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tabRatio="576" activeTab="5"/>
  </bookViews>
  <sheets>
    <sheet name="Monit Klasif.Ekonom." sheetId="1" r:id="rId1"/>
    <sheet name="Monit. Rezult" sheetId="2" r:id="rId2"/>
    <sheet name="Shpenz. sipas Produkteve" sheetId="3" r:id="rId3"/>
    <sheet name="12 mujori" sheetId="4" state="hidden" r:id="rId4"/>
    <sheet name="Sheet1" sheetId="5" r:id="rId5"/>
    <sheet name="Raportimi i Investimeve" sheetId="6" r:id="rId6"/>
    <sheet name="panifikim" sheetId="7" state="hidden" r:id="rId7"/>
    <sheet name="limite" sheetId="8" state="hidden" r:id="rId8"/>
  </sheets>
  <externalReferences>
    <externalReference r:id="rId11"/>
  </externalReferences>
  <definedNames>
    <definedName name="_xlnm.Print_Area" localSheetId="0">'Monit Klasif.Ekonom.'!$A$1:$I$38</definedName>
    <definedName name="_xlnm.Print_Area" localSheetId="1">'Monit. Rezult'!$A$1:$I$28</definedName>
    <definedName name="_xlnm.Print_Area" localSheetId="4">'Sheet1'!$A$1:$H$25</definedName>
    <definedName name="_xlnm.Print_Area" localSheetId="2">'Shpenz. sipas Produkteve'!$A$1:$H$30</definedName>
  </definedNames>
  <calcPr fullCalcOnLoad="1"/>
</workbook>
</file>

<file path=xl/comments8.xml><?xml version="1.0" encoding="utf-8"?>
<comments xmlns="http://schemas.openxmlformats.org/spreadsheetml/2006/main">
  <authors>
    <author>fatmira.seferaj</author>
  </authors>
  <commentList>
    <comment ref="H760" authorId="0">
      <text>
        <r>
          <rPr>
            <b/>
            <sz val="8"/>
            <rFont val="Tahoma"/>
            <family val="2"/>
          </rPr>
          <t>fatmira.seferaj:</t>
        </r>
        <r>
          <rPr>
            <sz val="8"/>
            <rFont val="Tahoma"/>
            <family val="2"/>
          </rPr>
          <t xml:space="preserve">
Po pate mundesi shto ,po nuk pate  asgje </t>
        </r>
      </text>
    </comment>
    <comment ref="H762" authorId="0">
      <text>
        <r>
          <rPr>
            <b/>
            <sz val="8"/>
            <rFont val="Tahoma"/>
            <family val="2"/>
          </rPr>
          <t>fatmira.seferaj:</t>
        </r>
        <r>
          <rPr>
            <sz val="8"/>
            <rFont val="Tahoma"/>
            <family val="2"/>
          </rPr>
          <t xml:space="preserve">
Shto 2,000,000 po mundesh qe ti heqesh nga dhjetori
</t>
        </r>
      </text>
    </comment>
    <comment ref="H786" authorId="0">
      <text>
        <r>
          <rPr>
            <b/>
            <sz val="8"/>
            <rFont val="Tahoma"/>
            <family val="2"/>
          </rPr>
          <t>fatmira.seferaj:</t>
        </r>
        <r>
          <rPr>
            <sz val="8"/>
            <rFont val="Tahoma"/>
            <family val="2"/>
          </rPr>
          <t xml:space="preserve">
shtoj500000</t>
        </r>
      </text>
    </comment>
  </commentList>
</comments>
</file>

<file path=xl/sharedStrings.xml><?xml version="1.0" encoding="utf-8"?>
<sst xmlns="http://schemas.openxmlformats.org/spreadsheetml/2006/main" count="6713" uniqueCount="339">
  <si>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</si>
  <si>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</si>
  <si>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</si>
  <si>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</si>
  <si>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</si>
  <si>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</si>
  <si>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</si>
  <si>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</si>
  <si>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</si>
  <si>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</si>
  <si>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</si>
  <si>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>Buxheti</t>
  </si>
  <si>
    <t xml:space="preserve">Buxheti i 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</si>
  <si>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</si>
  <si>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</si>
  <si>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</si>
  <si>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</si>
  <si>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</si>
  <si>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</si>
  <si>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</si>
  <si>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</si>
  <si>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</si>
  <si>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</si>
  <si>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</si>
  <si>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</si>
  <si>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</si>
  <si>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</si>
  <si>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</si>
  <si>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</si>
  <si>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</si>
  <si>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</si>
  <si>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</si>
  <si>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</si>
  <si>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</si>
  <si>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Data</t>
  </si>
  <si>
    <t>PBA</t>
  </si>
  <si>
    <t/>
  </si>
  <si>
    <t>Sasia e</t>
  </si>
  <si>
    <t>Realizimi</t>
  </si>
  <si>
    <t>Komente</t>
  </si>
  <si>
    <t>Njësia Matëse</t>
  </si>
  <si>
    <t>Realizuar</t>
  </si>
  <si>
    <t>Plotesisht</t>
  </si>
  <si>
    <t>Pjesërisht</t>
  </si>
  <si>
    <t>Aspak</t>
  </si>
  <si>
    <t>A</t>
  </si>
  <si>
    <t>B</t>
  </si>
  <si>
    <t>C</t>
  </si>
  <si>
    <t>Kodi i</t>
  </si>
  <si>
    <t>000/ Leke</t>
  </si>
  <si>
    <t>Emertimi I projektit</t>
  </si>
  <si>
    <t>Plani</t>
  </si>
  <si>
    <t>Sekretari i Përgjithshëm/Titullari i Institucionit</t>
  </si>
  <si>
    <t>Emri Produktit</t>
  </si>
  <si>
    <t>Produktit</t>
  </si>
  <si>
    <t xml:space="preserve">Kodi i </t>
  </si>
  <si>
    <t>Shpenzimet e Produktit</t>
  </si>
  <si>
    <t>Raportet e Monitorimit</t>
  </si>
  <si>
    <t>Formati Nr. 6</t>
  </si>
  <si>
    <t>Raporti i Shpenzimeve Faktike të Programit sipas Artikujve</t>
  </si>
  <si>
    <t>Formati Nr. 8</t>
  </si>
  <si>
    <t>Formati Nr. 9</t>
  </si>
  <si>
    <t>Raporti i Realizimit të Produkteve të Programit</t>
  </si>
  <si>
    <t>Raporti I Shpenzimeve Faktike të Programit sipas Produkteve</t>
  </si>
  <si>
    <t>Emri i Produktit</t>
  </si>
  <si>
    <t>Aneksi 9</t>
  </si>
  <si>
    <t>Nenshkrimi</t>
  </si>
  <si>
    <t>Grupi 14</t>
  </si>
  <si>
    <t>Ministria e Drejtesise</t>
  </si>
  <si>
    <t>Qendra e Publikimeve Zyrtare</t>
  </si>
  <si>
    <t>O1120</t>
  </si>
  <si>
    <t>Publikimi I Fletoreve Zyrtare</t>
  </si>
  <si>
    <t>Botime te tjera</t>
  </si>
  <si>
    <t>Nr botimesh</t>
  </si>
  <si>
    <t>Publikimi ne Internet</t>
  </si>
  <si>
    <t xml:space="preserve">Buxhet </t>
  </si>
  <si>
    <t>01120</t>
  </si>
  <si>
    <t>Formati Nr. 10</t>
  </si>
  <si>
    <t>Projektet me financim te brendshem</t>
  </si>
  <si>
    <t xml:space="preserve">Vlera e plote </t>
  </si>
  <si>
    <t>e</t>
  </si>
  <si>
    <t xml:space="preserve">Problematika dhe </t>
  </si>
  <si>
    <t>Masat qe propozohen te</t>
  </si>
  <si>
    <t>projektit</t>
  </si>
  <si>
    <t>Kontraktuar</t>
  </si>
  <si>
    <t>shkaqet e mosrealizimit</t>
  </si>
  <si>
    <t>merren</t>
  </si>
  <si>
    <t xml:space="preserve"> </t>
  </si>
  <si>
    <t>Formati Nr. 11</t>
  </si>
  <si>
    <t>Projektet me financim te huaj</t>
  </si>
  <si>
    <t>Grant/</t>
  </si>
  <si>
    <t xml:space="preserve">Emri </t>
  </si>
  <si>
    <t>Vlera e plote</t>
  </si>
  <si>
    <t xml:space="preserve">Disbursimi </t>
  </si>
  <si>
    <t>Disbursimi</t>
  </si>
  <si>
    <t>Kredi</t>
  </si>
  <si>
    <t>i</t>
  </si>
  <si>
    <t xml:space="preserve">e </t>
  </si>
  <si>
    <t xml:space="preserve">i parashikuar </t>
  </si>
  <si>
    <t>i realizuar</t>
  </si>
  <si>
    <t>Donatorit</t>
  </si>
  <si>
    <t>ne 2009</t>
  </si>
  <si>
    <t>per periudhen</t>
  </si>
  <si>
    <t>12mujori  2009</t>
  </si>
  <si>
    <t>Fakti 12 mujor</t>
  </si>
  <si>
    <t>Plan 2010</t>
  </si>
  <si>
    <t>QENDRA E PUBLIKIMEVE ZYRTARE</t>
  </si>
  <si>
    <t>√</t>
  </si>
  <si>
    <t>Nr fletoresh</t>
  </si>
  <si>
    <t>Nr.</t>
  </si>
  <si>
    <t>INSTITUCIONET</t>
  </si>
  <si>
    <t>Plani 2012</t>
  </si>
  <si>
    <t>Plani 2013</t>
  </si>
  <si>
    <t>Plani 2014</t>
  </si>
  <si>
    <t>Plani 2015</t>
  </si>
  <si>
    <t>600+601</t>
  </si>
  <si>
    <t>602+606</t>
  </si>
  <si>
    <t>Shuma</t>
  </si>
  <si>
    <t>600+602</t>
  </si>
  <si>
    <t>602+607</t>
  </si>
  <si>
    <t>Publikimet Zyrtare</t>
  </si>
  <si>
    <t>fletore</t>
  </si>
  <si>
    <t>botime</t>
  </si>
  <si>
    <t>internet</t>
  </si>
  <si>
    <t>Fletore zyrtare tek te tretet</t>
  </si>
  <si>
    <t>Lende e pare</t>
  </si>
  <si>
    <t>Botime</t>
  </si>
  <si>
    <t>Botime ne internet</t>
  </si>
  <si>
    <t>Blerje fotokopje</t>
  </si>
  <si>
    <t>Blerje 1 PC</t>
  </si>
  <si>
    <t>Blerje 1 PC +1 printer</t>
  </si>
  <si>
    <t>3mujor I</t>
  </si>
  <si>
    <t>3mujor II</t>
  </si>
  <si>
    <t>3mujor III</t>
  </si>
  <si>
    <t>3mujor IV</t>
  </si>
  <si>
    <t>total</t>
  </si>
  <si>
    <t>Plan 2013</t>
  </si>
  <si>
    <t>Rishikuar 2013</t>
  </si>
  <si>
    <t>Plani 2016</t>
  </si>
  <si>
    <t>Plani 2017</t>
  </si>
  <si>
    <t>Plani 2018</t>
  </si>
  <si>
    <t>Plani 2019</t>
  </si>
  <si>
    <t>Plani 2020</t>
  </si>
  <si>
    <t>Detajimi I limitit te shpenzimeve per vitin 2013, MINISTRIA e DREJTESISE</t>
  </si>
  <si>
    <t>Muaji</t>
  </si>
  <si>
    <t>Entit.i Qev.</t>
  </si>
  <si>
    <t>Min.e Linjes</t>
  </si>
  <si>
    <t>Kod Instit.</t>
  </si>
  <si>
    <t>Kap.</t>
  </si>
  <si>
    <t>Llog. Ekon.</t>
  </si>
  <si>
    <t>Kodi i Deges se Thesarit</t>
  </si>
  <si>
    <t>Debiti</t>
  </si>
  <si>
    <t>Emer Instit.</t>
  </si>
  <si>
    <t>01-2013</t>
  </si>
  <si>
    <t>001</t>
  </si>
  <si>
    <t>01</t>
  </si>
  <si>
    <t>Aparati i Ministrise</t>
  </si>
  <si>
    <t>2319999</t>
  </si>
  <si>
    <t>02-2013</t>
  </si>
  <si>
    <t>03-2013</t>
  </si>
  <si>
    <t>04-2013</t>
  </si>
  <si>
    <t>05-2013</t>
  </si>
  <si>
    <t>06-2013</t>
  </si>
  <si>
    <t>07-2013</t>
  </si>
  <si>
    <t>08-2013</t>
  </si>
  <si>
    <t>09-2013</t>
  </si>
  <si>
    <t>10-2013</t>
  </si>
  <si>
    <t>11-2013</t>
  </si>
  <si>
    <t>12-2013</t>
  </si>
  <si>
    <t>Avokatura e Shtetit</t>
  </si>
  <si>
    <t>6029999</t>
  </si>
  <si>
    <t>1014102</t>
  </si>
  <si>
    <t>Agjensia e Falimentit</t>
  </si>
  <si>
    <t>3535</t>
  </si>
  <si>
    <t>1014103</t>
  </si>
  <si>
    <t>Komiteti Ndihmes Ligjore</t>
  </si>
  <si>
    <t>14</t>
  </si>
  <si>
    <t>1014045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</si>
  <si>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</si>
  <si>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</si>
  <si>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</si>
  <si>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</si>
  <si>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</si>
  <si>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</si>
  <si>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</si>
  <si>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</si>
  <si>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</si>
  <si>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</si>
  <si>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</si>
  <si>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</si>
  <si>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1014044</t>
  </si>
  <si>
    <t>Instituti Mjeksise Ligjore</t>
  </si>
  <si>
    <t>Drejt. Pergj. Burgjeve</t>
  </si>
  <si>
    <t>I.E.V.P. Burgu 302</t>
  </si>
  <si>
    <t>I.E.V.P. Burgu 313</t>
  </si>
  <si>
    <t>I.E.V.P. Burgu 325</t>
  </si>
  <si>
    <t>0625</t>
  </si>
  <si>
    <t>I.E.V.P. Burrel</t>
  </si>
  <si>
    <t>0716</t>
  </si>
  <si>
    <t>I.E.V.P. Fushe Kruje</t>
  </si>
  <si>
    <t>I.E.V.P. Korce</t>
  </si>
  <si>
    <t>I.E.V.P. Kruje</t>
  </si>
  <si>
    <t>I.E.V.P. Lezhe</t>
  </si>
  <si>
    <t>0922</t>
  </si>
  <si>
    <t>I.E.V.P. Lushnje</t>
  </si>
  <si>
    <t>0827</t>
  </si>
  <si>
    <t>I.E.V.P. Peqin</t>
  </si>
  <si>
    <t>I.E.V.P. Rrogozhine</t>
  </si>
  <si>
    <t>I.E.V.P. Tepelene</t>
  </si>
  <si>
    <t>I.E.V.P. Vaqarr</t>
  </si>
  <si>
    <t>3513</t>
  </si>
  <si>
    <t>Inst. te Miturve Kavaje</t>
  </si>
  <si>
    <t>0202</t>
  </si>
  <si>
    <t>P/B Berat</t>
  </si>
  <si>
    <t>0707</t>
  </si>
  <si>
    <t>P/B Durres</t>
  </si>
  <si>
    <t>P/B Kukes</t>
  </si>
  <si>
    <t>3731</t>
  </si>
  <si>
    <t>P/B Sarande</t>
  </si>
  <si>
    <t>P/B Tropoje</t>
  </si>
  <si>
    <t>P/B Vlore</t>
  </si>
  <si>
    <t>SHKBB</t>
  </si>
  <si>
    <t>Spitali burgut</t>
  </si>
  <si>
    <t>0808</t>
  </si>
  <si>
    <t>I.E.V.P. Elbasan</t>
  </si>
  <si>
    <t>Drejtoria e Pergjithshme e Permbarimit</t>
  </si>
  <si>
    <t>Zyra e Permbarimit Tirane</t>
  </si>
  <si>
    <t>1014049</t>
  </si>
  <si>
    <t>Sherbimi per ceshtjet Biresimeve</t>
  </si>
  <si>
    <t>1014059</t>
  </si>
  <si>
    <t>6009999</t>
  </si>
  <si>
    <t>Zyra Qendrore RPP</t>
  </si>
  <si>
    <t>1014060</t>
  </si>
  <si>
    <t>ZVRPP Berat</t>
  </si>
  <si>
    <t>1014061</t>
  </si>
  <si>
    <t>0603</t>
  </si>
  <si>
    <t>ZVRPP Bulqize</t>
  </si>
  <si>
    <t>1014062</t>
  </si>
  <si>
    <t>1505</t>
  </si>
  <si>
    <t>ZVRPP Devoll</t>
  </si>
  <si>
    <t>1014064</t>
  </si>
  <si>
    <t>ZVRPP Durres</t>
  </si>
  <si>
    <t>1014063</t>
  </si>
  <si>
    <t>0606</t>
  </si>
  <si>
    <t>ZVRPP Diber</t>
  </si>
  <si>
    <t>1014065</t>
  </si>
  <si>
    <t>ZVRPP Elbasan</t>
  </si>
  <si>
    <t>1014066</t>
  </si>
  <si>
    <t>0909</t>
  </si>
  <si>
    <t>ZVRPP Fier</t>
  </si>
  <si>
    <t>1014067</t>
  </si>
  <si>
    <t>0810</t>
  </si>
  <si>
    <t>ZVRPP Gramsh</t>
  </si>
  <si>
    <t>1014068</t>
  </si>
  <si>
    <t>1111</t>
  </si>
  <si>
    <t>ZVRPP Gjirokaster</t>
  </si>
  <si>
    <t>1014069</t>
  </si>
  <si>
    <t>1812</t>
  </si>
  <si>
    <t>ZVRPP Has</t>
  </si>
  <si>
    <t>1014070</t>
  </si>
  <si>
    <t>ZVRPP Kavaje</t>
  </si>
  <si>
    <t>1014071</t>
  </si>
  <si>
    <t>1514</t>
  </si>
  <si>
    <t>ZVRPP Kolonje</t>
  </si>
  <si>
    <t>1014072</t>
  </si>
  <si>
    <t>1515</t>
  </si>
  <si>
    <t>ZVRPP Korce</t>
  </si>
  <si>
    <t>1014073</t>
  </si>
  <si>
    <t>ZVRPP Kruje</t>
  </si>
  <si>
    <t>1014074</t>
  </si>
  <si>
    <t>0217</t>
  </si>
  <si>
    <t>ZVRPP Kucove</t>
  </si>
  <si>
    <t>1014075</t>
  </si>
  <si>
    <t>1818</t>
  </si>
  <si>
    <t>ZVRPP Kukes</t>
  </si>
  <si>
    <t>1014076</t>
  </si>
  <si>
    <t>2019</t>
  </si>
  <si>
    <t>ZVRPP Lac</t>
  </si>
  <si>
    <t>1014077</t>
  </si>
  <si>
    <t>2020</t>
  </si>
  <si>
    <t>ZVRPP Lezhe</t>
  </si>
  <si>
    <t>1014078</t>
  </si>
  <si>
    <t>0821</t>
  </si>
  <si>
    <t>ZVRPP Librazhd</t>
  </si>
  <si>
    <t>1014079</t>
  </si>
  <si>
    <t>ZVRPP Lushnje</t>
  </si>
  <si>
    <t>1014080</t>
  </si>
  <si>
    <t>3323</t>
  </si>
  <si>
    <t>ZVRPP M.Madhe</t>
  </si>
  <si>
    <t>1014081</t>
  </si>
  <si>
    <t>0924</t>
  </si>
  <si>
    <t>ZVRPP Mallakaster</t>
  </si>
  <si>
    <t>1014082</t>
  </si>
  <si>
    <t>ZVRPP Mat</t>
  </si>
  <si>
    <t>1014083</t>
  </si>
  <si>
    <t>2026</t>
  </si>
  <si>
    <t>ZVRPP Mirdite</t>
  </si>
  <si>
    <t>1014084</t>
  </si>
  <si>
    <t>ZVRPP Peqin</t>
  </si>
  <si>
    <t>1014085</t>
  </si>
  <si>
    <t>1128</t>
  </si>
  <si>
    <t>ZVRPP Permet</t>
  </si>
  <si>
    <t>1014086</t>
  </si>
  <si>
    <t>1529</t>
  </si>
  <si>
    <t>ZVRPP Pogradec</t>
  </si>
  <si>
    <t>1014087</t>
  </si>
  <si>
    <t>3330</t>
  </si>
  <si>
    <t>ZVRPP Puke</t>
  </si>
  <si>
    <t>1014088</t>
  </si>
  <si>
    <t>ZVRPP Sarande</t>
  </si>
  <si>
    <t>1014089</t>
  </si>
  <si>
    <t>0232</t>
  </si>
  <si>
    <t>ZVRPP Skrapar</t>
  </si>
  <si>
    <t>1014090</t>
  </si>
  <si>
    <t>3333</t>
  </si>
  <si>
    <t>ZVRPP Shkoder</t>
  </si>
  <si>
    <t>1014091</t>
  </si>
  <si>
    <t>1134</t>
  </si>
  <si>
    <t>ZVRPP Tepelene</t>
  </si>
  <si>
    <t>1014092</t>
  </si>
  <si>
    <t>1836</t>
  </si>
  <si>
    <t>ZVRPP Tropoje</t>
  </si>
  <si>
    <t>1014093</t>
  </si>
  <si>
    <t>3737</t>
  </si>
  <si>
    <t>ZVRPP Vlore</t>
  </si>
  <si>
    <t>1014095</t>
  </si>
  <si>
    <t>ZVRPP Tirane</t>
  </si>
  <si>
    <t>Agjencia e Kthimit dhe Kompensimit te Pronave</t>
  </si>
  <si>
    <t>1014100</t>
  </si>
  <si>
    <t>Drejtoria e Sherbimit te Proves</t>
  </si>
  <si>
    <t>1014101</t>
  </si>
  <si>
    <t>Rehabilitimi I te Perndjekurve Politike</t>
  </si>
  <si>
    <t>Buxheti 2013</t>
  </si>
  <si>
    <t>Blerje LapTop</t>
  </si>
  <si>
    <t>2013  12 mujor</t>
  </si>
  <si>
    <t>Planifikuar 12 mujori</t>
  </si>
  <si>
    <t>Realizim 12 mujor</t>
  </si>
  <si>
    <t>12 mujori  2013</t>
  </si>
  <si>
    <t>nuk perfunduan proceduat e prokurimit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</si>
</sst>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_);_(* \(#,##0\);_(* &quot;-&quot;??_);_(@_)"/>
    <numFmt numFmtId="192" formatCode="#,##0.000000000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42"/>
      <name val="Arial"/>
      <family val="2"/>
    </font>
    <font>
      <sz val="8"/>
      <color indexed="4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0"/>
    </font>
    <font>
      <sz val="8"/>
      <color indexed="8"/>
      <name val="Arial"/>
      <family val="2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4" fillId="0" borderId="16" xfId="0" applyNumberFormat="1" applyFont="1" applyBorder="1" applyAlignment="1">
      <alignment horizontal="right"/>
    </xf>
    <xf numFmtId="0" fontId="4" fillId="33" borderId="17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3" fillId="33" borderId="22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/>
    </xf>
    <xf numFmtId="0" fontId="7" fillId="33" borderId="20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4" fillId="0" borderId="14" xfId="0" applyFont="1" applyBorder="1" applyAlignment="1">
      <alignment/>
    </xf>
    <xf numFmtId="185" fontId="4" fillId="0" borderId="19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0" fontId="11" fillId="0" borderId="14" xfId="0" applyFont="1" applyBorder="1" applyAlignment="1">
      <alignment/>
    </xf>
    <xf numFmtId="185" fontId="11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29" xfId="0" applyNumberFormat="1" applyFont="1" applyBorder="1" applyAlignment="1">
      <alignment/>
    </xf>
    <xf numFmtId="185" fontId="3" fillId="0" borderId="3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31" xfId="0" applyFont="1" applyBorder="1" applyAlignment="1">
      <alignment/>
    </xf>
    <xf numFmtId="185" fontId="3" fillId="0" borderId="32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33" borderId="35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3" fillId="33" borderId="21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7" fillId="33" borderId="23" xfId="0" applyFont="1" applyFill="1" applyBorder="1" applyAlignment="1">
      <alignment horizontal="left"/>
    </xf>
    <xf numFmtId="0" fontId="7" fillId="33" borderId="36" xfId="0" applyFont="1" applyFill="1" applyBorder="1" applyAlignment="1">
      <alignment/>
    </xf>
    <xf numFmtId="49" fontId="4" fillId="0" borderId="23" xfId="0" applyNumberFormat="1" applyFont="1" applyBorder="1" applyAlignment="1">
      <alignment horizontal="right"/>
    </xf>
    <xf numFmtId="185" fontId="4" fillId="0" borderId="21" xfId="0" applyNumberFormat="1" applyFont="1" applyFill="1" applyBorder="1" applyAlignment="1">
      <alignment/>
    </xf>
    <xf numFmtId="185" fontId="4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0" borderId="19" xfId="0" applyFont="1" applyBorder="1" applyAlignment="1">
      <alignment/>
    </xf>
    <xf numFmtId="0" fontId="4" fillId="33" borderId="1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185" fontId="4" fillId="0" borderId="38" xfId="0" applyNumberFormat="1" applyFont="1" applyFill="1" applyBorder="1" applyAlignment="1">
      <alignment/>
    </xf>
    <xf numFmtId="49" fontId="4" fillId="0" borderId="2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29" xfId="0" applyFont="1" applyBorder="1" applyAlignment="1">
      <alignment/>
    </xf>
    <xf numFmtId="185" fontId="4" fillId="0" borderId="29" xfId="0" applyNumberFormat="1" applyFont="1" applyFill="1" applyBorder="1" applyAlignment="1">
      <alignment/>
    </xf>
    <xf numFmtId="185" fontId="4" fillId="0" borderId="39" xfId="0" applyNumberFormat="1" applyFont="1" applyFill="1" applyBorder="1" applyAlignment="1">
      <alignment/>
    </xf>
    <xf numFmtId="185" fontId="4" fillId="0" borderId="30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33" borderId="38" xfId="0" applyFont="1" applyFill="1" applyBorder="1" applyAlignment="1">
      <alignment/>
    </xf>
    <xf numFmtId="0" fontId="3" fillId="33" borderId="38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 wrapText="1"/>
    </xf>
    <xf numFmtId="0" fontId="3" fillId="33" borderId="42" xfId="0" applyFont="1" applyFill="1" applyBorder="1" applyAlignment="1">
      <alignment horizontal="center"/>
    </xf>
    <xf numFmtId="185" fontId="3" fillId="0" borderId="16" xfId="0" applyNumberFormat="1" applyFont="1" applyBorder="1" applyAlignment="1">
      <alignment/>
    </xf>
    <xf numFmtId="185" fontId="4" fillId="0" borderId="16" xfId="0" applyNumberFormat="1" applyFont="1" applyBorder="1" applyAlignment="1">
      <alignment/>
    </xf>
    <xf numFmtId="185" fontId="3" fillId="0" borderId="4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2" xfId="0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1" fillId="0" borderId="45" xfId="0" applyFont="1" applyBorder="1" applyAlignment="1">
      <alignment wrapText="1"/>
    </xf>
    <xf numFmtId="0" fontId="3" fillId="0" borderId="38" xfId="0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4" fontId="4" fillId="0" borderId="19" xfId="0" applyNumberFormat="1" applyFont="1" applyBorder="1" applyAlignment="1">
      <alignment/>
    </xf>
    <xf numFmtId="185" fontId="3" fillId="0" borderId="29" xfId="0" applyNumberFormat="1" applyFont="1" applyFill="1" applyBorder="1" applyAlignment="1">
      <alignment/>
    </xf>
    <xf numFmtId="185" fontId="3" fillId="0" borderId="30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185" fontId="4" fillId="0" borderId="0" xfId="0" applyNumberFormat="1" applyFont="1" applyAlignment="1">
      <alignment/>
    </xf>
    <xf numFmtId="3" fontId="2" fillId="0" borderId="47" xfId="0" applyNumberFormat="1" applyFont="1" applyBorder="1" applyAlignment="1">
      <alignment/>
    </xf>
    <xf numFmtId="185" fontId="13" fillId="0" borderId="3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185" fontId="4" fillId="0" borderId="21" xfId="0" applyNumberFormat="1" applyFont="1" applyFill="1" applyBorder="1" applyAlignment="1">
      <alignment/>
    </xf>
    <xf numFmtId="0" fontId="14" fillId="34" borderId="31" xfId="58" applyFont="1" applyFill="1" applyBorder="1" applyAlignment="1">
      <alignment horizontal="center"/>
      <protection/>
    </xf>
    <xf numFmtId="0" fontId="14" fillId="34" borderId="48" xfId="58" applyFont="1" applyFill="1" applyBorder="1" applyAlignment="1">
      <alignment horizontal="center"/>
      <protection/>
    </xf>
    <xf numFmtId="0" fontId="15" fillId="35" borderId="14" xfId="58" applyFont="1" applyFill="1" applyBorder="1">
      <alignment/>
      <protection/>
    </xf>
    <xf numFmtId="0" fontId="15" fillId="35" borderId="20" xfId="58" applyFont="1" applyFill="1" applyBorder="1">
      <alignment/>
      <protection/>
    </xf>
    <xf numFmtId="0" fontId="14" fillId="35" borderId="14" xfId="58" applyFont="1" applyFill="1" applyBorder="1" applyAlignment="1">
      <alignment horizontal="center"/>
      <protection/>
    </xf>
    <xf numFmtId="0" fontId="14" fillId="35" borderId="19" xfId="58" applyFont="1" applyFill="1" applyBorder="1" applyAlignment="1">
      <alignment horizontal="center"/>
      <protection/>
    </xf>
    <xf numFmtId="0" fontId="14" fillId="35" borderId="16" xfId="58" applyFont="1" applyFill="1" applyBorder="1">
      <alignment/>
      <protection/>
    </xf>
    <xf numFmtId="0" fontId="3" fillId="0" borderId="14" xfId="58" applyFont="1" applyBorder="1" applyAlignment="1">
      <alignment horizontal="center"/>
      <protection/>
    </xf>
    <xf numFmtId="0" fontId="4" fillId="0" borderId="20" xfId="58" applyFont="1" applyFill="1" applyBorder="1">
      <alignment/>
      <protection/>
    </xf>
    <xf numFmtId="191" fontId="4" fillId="36" borderId="14" xfId="44" applyNumberFormat="1" applyFont="1" applyFill="1" applyBorder="1" applyAlignment="1">
      <alignment/>
    </xf>
    <xf numFmtId="191" fontId="4" fillId="0" borderId="19" xfId="44" applyNumberFormat="1" applyFont="1" applyBorder="1" applyAlignment="1">
      <alignment/>
    </xf>
    <xf numFmtId="191" fontId="4" fillId="0" borderId="20" xfId="44" applyNumberFormat="1" applyFont="1" applyBorder="1" applyAlignment="1">
      <alignment/>
    </xf>
    <xf numFmtId="191" fontId="11" fillId="0" borderId="16" xfId="58" applyNumberFormat="1" applyFont="1" applyBorder="1">
      <alignment/>
      <protection/>
    </xf>
    <xf numFmtId="191" fontId="4" fillId="0" borderId="14" xfId="44" applyNumberFormat="1" applyFont="1" applyBorder="1" applyAlignment="1">
      <alignment/>
    </xf>
    <xf numFmtId="191" fontId="3" fillId="0" borderId="16" xfId="44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11" xfId="0" applyBorder="1" applyAlignment="1">
      <alignment/>
    </xf>
    <xf numFmtId="0" fontId="0" fillId="0" borderId="3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47" xfId="0" applyBorder="1" applyAlignment="1">
      <alignment/>
    </xf>
    <xf numFmtId="0" fontId="0" fillId="0" borderId="54" xfId="0" applyBorder="1" applyAlignment="1">
      <alignment/>
    </xf>
    <xf numFmtId="0" fontId="0" fillId="0" borderId="0" xfId="0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3" fillId="0" borderId="0" xfId="0" applyFont="1" applyAlignment="1">
      <alignment/>
    </xf>
    <xf numFmtId="3" fontId="53" fillId="0" borderId="14" xfId="0" applyNumberFormat="1" applyFont="1" applyBorder="1" applyAlignment="1">
      <alignment/>
    </xf>
    <xf numFmtId="3" fontId="53" fillId="0" borderId="19" xfId="0" applyNumberFormat="1" applyFont="1" applyBorder="1" applyAlignment="1">
      <alignment/>
    </xf>
    <xf numFmtId="3" fontId="53" fillId="0" borderId="16" xfId="0" applyNumberFormat="1" applyFont="1" applyBorder="1" applyAlignment="1">
      <alignment/>
    </xf>
    <xf numFmtId="0" fontId="0" fillId="0" borderId="20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2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0" fillId="37" borderId="49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51" xfId="0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53" xfId="0" applyFill="1" applyBorder="1" applyAlignment="1">
      <alignment/>
    </xf>
    <xf numFmtId="0" fontId="0" fillId="37" borderId="47" xfId="0" applyFill="1" applyBorder="1" applyAlignment="1">
      <alignment/>
    </xf>
    <xf numFmtId="0" fontId="0" fillId="37" borderId="54" xfId="0" applyFill="1" applyBorder="1" applyAlignment="1">
      <alignment/>
    </xf>
    <xf numFmtId="0" fontId="0" fillId="37" borderId="55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3" fontId="53" fillId="37" borderId="14" xfId="0" applyNumberFormat="1" applyFont="1" applyFill="1" applyBorder="1" applyAlignment="1">
      <alignment/>
    </xf>
    <xf numFmtId="3" fontId="53" fillId="37" borderId="19" xfId="0" applyNumberFormat="1" applyFont="1" applyFill="1" applyBorder="1" applyAlignment="1">
      <alignment/>
    </xf>
    <xf numFmtId="3" fontId="53" fillId="37" borderId="16" xfId="0" applyNumberFormat="1" applyFont="1" applyFill="1" applyBorder="1" applyAlignment="1">
      <alignment/>
    </xf>
    <xf numFmtId="3" fontId="0" fillId="37" borderId="14" xfId="0" applyNumberFormat="1" applyFill="1" applyBorder="1" applyAlignment="1">
      <alignment/>
    </xf>
    <xf numFmtId="3" fontId="0" fillId="37" borderId="19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28" xfId="0" applyNumberFormat="1" applyFill="1" applyBorder="1" applyAlignment="1">
      <alignment/>
    </xf>
    <xf numFmtId="3" fontId="0" fillId="37" borderId="29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91" fontId="0" fillId="0" borderId="0" xfId="0" applyNumberFormat="1" applyAlignment="1">
      <alignment/>
    </xf>
    <xf numFmtId="49" fontId="18" fillId="0" borderId="55" xfId="0" applyNumberFormat="1" applyFont="1" applyBorder="1" applyAlignment="1">
      <alignment horizontal="center" vertical="center" wrapText="1"/>
    </xf>
    <xf numFmtId="49" fontId="18" fillId="0" borderId="56" xfId="0" applyNumberFormat="1" applyFont="1" applyBorder="1" applyAlignment="1">
      <alignment horizontal="center" vertical="center" wrapText="1"/>
    </xf>
    <xf numFmtId="3" fontId="18" fillId="0" borderId="5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/>
    </xf>
    <xf numFmtId="49" fontId="4" fillId="0" borderId="19" xfId="0" applyNumberFormat="1" applyFont="1" applyBorder="1" applyAlignment="1" quotePrefix="1">
      <alignment horizontal="center"/>
    </xf>
    <xf numFmtId="191" fontId="4" fillId="0" borderId="20" xfId="42" applyNumberFormat="1" applyFont="1" applyBorder="1" applyAlignment="1">
      <alignment/>
    </xf>
    <xf numFmtId="49" fontId="4" fillId="0" borderId="19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191" fontId="4" fillId="0" borderId="33" xfId="42" applyNumberFormat="1" applyFont="1" applyBorder="1" applyAlignment="1">
      <alignment/>
    </xf>
    <xf numFmtId="191" fontId="4" fillId="0" borderId="38" xfId="42" applyNumberFormat="1" applyFont="1" applyBorder="1" applyAlignment="1">
      <alignment/>
    </xf>
    <xf numFmtId="49" fontId="4" fillId="34" borderId="19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/>
    </xf>
    <xf numFmtId="49" fontId="4" fillId="38" borderId="19" xfId="0" applyNumberFormat="1" applyFont="1" applyFill="1" applyBorder="1" applyAlignment="1">
      <alignment horizontal="left"/>
    </xf>
    <xf numFmtId="49" fontId="4" fillId="38" borderId="0" xfId="0" applyNumberFormat="1" applyFont="1" applyFill="1" applyBorder="1" applyAlignment="1">
      <alignment horizontal="left"/>
    </xf>
    <xf numFmtId="191" fontId="19" fillId="0" borderId="20" xfId="42" applyNumberFormat="1" applyFont="1" applyBorder="1" applyAlignment="1">
      <alignment horizontal="center"/>
    </xf>
    <xf numFmtId="191" fontId="19" fillId="0" borderId="33" xfId="42" applyNumberFormat="1" applyFont="1" applyBorder="1" applyAlignment="1">
      <alignment horizontal="center"/>
    </xf>
    <xf numFmtId="191" fontId="19" fillId="0" borderId="38" xfId="42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right"/>
    </xf>
    <xf numFmtId="191" fontId="4" fillId="0" borderId="20" xfId="42" applyNumberFormat="1" applyFont="1" applyBorder="1" applyAlignment="1">
      <alignment horizontal="right"/>
    </xf>
    <xf numFmtId="49" fontId="4" fillId="34" borderId="19" xfId="59" applyNumberFormat="1" applyFont="1" applyFill="1" applyBorder="1" applyAlignment="1">
      <alignment/>
      <protection/>
    </xf>
    <xf numFmtId="49" fontId="4" fillId="34" borderId="0" xfId="59" applyNumberFormat="1" applyFont="1" applyFill="1" applyBorder="1" applyAlignment="1">
      <alignment/>
      <protection/>
    </xf>
    <xf numFmtId="49" fontId="4" fillId="0" borderId="19" xfId="59" applyNumberFormat="1" applyFont="1" applyBorder="1" applyAlignment="1">
      <alignment/>
      <protection/>
    </xf>
    <xf numFmtId="49" fontId="4" fillId="0" borderId="0" xfId="59" applyNumberFormat="1" applyFont="1" applyBorder="1" applyAlignment="1">
      <alignment/>
      <protection/>
    </xf>
    <xf numFmtId="191" fontId="4" fillId="0" borderId="33" xfId="42" applyNumberFormat="1" applyFont="1" applyBorder="1" applyAlignment="1">
      <alignment horizontal="right"/>
    </xf>
    <xf numFmtId="191" fontId="4" fillId="0" borderId="19" xfId="42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center" vertical="center" wrapText="1"/>
    </xf>
    <xf numFmtId="191" fontId="4" fillId="0" borderId="20" xfId="42" applyNumberFormat="1" applyFont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left" vertical="center" wrapText="1"/>
    </xf>
    <xf numFmtId="49" fontId="4" fillId="34" borderId="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191" fontId="4" fillId="0" borderId="19" xfId="42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91" fontId="4" fillId="0" borderId="33" xfId="42" applyNumberFormat="1" applyFont="1" applyBorder="1" applyAlignment="1">
      <alignment horizontal="center" vertical="center" wrapText="1"/>
    </xf>
    <xf numFmtId="191" fontId="4" fillId="0" borderId="38" xfId="4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191" fontId="4" fillId="0" borderId="20" xfId="42" applyNumberFormat="1" applyFont="1" applyBorder="1" applyAlignment="1">
      <alignment horizontal="right" vertical="center" wrapText="1"/>
    </xf>
    <xf numFmtId="191" fontId="4" fillId="0" borderId="19" xfId="42" applyNumberFormat="1" applyFont="1" applyBorder="1" applyAlignment="1">
      <alignment horizontal="right" vertical="center" wrapText="1"/>
    </xf>
    <xf numFmtId="191" fontId="4" fillId="0" borderId="33" xfId="42" applyNumberFormat="1" applyFont="1" applyBorder="1" applyAlignment="1">
      <alignment horizontal="right" vertical="center" wrapText="1"/>
    </xf>
    <xf numFmtId="191" fontId="4" fillId="0" borderId="38" xfId="42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3" fontId="4" fillId="38" borderId="20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" fontId="4" fillId="38" borderId="33" xfId="0" applyNumberFormat="1" applyFont="1" applyFill="1" applyBorder="1" applyAlignment="1">
      <alignment/>
    </xf>
    <xf numFmtId="3" fontId="4" fillId="38" borderId="38" xfId="0" applyNumberFormat="1" applyFont="1" applyFill="1" applyBorder="1" applyAlignment="1">
      <alignment/>
    </xf>
    <xf numFmtId="191" fontId="4" fillId="38" borderId="20" xfId="42" applyNumberFormat="1" applyFont="1" applyFill="1" applyBorder="1" applyAlignment="1">
      <alignment/>
    </xf>
    <xf numFmtId="191" fontId="4" fillId="38" borderId="33" xfId="42" applyNumberFormat="1" applyFont="1" applyFill="1" applyBorder="1" applyAlignment="1">
      <alignment/>
    </xf>
    <xf numFmtId="191" fontId="4" fillId="38" borderId="38" xfId="42" applyNumberFormat="1" applyFont="1" applyFill="1" applyBorder="1" applyAlignment="1">
      <alignment/>
    </xf>
    <xf numFmtId="49" fontId="19" fillId="0" borderId="19" xfId="0" applyNumberFormat="1" applyFont="1" applyFill="1" applyBorder="1" applyAlignment="1" applyProtection="1">
      <alignment horizontal="center"/>
      <protection locked="0"/>
    </xf>
    <xf numFmtId="3" fontId="4" fillId="0" borderId="20" xfId="0" applyNumberFormat="1" applyFont="1" applyFill="1" applyBorder="1" applyAlignment="1" applyProtection="1">
      <alignment/>
      <protection locked="0"/>
    </xf>
    <xf numFmtId="49" fontId="19" fillId="34" borderId="19" xfId="0" applyNumberFormat="1" applyFont="1" applyFill="1" applyBorder="1" applyAlignment="1" applyProtection="1">
      <alignment horizontal="center"/>
      <protection locked="0"/>
    </xf>
    <xf numFmtId="49" fontId="19" fillId="34" borderId="0" xfId="0" applyNumberFormat="1" applyFont="1" applyFill="1" applyBorder="1" applyAlignment="1" applyProtection="1">
      <alignment horizontal="center"/>
      <protection locked="0"/>
    </xf>
    <xf numFmtId="49" fontId="19" fillId="0" borderId="0" xfId="0" applyNumberFormat="1" applyFont="1" applyFill="1" applyBorder="1" applyAlignment="1" applyProtection="1">
      <alignment horizontal="center"/>
      <protection locked="0"/>
    </xf>
    <xf numFmtId="3" fontId="19" fillId="0" borderId="20" xfId="0" applyNumberFormat="1" applyFont="1" applyFill="1" applyBorder="1" applyAlignment="1" applyProtection="1">
      <alignment/>
      <protection locked="0"/>
    </xf>
    <xf numFmtId="3" fontId="4" fillId="36" borderId="56" xfId="0" applyNumberFormat="1" applyFont="1" applyFill="1" applyBorder="1" applyAlignment="1">
      <alignment/>
    </xf>
    <xf numFmtId="49" fontId="4" fillId="34" borderId="19" xfId="0" applyNumberFormat="1" applyFont="1" applyFill="1" applyBorder="1" applyAlignment="1">
      <alignment/>
    </xf>
    <xf numFmtId="49" fontId="4" fillId="34" borderId="0" xfId="0" applyNumberFormat="1" applyFont="1" applyFill="1" applyBorder="1" applyAlignment="1">
      <alignment/>
    </xf>
    <xf numFmtId="3" fontId="4" fillId="36" borderId="19" xfId="0" applyNumberFormat="1" applyFont="1" applyFill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36" borderId="29" xfId="0" applyNumberFormat="1" applyFont="1" applyFill="1" applyBorder="1" applyAlignment="1">
      <alignment/>
    </xf>
    <xf numFmtId="191" fontId="19" fillId="0" borderId="20" xfId="42" applyNumberFormat="1" applyFont="1" applyBorder="1" applyAlignment="1">
      <alignment/>
    </xf>
    <xf numFmtId="191" fontId="19" fillId="0" borderId="33" xfId="42" applyNumberFormat="1" applyFont="1" applyBorder="1" applyAlignment="1">
      <alignment/>
    </xf>
    <xf numFmtId="191" fontId="19" fillId="0" borderId="38" xfId="42" applyNumberFormat="1" applyFont="1" applyBorder="1" applyAlignment="1">
      <alignment/>
    </xf>
    <xf numFmtId="49" fontId="4" fillId="38" borderId="19" xfId="59" applyNumberFormat="1" applyFont="1" applyFill="1" applyBorder="1" applyAlignment="1">
      <alignment/>
      <protection/>
    </xf>
    <xf numFmtId="49" fontId="4" fillId="38" borderId="0" xfId="59" applyNumberFormat="1" applyFont="1" applyFill="1" applyBorder="1" applyAlignment="1">
      <alignment/>
      <protection/>
    </xf>
    <xf numFmtId="3" fontId="4" fillId="0" borderId="3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183" fontId="18" fillId="39" borderId="28" xfId="0" applyNumberFormat="1" applyFont="1" applyFill="1" applyBorder="1" applyAlignment="1">
      <alignment horizontal="center"/>
    </xf>
    <xf numFmtId="49" fontId="18" fillId="39" borderId="29" xfId="0" applyNumberFormat="1" applyFont="1" applyFill="1" applyBorder="1" applyAlignment="1">
      <alignment horizontal="center"/>
    </xf>
    <xf numFmtId="184" fontId="20" fillId="39" borderId="39" xfId="0" applyNumberFormat="1" applyFont="1" applyFill="1" applyBorder="1" applyAlignment="1">
      <alignment/>
    </xf>
    <xf numFmtId="49" fontId="18" fillId="39" borderId="19" xfId="0" applyNumberFormat="1" applyFont="1" applyFill="1" applyBorder="1" applyAlignment="1">
      <alignment/>
    </xf>
    <xf numFmtId="49" fontId="18" fillId="39" borderId="0" xfId="0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4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4" fillId="34" borderId="53" xfId="58" applyFont="1" applyFill="1" applyBorder="1" applyAlignment="1">
      <alignment horizontal="center"/>
      <protection/>
    </xf>
    <xf numFmtId="0" fontId="14" fillId="34" borderId="47" xfId="58" applyFont="1" applyFill="1" applyBorder="1" applyAlignment="1">
      <alignment horizontal="center"/>
      <protection/>
    </xf>
    <xf numFmtId="0" fontId="14" fillId="34" borderId="54" xfId="58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folder\DOKUMENTAT%20TONA\Dokumentat%20e%20mia\Financa%202013\buxheti%202013\Tabela%20e%20rregullt%20e%20thesarit,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erfundimtari"/>
      <sheetName val="Sheet3"/>
    </sheetNames>
    <sheetDataSet>
      <sheetData sheetId="0">
        <row r="2">
          <cell r="H2">
            <v>11881000</v>
          </cell>
          <cell r="J2">
            <v>500000</v>
          </cell>
        </row>
        <row r="5">
          <cell r="H5">
            <v>11400000</v>
          </cell>
          <cell r="J5">
            <v>1000000</v>
          </cell>
        </row>
        <row r="32">
          <cell r="H32">
            <v>13400000</v>
          </cell>
          <cell r="K32">
            <v>500000</v>
          </cell>
        </row>
        <row r="35">
          <cell r="H35">
            <v>15319000</v>
          </cell>
          <cell r="K35">
            <v>1000000</v>
          </cell>
        </row>
        <row r="40">
          <cell r="H40">
            <v>4505000</v>
          </cell>
          <cell r="J40">
            <v>2000000</v>
          </cell>
        </row>
        <row r="53">
          <cell r="H53">
            <v>7000000</v>
          </cell>
          <cell r="K53">
            <v>2000000</v>
          </cell>
        </row>
        <row r="54">
          <cell r="H54">
            <v>1100000</v>
          </cell>
          <cell r="K54">
            <v>600000</v>
          </cell>
        </row>
        <row r="149">
          <cell r="H149">
            <v>332000</v>
          </cell>
          <cell r="J149">
            <v>700000</v>
          </cell>
        </row>
        <row r="151">
          <cell r="H151">
            <v>828000</v>
          </cell>
          <cell r="J151">
            <v>500000</v>
          </cell>
        </row>
        <row r="164">
          <cell r="H164">
            <v>1199000</v>
          </cell>
          <cell r="K164">
            <v>700000</v>
          </cell>
        </row>
        <row r="168">
          <cell r="H168">
            <v>2542000</v>
          </cell>
          <cell r="K168">
            <v>1500000</v>
          </cell>
        </row>
        <row r="171">
          <cell r="H171">
            <v>13417181</v>
          </cell>
          <cell r="J171">
            <v>3926000</v>
          </cell>
        </row>
        <row r="174">
          <cell r="H174">
            <v>13417176</v>
          </cell>
          <cell r="J174">
            <v>1511000</v>
          </cell>
        </row>
        <row r="198">
          <cell r="H198">
            <v>13417176</v>
          </cell>
          <cell r="K198">
            <v>1511000</v>
          </cell>
        </row>
        <row r="201">
          <cell r="H201">
            <v>15217171</v>
          </cell>
          <cell r="K201">
            <v>3926000</v>
          </cell>
        </row>
        <row r="202">
          <cell r="H202">
            <v>103105117</v>
          </cell>
          <cell r="K202">
            <v>20000000</v>
          </cell>
        </row>
        <row r="205">
          <cell r="J205">
            <v>200000</v>
          </cell>
        </row>
        <row r="206">
          <cell r="H206">
            <v>6047764</v>
          </cell>
          <cell r="J206">
            <v>3600000</v>
          </cell>
        </row>
        <row r="207">
          <cell r="J207">
            <v>300000</v>
          </cell>
        </row>
        <row r="208">
          <cell r="H208">
            <v>8466870</v>
          </cell>
          <cell r="J208">
            <v>1100000</v>
          </cell>
        </row>
        <row r="209">
          <cell r="J209">
            <v>300000</v>
          </cell>
        </row>
        <row r="222">
          <cell r="H222">
            <v>10200000</v>
          </cell>
          <cell r="K222">
            <v>700000</v>
          </cell>
        </row>
        <row r="224">
          <cell r="H224">
            <v>10601528</v>
          </cell>
          <cell r="K224">
            <v>1500000</v>
          </cell>
        </row>
        <row r="225">
          <cell r="H225">
            <v>1494000</v>
          </cell>
          <cell r="K225">
            <v>300000</v>
          </cell>
        </row>
        <row r="226">
          <cell r="H226">
            <v>11720634</v>
          </cell>
          <cell r="K226">
            <v>2500000</v>
          </cell>
        </row>
        <row r="227">
          <cell r="H227">
            <v>1494001</v>
          </cell>
          <cell r="K227">
            <v>500000</v>
          </cell>
        </row>
        <row r="229">
          <cell r="J229">
            <v>200000</v>
          </cell>
        </row>
        <row r="230">
          <cell r="H230">
            <v>10805355</v>
          </cell>
          <cell r="J230">
            <v>7100000</v>
          </cell>
        </row>
        <row r="231">
          <cell r="J231">
            <v>500000</v>
          </cell>
        </row>
        <row r="232">
          <cell r="H232">
            <v>15127497</v>
          </cell>
          <cell r="J232">
            <v>1800000</v>
          </cell>
        </row>
        <row r="233">
          <cell r="J233">
            <v>500000</v>
          </cell>
        </row>
        <row r="248">
          <cell r="H248">
            <v>19467791</v>
          </cell>
          <cell r="K248">
            <v>1800000</v>
          </cell>
        </row>
        <row r="249">
          <cell r="H249">
            <v>2142920</v>
          </cell>
          <cell r="K249">
            <v>200000</v>
          </cell>
        </row>
        <row r="250">
          <cell r="H250">
            <v>21167789</v>
          </cell>
          <cell r="K250">
            <v>7100000</v>
          </cell>
        </row>
        <row r="251">
          <cell r="H251">
            <v>2465063</v>
          </cell>
          <cell r="K251">
            <v>1000000</v>
          </cell>
        </row>
        <row r="253">
          <cell r="J253">
            <v>300000</v>
          </cell>
        </row>
        <row r="254">
          <cell r="H254">
            <v>5014774</v>
          </cell>
          <cell r="J254">
            <v>3100000</v>
          </cell>
        </row>
        <row r="255">
          <cell r="J255">
            <v>500000</v>
          </cell>
        </row>
        <row r="256">
          <cell r="H256">
            <v>7020683</v>
          </cell>
          <cell r="J256">
            <v>600000</v>
          </cell>
        </row>
        <row r="257">
          <cell r="J257">
            <v>700000</v>
          </cell>
        </row>
        <row r="268">
          <cell r="H268">
            <v>8000748</v>
          </cell>
          <cell r="K268">
            <v>600000</v>
          </cell>
        </row>
        <row r="270">
          <cell r="H270">
            <v>7000748</v>
          </cell>
        </row>
        <row r="272">
          <cell r="H272">
            <v>8300000</v>
          </cell>
          <cell r="K272">
            <v>1400000</v>
          </cell>
        </row>
        <row r="273">
          <cell r="H273">
            <v>1729547</v>
          </cell>
          <cell r="K273">
            <v>700000</v>
          </cell>
        </row>
        <row r="274">
          <cell r="H274">
            <v>9250549</v>
          </cell>
          <cell r="K274">
            <v>1700000</v>
          </cell>
        </row>
        <row r="275">
          <cell r="H275">
            <v>1784909</v>
          </cell>
          <cell r="K275">
            <v>800000</v>
          </cell>
        </row>
        <row r="277">
          <cell r="J277">
            <v>100000</v>
          </cell>
        </row>
        <row r="278">
          <cell r="H278">
            <v>6502179</v>
          </cell>
          <cell r="J278">
            <v>4900000</v>
          </cell>
        </row>
        <row r="279">
          <cell r="J279">
            <v>200000</v>
          </cell>
        </row>
        <row r="280">
          <cell r="H280">
            <v>9103051</v>
          </cell>
          <cell r="J280">
            <v>1300000</v>
          </cell>
        </row>
        <row r="281">
          <cell r="J281">
            <v>200000</v>
          </cell>
        </row>
        <row r="282">
          <cell r="H282">
            <v>9603487</v>
          </cell>
          <cell r="J282">
            <v>1600000</v>
          </cell>
        </row>
        <row r="293">
          <cell r="H293">
            <v>600000</v>
          </cell>
          <cell r="K293">
            <v>300000</v>
          </cell>
        </row>
        <row r="294">
          <cell r="H294">
            <v>11480441</v>
          </cell>
          <cell r="K294">
            <v>1300000</v>
          </cell>
        </row>
        <row r="296">
          <cell r="H296">
            <v>12804359</v>
          </cell>
          <cell r="K296">
            <v>1600000</v>
          </cell>
        </row>
        <row r="297">
          <cell r="H297">
            <v>200000</v>
          </cell>
          <cell r="K297">
            <v>100000</v>
          </cell>
        </row>
        <row r="298">
          <cell r="H298">
            <v>13905231</v>
          </cell>
          <cell r="K298">
            <v>4900000</v>
          </cell>
        </row>
        <row r="299">
          <cell r="H299">
            <v>200000</v>
          </cell>
          <cell r="K299">
            <v>100000</v>
          </cell>
        </row>
        <row r="301">
          <cell r="J301">
            <v>300000</v>
          </cell>
        </row>
        <row r="302">
          <cell r="H302">
            <v>11213859</v>
          </cell>
          <cell r="J302">
            <v>6492000</v>
          </cell>
        </row>
        <row r="303">
          <cell r="J303">
            <v>600000</v>
          </cell>
        </row>
        <row r="304">
          <cell r="H304">
            <v>15699402</v>
          </cell>
          <cell r="J304">
            <v>2000000</v>
          </cell>
        </row>
        <row r="305">
          <cell r="J305">
            <v>600000</v>
          </cell>
        </row>
        <row r="319">
          <cell r="H319">
            <v>2180659</v>
          </cell>
          <cell r="K319">
            <v>300000</v>
          </cell>
        </row>
        <row r="320">
          <cell r="H320">
            <v>23191103</v>
          </cell>
          <cell r="K320">
            <v>6000000</v>
          </cell>
        </row>
        <row r="321">
          <cell r="H321">
            <v>1479386</v>
          </cell>
          <cell r="K321">
            <v>600000</v>
          </cell>
        </row>
        <row r="322">
          <cell r="H322">
            <v>20191105</v>
          </cell>
          <cell r="K322">
            <v>2492000</v>
          </cell>
        </row>
        <row r="323">
          <cell r="H323">
            <v>1479385</v>
          </cell>
          <cell r="K323">
            <v>600000</v>
          </cell>
        </row>
        <row r="325">
          <cell r="J325">
            <v>200000</v>
          </cell>
        </row>
        <row r="326">
          <cell r="H326">
            <v>11407332</v>
          </cell>
          <cell r="J326">
            <v>9800000</v>
          </cell>
        </row>
        <row r="327">
          <cell r="J327">
            <v>500000</v>
          </cell>
        </row>
        <row r="328">
          <cell r="H328">
            <v>15970264</v>
          </cell>
          <cell r="J328">
            <v>2800000</v>
          </cell>
        </row>
        <row r="329">
          <cell r="J329">
            <v>500000</v>
          </cell>
        </row>
        <row r="343">
          <cell r="H343">
            <v>1100000</v>
          </cell>
          <cell r="K343">
            <v>500000</v>
          </cell>
        </row>
        <row r="344">
          <cell r="H344">
            <v>21617223</v>
          </cell>
          <cell r="K344">
            <v>2800000</v>
          </cell>
        </row>
        <row r="345">
          <cell r="H345">
            <v>1197441</v>
          </cell>
          <cell r="K345">
            <v>500000</v>
          </cell>
        </row>
        <row r="346">
          <cell r="H346">
            <v>24677596</v>
          </cell>
          <cell r="K346">
            <v>9800000</v>
          </cell>
        </row>
        <row r="347">
          <cell r="H347">
            <v>900000</v>
          </cell>
          <cell r="K347">
            <v>200000</v>
          </cell>
        </row>
        <row r="349">
          <cell r="J349">
            <v>100000</v>
          </cell>
        </row>
        <row r="350">
          <cell r="H350">
            <v>6023024</v>
          </cell>
          <cell r="J350">
            <v>4900000</v>
          </cell>
        </row>
        <row r="351">
          <cell r="J351">
            <v>300000</v>
          </cell>
        </row>
        <row r="352">
          <cell r="H352">
            <v>8432235</v>
          </cell>
          <cell r="J352">
            <v>3000000</v>
          </cell>
        </row>
        <row r="353">
          <cell r="J353">
            <v>400000</v>
          </cell>
        </row>
        <row r="367">
          <cell r="H367">
            <v>900000</v>
          </cell>
          <cell r="K367">
            <v>400000</v>
          </cell>
        </row>
        <row r="368">
          <cell r="H368">
            <v>11246049</v>
          </cell>
          <cell r="K368">
            <v>3000000</v>
          </cell>
        </row>
        <row r="369">
          <cell r="H369">
            <v>800000</v>
          </cell>
          <cell r="K369">
            <v>400000</v>
          </cell>
        </row>
        <row r="370">
          <cell r="H370">
            <v>12590228</v>
          </cell>
          <cell r="K370">
            <v>4900000</v>
          </cell>
        </row>
        <row r="373">
          <cell r="J373">
            <v>700000</v>
          </cell>
        </row>
        <row r="374">
          <cell r="H374">
            <v>13895634</v>
          </cell>
          <cell r="J374">
            <v>8100000</v>
          </cell>
        </row>
        <row r="375">
          <cell r="J375">
            <v>1000000</v>
          </cell>
        </row>
        <row r="376">
          <cell r="H376">
            <v>19453887</v>
          </cell>
          <cell r="J376">
            <v>2140000</v>
          </cell>
        </row>
        <row r="377">
          <cell r="J377">
            <v>1000000</v>
          </cell>
        </row>
        <row r="391">
          <cell r="H391">
            <v>2500000</v>
          </cell>
          <cell r="K391">
            <v>1000000</v>
          </cell>
        </row>
        <row r="392">
          <cell r="H392">
            <v>25769390</v>
          </cell>
          <cell r="K392">
            <v>2140000</v>
          </cell>
        </row>
        <row r="393">
          <cell r="H393">
            <v>2021878</v>
          </cell>
          <cell r="K393">
            <v>1000000</v>
          </cell>
        </row>
        <row r="394">
          <cell r="H394">
            <v>27321136</v>
          </cell>
          <cell r="K394">
            <v>8100000</v>
          </cell>
        </row>
        <row r="395">
          <cell r="H395">
            <v>1500000</v>
          </cell>
          <cell r="K395">
            <v>700000</v>
          </cell>
        </row>
        <row r="397">
          <cell r="J397">
            <v>200000</v>
          </cell>
        </row>
        <row r="398">
          <cell r="H398">
            <v>6195320</v>
          </cell>
          <cell r="J398">
            <v>4540000</v>
          </cell>
        </row>
        <row r="399">
          <cell r="J399">
            <v>400000</v>
          </cell>
        </row>
        <row r="400">
          <cell r="H400">
            <v>8673449</v>
          </cell>
          <cell r="J400">
            <v>1500000</v>
          </cell>
        </row>
        <row r="401">
          <cell r="J401">
            <v>400000</v>
          </cell>
        </row>
        <row r="415">
          <cell r="H415">
            <v>900000</v>
          </cell>
          <cell r="K415">
            <v>400000</v>
          </cell>
        </row>
        <row r="416">
          <cell r="H416">
            <v>11490641</v>
          </cell>
          <cell r="K416">
            <v>1500000</v>
          </cell>
        </row>
        <row r="417">
          <cell r="H417">
            <v>900000</v>
          </cell>
          <cell r="K417">
            <v>400000</v>
          </cell>
        </row>
        <row r="418">
          <cell r="H418">
            <v>13232504</v>
          </cell>
          <cell r="K418">
            <v>4540000</v>
          </cell>
        </row>
        <row r="419">
          <cell r="H419">
            <v>336265</v>
          </cell>
          <cell r="K419">
            <v>200000</v>
          </cell>
        </row>
        <row r="421">
          <cell r="J421">
            <v>700000</v>
          </cell>
        </row>
        <row r="422">
          <cell r="H422">
            <v>15196284</v>
          </cell>
          <cell r="J422">
            <v>11207000</v>
          </cell>
        </row>
        <row r="423">
          <cell r="J423">
            <v>1000000</v>
          </cell>
        </row>
        <row r="424">
          <cell r="H424">
            <v>21274797</v>
          </cell>
          <cell r="J424">
            <v>3297000</v>
          </cell>
        </row>
        <row r="425">
          <cell r="J425">
            <v>1000000</v>
          </cell>
        </row>
        <row r="439">
          <cell r="H439">
            <v>2800000</v>
          </cell>
          <cell r="K439">
            <v>700000</v>
          </cell>
        </row>
        <row r="440">
          <cell r="H440">
            <v>28377053</v>
          </cell>
          <cell r="K440">
            <v>3297000</v>
          </cell>
        </row>
        <row r="441">
          <cell r="H441">
            <v>2015515</v>
          </cell>
          <cell r="K441">
            <v>1000000</v>
          </cell>
        </row>
        <row r="442">
          <cell r="H442">
            <v>31971080</v>
          </cell>
          <cell r="K442">
            <v>11207000</v>
          </cell>
        </row>
        <row r="443">
          <cell r="H443">
            <v>2000000</v>
          </cell>
          <cell r="K443">
            <v>1000000</v>
          </cell>
        </row>
        <row r="445">
          <cell r="J445">
            <v>300000</v>
          </cell>
        </row>
        <row r="446">
          <cell r="H446">
            <v>8363367</v>
          </cell>
          <cell r="J446">
            <v>6400000</v>
          </cell>
        </row>
        <row r="447">
          <cell r="J447">
            <v>500000</v>
          </cell>
        </row>
        <row r="448">
          <cell r="H448">
            <v>11708712</v>
          </cell>
          <cell r="J448">
            <v>2156000</v>
          </cell>
        </row>
        <row r="449">
          <cell r="J449">
            <v>500000</v>
          </cell>
        </row>
        <row r="463">
          <cell r="H463">
            <v>1000000</v>
          </cell>
          <cell r="K463">
            <v>500000</v>
          </cell>
        </row>
        <row r="464">
          <cell r="H464">
            <v>15526732</v>
          </cell>
          <cell r="K464">
            <v>2156000</v>
          </cell>
        </row>
        <row r="465">
          <cell r="H465">
            <v>1200000</v>
          </cell>
          <cell r="K465">
            <v>500000</v>
          </cell>
        </row>
        <row r="466">
          <cell r="H466">
            <v>17772077</v>
          </cell>
          <cell r="K466">
            <v>6400000</v>
          </cell>
        </row>
        <row r="467">
          <cell r="H467">
            <v>800000</v>
          </cell>
          <cell r="K467">
            <v>300000</v>
          </cell>
        </row>
        <row r="469">
          <cell r="J469">
            <v>100000</v>
          </cell>
        </row>
        <row r="470">
          <cell r="H470">
            <v>4692689</v>
          </cell>
          <cell r="J470">
            <v>3856000</v>
          </cell>
        </row>
        <row r="471">
          <cell r="J471">
            <v>100000</v>
          </cell>
        </row>
        <row r="472">
          <cell r="H472">
            <v>6569765</v>
          </cell>
          <cell r="J472">
            <v>1609000</v>
          </cell>
        </row>
        <row r="473">
          <cell r="J473">
            <v>200000</v>
          </cell>
        </row>
        <row r="487">
          <cell r="H487">
            <v>283780</v>
          </cell>
          <cell r="K487">
            <v>100000</v>
          </cell>
        </row>
        <row r="488">
          <cell r="H488">
            <v>9101597</v>
          </cell>
          <cell r="K488">
            <v>1609000</v>
          </cell>
        </row>
        <row r="489">
          <cell r="H489">
            <v>283780</v>
          </cell>
          <cell r="K489">
            <v>150000</v>
          </cell>
        </row>
        <row r="490">
          <cell r="H490">
            <v>9979124</v>
          </cell>
          <cell r="K490">
            <v>3856000</v>
          </cell>
        </row>
        <row r="491">
          <cell r="H491">
            <v>283328</v>
          </cell>
          <cell r="K491">
            <v>150000</v>
          </cell>
        </row>
        <row r="493">
          <cell r="J493">
            <v>200000</v>
          </cell>
        </row>
        <row r="494">
          <cell r="H494">
            <v>5000902</v>
          </cell>
          <cell r="J494">
            <v>3581000</v>
          </cell>
        </row>
        <row r="495">
          <cell r="J495">
            <v>300000</v>
          </cell>
        </row>
        <row r="496">
          <cell r="H496">
            <v>7001260</v>
          </cell>
          <cell r="J496">
            <v>1391000</v>
          </cell>
        </row>
        <row r="497">
          <cell r="J497">
            <v>300000</v>
          </cell>
        </row>
        <row r="511">
          <cell r="H511">
            <v>577016</v>
          </cell>
          <cell r="K511">
            <v>200000</v>
          </cell>
        </row>
        <row r="512">
          <cell r="H512">
            <v>9424786</v>
          </cell>
          <cell r="K512">
            <v>1391000</v>
          </cell>
        </row>
        <row r="513">
          <cell r="H513">
            <v>577016</v>
          </cell>
          <cell r="K513">
            <v>300000</v>
          </cell>
        </row>
        <row r="514">
          <cell r="H514">
            <v>10225145</v>
          </cell>
          <cell r="K514">
            <v>3581000</v>
          </cell>
        </row>
        <row r="515">
          <cell r="H515">
            <v>577017</v>
          </cell>
          <cell r="K515">
            <v>300000</v>
          </cell>
        </row>
        <row r="517">
          <cell r="J517">
            <v>100000</v>
          </cell>
        </row>
        <row r="518">
          <cell r="H518">
            <v>3073762</v>
          </cell>
          <cell r="J518">
            <v>2769000</v>
          </cell>
        </row>
        <row r="519">
          <cell r="J519">
            <v>100000</v>
          </cell>
        </row>
        <row r="520">
          <cell r="H520">
            <v>4303266</v>
          </cell>
          <cell r="J520">
            <v>1213000</v>
          </cell>
        </row>
        <row r="521">
          <cell r="J521">
            <v>100000</v>
          </cell>
        </row>
        <row r="535">
          <cell r="H535">
            <v>275044</v>
          </cell>
          <cell r="K535">
            <v>100000</v>
          </cell>
        </row>
        <row r="536">
          <cell r="H536">
            <v>5772481</v>
          </cell>
          <cell r="K536">
            <v>1213000</v>
          </cell>
        </row>
        <row r="537">
          <cell r="H537">
            <v>375044</v>
          </cell>
          <cell r="K537">
            <v>130000</v>
          </cell>
        </row>
        <row r="538">
          <cell r="H538">
            <v>6901986</v>
          </cell>
          <cell r="K538">
            <v>2769000</v>
          </cell>
        </row>
        <row r="539">
          <cell r="H539">
            <v>175044</v>
          </cell>
          <cell r="K539">
            <v>70000</v>
          </cell>
        </row>
        <row r="541">
          <cell r="J541">
            <v>100000</v>
          </cell>
        </row>
        <row r="542">
          <cell r="H542">
            <v>2318278</v>
          </cell>
          <cell r="J542">
            <v>2264000</v>
          </cell>
        </row>
        <row r="543">
          <cell r="J543">
            <v>100000</v>
          </cell>
        </row>
        <row r="544">
          <cell r="H544">
            <v>3245590</v>
          </cell>
          <cell r="J544">
            <v>1047000</v>
          </cell>
        </row>
        <row r="545">
          <cell r="J545">
            <v>100000</v>
          </cell>
        </row>
        <row r="559">
          <cell r="H559">
            <v>228500</v>
          </cell>
          <cell r="K559">
            <v>100000</v>
          </cell>
        </row>
        <row r="560">
          <cell r="H560">
            <v>4408058</v>
          </cell>
          <cell r="K560">
            <v>1047000</v>
          </cell>
        </row>
        <row r="561">
          <cell r="H561">
            <v>228500</v>
          </cell>
          <cell r="K561">
            <v>100000</v>
          </cell>
        </row>
        <row r="562">
          <cell r="H562">
            <v>5135671</v>
          </cell>
          <cell r="K562">
            <v>2264000</v>
          </cell>
        </row>
        <row r="563">
          <cell r="H563">
            <v>228198</v>
          </cell>
          <cell r="K563">
            <v>100000</v>
          </cell>
        </row>
        <row r="565">
          <cell r="J565">
            <v>200000</v>
          </cell>
        </row>
        <row r="566">
          <cell r="H566">
            <v>8128216</v>
          </cell>
          <cell r="J566">
            <v>6669000</v>
          </cell>
        </row>
        <row r="567">
          <cell r="J567">
            <v>300000</v>
          </cell>
        </row>
        <row r="568">
          <cell r="H568">
            <v>11379504</v>
          </cell>
          <cell r="J568">
            <v>2562000</v>
          </cell>
        </row>
        <row r="569">
          <cell r="J569">
            <v>400000</v>
          </cell>
        </row>
        <row r="583">
          <cell r="H583">
            <v>695186</v>
          </cell>
          <cell r="K583">
            <v>200000</v>
          </cell>
        </row>
        <row r="584">
          <cell r="H584">
            <v>15561244</v>
          </cell>
          <cell r="K584">
            <v>2562000</v>
          </cell>
        </row>
        <row r="585">
          <cell r="H585">
            <v>695186</v>
          </cell>
          <cell r="K585">
            <v>300000</v>
          </cell>
        </row>
        <row r="586">
          <cell r="H586">
            <v>17312529</v>
          </cell>
          <cell r="K586">
            <v>6669000</v>
          </cell>
        </row>
        <row r="587">
          <cell r="H587">
            <v>695187</v>
          </cell>
          <cell r="K587">
            <v>400000</v>
          </cell>
        </row>
        <row r="589">
          <cell r="J589">
            <v>50000</v>
          </cell>
        </row>
        <row r="590">
          <cell r="H590">
            <v>1911017</v>
          </cell>
          <cell r="J590">
            <v>1800000</v>
          </cell>
        </row>
        <row r="591">
          <cell r="J591">
            <v>70000</v>
          </cell>
        </row>
        <row r="592">
          <cell r="H592">
            <v>2675422</v>
          </cell>
          <cell r="J592">
            <v>797000</v>
          </cell>
        </row>
        <row r="593">
          <cell r="J593">
            <v>100000</v>
          </cell>
        </row>
        <row r="607">
          <cell r="H607">
            <v>149582</v>
          </cell>
          <cell r="K607">
            <v>50000</v>
          </cell>
        </row>
        <row r="608">
          <cell r="H608">
            <v>3672450</v>
          </cell>
          <cell r="K608">
            <v>797000</v>
          </cell>
        </row>
        <row r="609">
          <cell r="H609">
            <v>149582</v>
          </cell>
          <cell r="K609">
            <v>70000</v>
          </cell>
        </row>
        <row r="610">
          <cell r="H610">
            <v>4236853</v>
          </cell>
          <cell r="K610">
            <v>1800000</v>
          </cell>
        </row>
        <row r="611">
          <cell r="H611">
            <v>149584</v>
          </cell>
          <cell r="K611">
            <v>100000</v>
          </cell>
        </row>
        <row r="613">
          <cell r="J613">
            <v>100000</v>
          </cell>
        </row>
        <row r="614">
          <cell r="H614">
            <v>2172751</v>
          </cell>
          <cell r="J614">
            <v>1946500</v>
          </cell>
        </row>
        <row r="615">
          <cell r="J615">
            <v>100000</v>
          </cell>
        </row>
        <row r="616">
          <cell r="H616">
            <v>3041851</v>
          </cell>
          <cell r="J616">
            <v>821000</v>
          </cell>
        </row>
        <row r="617">
          <cell r="J617">
            <v>100000</v>
          </cell>
        </row>
        <row r="631">
          <cell r="H631">
            <v>210620</v>
          </cell>
          <cell r="K631">
            <v>100000</v>
          </cell>
        </row>
        <row r="632">
          <cell r="H632">
            <v>4134882</v>
          </cell>
          <cell r="K632">
            <v>821000</v>
          </cell>
        </row>
        <row r="633">
          <cell r="H633">
            <v>210620</v>
          </cell>
          <cell r="K633">
            <v>100000</v>
          </cell>
        </row>
        <row r="634">
          <cell r="H634">
            <v>4803975</v>
          </cell>
          <cell r="K634">
            <v>1946500</v>
          </cell>
        </row>
        <row r="635">
          <cell r="H635">
            <v>210628</v>
          </cell>
          <cell r="K635">
            <v>100000</v>
          </cell>
        </row>
        <row r="637">
          <cell r="J637">
            <v>50000</v>
          </cell>
        </row>
        <row r="638">
          <cell r="H638">
            <v>2173712</v>
          </cell>
          <cell r="J638">
            <v>2360000</v>
          </cell>
        </row>
        <row r="639">
          <cell r="J639">
            <v>50000</v>
          </cell>
        </row>
        <row r="640">
          <cell r="H640">
            <v>3043197</v>
          </cell>
          <cell r="J640">
            <v>900000</v>
          </cell>
        </row>
        <row r="641">
          <cell r="J641">
            <v>70000</v>
          </cell>
        </row>
        <row r="655">
          <cell r="H655">
            <v>135031</v>
          </cell>
          <cell r="K655">
            <v>50000</v>
          </cell>
        </row>
        <row r="656">
          <cell r="H656">
            <v>4212393</v>
          </cell>
          <cell r="K656">
            <v>900000</v>
          </cell>
        </row>
        <row r="657">
          <cell r="H657">
            <v>135031</v>
          </cell>
          <cell r="K657">
            <v>50000</v>
          </cell>
        </row>
        <row r="658">
          <cell r="H658">
            <v>4781875</v>
          </cell>
          <cell r="K658">
            <v>2360000</v>
          </cell>
        </row>
        <row r="659">
          <cell r="H659">
            <v>135035</v>
          </cell>
          <cell r="K659">
            <v>70000</v>
          </cell>
        </row>
        <row r="661">
          <cell r="J661">
            <v>200000</v>
          </cell>
        </row>
        <row r="662">
          <cell r="H662">
            <v>6257643</v>
          </cell>
          <cell r="J662">
            <v>4772000</v>
          </cell>
        </row>
        <row r="663">
          <cell r="J663">
            <v>300000</v>
          </cell>
        </row>
        <row r="664">
          <cell r="H664">
            <v>8760700</v>
          </cell>
          <cell r="J664">
            <v>1558000</v>
          </cell>
        </row>
        <row r="665">
          <cell r="J665">
            <v>300000</v>
          </cell>
        </row>
        <row r="679">
          <cell r="H679">
            <v>413269</v>
          </cell>
          <cell r="K679">
            <v>200000</v>
          </cell>
        </row>
        <row r="680">
          <cell r="H680">
            <v>12102017</v>
          </cell>
          <cell r="K680">
            <v>2765000</v>
          </cell>
        </row>
        <row r="681">
          <cell r="H681">
            <v>413269</v>
          </cell>
          <cell r="K681">
            <v>300000</v>
          </cell>
        </row>
        <row r="682">
          <cell r="H682">
            <v>12605072</v>
          </cell>
          <cell r="K682">
            <v>3565000</v>
          </cell>
        </row>
        <row r="683">
          <cell r="H683">
            <v>413272</v>
          </cell>
          <cell r="K683">
            <v>300000</v>
          </cell>
        </row>
        <row r="685">
          <cell r="J685">
            <v>100000</v>
          </cell>
        </row>
        <row r="686">
          <cell r="H686">
            <v>1128495</v>
          </cell>
          <cell r="J686">
            <v>944000</v>
          </cell>
        </row>
        <row r="687">
          <cell r="J687">
            <v>100000</v>
          </cell>
        </row>
        <row r="688">
          <cell r="H688">
            <v>1579894</v>
          </cell>
          <cell r="J688">
            <v>924000</v>
          </cell>
        </row>
        <row r="689">
          <cell r="J689">
            <v>150000</v>
          </cell>
        </row>
        <row r="703">
          <cell r="H703">
            <v>253466</v>
          </cell>
          <cell r="K703">
            <v>100000</v>
          </cell>
        </row>
        <row r="704">
          <cell r="H704">
            <v>2003524</v>
          </cell>
          <cell r="K704">
            <v>924000</v>
          </cell>
        </row>
        <row r="705">
          <cell r="H705">
            <v>253466</v>
          </cell>
          <cell r="K705">
            <v>100000</v>
          </cell>
        </row>
        <row r="706">
          <cell r="H706">
            <v>2374922</v>
          </cell>
          <cell r="K706">
            <v>944000</v>
          </cell>
        </row>
        <row r="707">
          <cell r="H707">
            <v>253466</v>
          </cell>
          <cell r="K707">
            <v>150000</v>
          </cell>
        </row>
        <row r="709">
          <cell r="J709">
            <v>300000</v>
          </cell>
        </row>
        <row r="710">
          <cell r="H710">
            <v>5877531</v>
          </cell>
          <cell r="J710">
            <v>3562000</v>
          </cell>
        </row>
        <row r="711">
          <cell r="J711">
            <v>400000</v>
          </cell>
        </row>
        <row r="712">
          <cell r="H712">
            <v>8228542</v>
          </cell>
          <cell r="J712">
            <v>1900000</v>
          </cell>
        </row>
        <row r="713">
          <cell r="J713">
            <v>500000</v>
          </cell>
        </row>
        <row r="727">
          <cell r="H727">
            <v>1157499</v>
          </cell>
          <cell r="K727">
            <v>300000</v>
          </cell>
        </row>
        <row r="728">
          <cell r="H728">
            <v>10597563</v>
          </cell>
          <cell r="K728">
            <v>1900000</v>
          </cell>
        </row>
        <row r="729">
          <cell r="H729">
            <v>1157499</v>
          </cell>
          <cell r="K729">
            <v>400000</v>
          </cell>
        </row>
        <row r="730">
          <cell r="H730">
            <v>11748577</v>
          </cell>
          <cell r="K730">
            <v>3562000</v>
          </cell>
        </row>
        <row r="731">
          <cell r="H731">
            <v>1157499</v>
          </cell>
          <cell r="K731">
            <v>500000</v>
          </cell>
        </row>
        <row r="733">
          <cell r="J733">
            <v>200000</v>
          </cell>
        </row>
        <row r="734">
          <cell r="H734">
            <v>6053811</v>
          </cell>
          <cell r="J734">
            <v>5582000</v>
          </cell>
        </row>
        <row r="735">
          <cell r="J735">
            <v>200000</v>
          </cell>
        </row>
        <row r="736">
          <cell r="H736">
            <v>8475336</v>
          </cell>
          <cell r="J736">
            <v>2075000</v>
          </cell>
        </row>
        <row r="737">
          <cell r="J737">
            <v>300000</v>
          </cell>
        </row>
        <row r="751">
          <cell r="H751">
            <v>491907</v>
          </cell>
          <cell r="K751">
            <v>200000</v>
          </cell>
        </row>
        <row r="752">
          <cell r="H752">
            <v>11615716</v>
          </cell>
          <cell r="K752">
            <v>2075000</v>
          </cell>
        </row>
        <row r="753">
          <cell r="H753">
            <v>491907</v>
          </cell>
          <cell r="K753">
            <v>200000</v>
          </cell>
        </row>
        <row r="754">
          <cell r="H754">
            <v>13037241</v>
          </cell>
          <cell r="K754">
            <v>5582000</v>
          </cell>
        </row>
        <row r="755">
          <cell r="H755">
            <v>491907</v>
          </cell>
          <cell r="K755">
            <v>300000</v>
          </cell>
        </row>
        <row r="757">
          <cell r="H757">
            <v>52000</v>
          </cell>
          <cell r="J757">
            <v>500000</v>
          </cell>
        </row>
        <row r="759">
          <cell r="H759">
            <v>152000</v>
          </cell>
          <cell r="J759">
            <v>500000</v>
          </cell>
        </row>
        <row r="780">
          <cell r="H780">
            <v>4431000</v>
          </cell>
          <cell r="K780">
            <v>1000000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1.28125" style="0" customWidth="1"/>
    <col min="5" max="5" width="15.140625" style="0" customWidth="1"/>
    <col min="6" max="6" width="11.57421875" style="0" customWidth="1"/>
    <col min="7" max="7" width="13.140625" style="0" customWidth="1"/>
    <col min="8" max="8" width="10.8515625" style="0" customWidth="1"/>
    <col min="9" max="9" width="10.421875" style="0" customWidth="1"/>
  </cols>
  <sheetData>
    <row r="1" ht="12.75">
      <c r="A1" s="1" t="s">
        <v>106</v>
      </c>
    </row>
    <row r="3" spans="1:3" s="2" customFormat="1" ht="15.75">
      <c r="A3" s="2" t="s">
        <v>65</v>
      </c>
      <c r="C3" s="2" t="s">
        <v>57</v>
      </c>
    </row>
    <row r="5" spans="1:3" ht="12.75">
      <c r="A5" s="1" t="s">
        <v>58</v>
      </c>
      <c r="B5" s="1"/>
      <c r="C5" s="1" t="s">
        <v>59</v>
      </c>
    </row>
    <row r="6" ht="12.75">
      <c r="A6" s="1"/>
    </row>
    <row r="7" spans="1:10" ht="13.5" thickBot="1">
      <c r="A7" s="3"/>
      <c r="B7" s="4"/>
      <c r="C7" s="4"/>
      <c r="D7" s="4"/>
      <c r="E7" s="5"/>
      <c r="F7" s="4"/>
      <c r="G7" s="4"/>
      <c r="H7" s="6"/>
      <c r="I7" s="6"/>
      <c r="J7" s="7"/>
    </row>
    <row r="8" spans="1:10" ht="12.75">
      <c r="A8" s="8"/>
      <c r="B8" s="9"/>
      <c r="C8" s="9"/>
      <c r="D8" s="9"/>
      <c r="E8" s="10"/>
      <c r="F8" s="9"/>
      <c r="G8" s="9"/>
      <c r="H8" s="11"/>
      <c r="I8" s="12"/>
      <c r="J8" s="7"/>
    </row>
    <row r="9" spans="1:10" ht="12.75">
      <c r="A9" s="13" t="s">
        <v>67</v>
      </c>
      <c r="B9" s="297" t="s">
        <v>68</v>
      </c>
      <c r="C9" s="298"/>
      <c r="D9" s="298"/>
      <c r="E9" s="298"/>
      <c r="F9" s="298"/>
      <c r="G9" s="299"/>
      <c r="H9" s="14" t="s">
        <v>0</v>
      </c>
      <c r="I9" s="15"/>
      <c r="J9" s="7"/>
    </row>
    <row r="10" spans="1:10" ht="12.75">
      <c r="A10" s="16"/>
      <c r="B10" s="17"/>
      <c r="C10" s="17"/>
      <c r="D10" s="17"/>
      <c r="E10" s="17"/>
      <c r="F10" s="17"/>
      <c r="G10" s="17"/>
      <c r="H10" s="17"/>
      <c r="I10" s="18"/>
      <c r="J10" s="7"/>
    </row>
    <row r="11" spans="1:10" ht="12.75">
      <c r="A11" s="19" t="s">
        <v>1</v>
      </c>
      <c r="B11" s="297" t="s">
        <v>69</v>
      </c>
      <c r="C11" s="298"/>
      <c r="D11" s="298"/>
      <c r="E11" s="298"/>
      <c r="F11" s="298"/>
      <c r="G11" s="299"/>
      <c r="H11" s="20" t="s">
        <v>2</v>
      </c>
      <c r="I11" s="83" t="s">
        <v>76</v>
      </c>
      <c r="J11" s="7"/>
    </row>
    <row r="12" spans="1:10" ht="12.75">
      <c r="A12" s="21"/>
      <c r="B12" s="22"/>
      <c r="C12" s="22"/>
      <c r="D12" s="22"/>
      <c r="E12" s="23"/>
      <c r="F12" s="23"/>
      <c r="G12" s="23"/>
      <c r="H12" s="24"/>
      <c r="I12" s="25"/>
      <c r="J12" s="7"/>
    </row>
    <row r="13" spans="1:10" ht="12.75">
      <c r="A13" s="21"/>
      <c r="B13" s="22"/>
      <c r="C13" s="22"/>
      <c r="D13" s="22"/>
      <c r="E13" s="300" t="s">
        <v>3</v>
      </c>
      <c r="F13" s="301"/>
      <c r="G13" s="301"/>
      <c r="H13" s="301"/>
      <c r="I13" s="302"/>
      <c r="J13" s="7"/>
    </row>
    <row r="14" spans="1:10" ht="12.75">
      <c r="A14" s="21"/>
      <c r="B14" s="22"/>
      <c r="C14" s="22"/>
      <c r="D14" s="22"/>
      <c r="E14" s="27" t="s">
        <v>4</v>
      </c>
      <c r="F14" s="27" t="s">
        <v>5</v>
      </c>
      <c r="G14" s="27" t="s">
        <v>6</v>
      </c>
      <c r="H14" s="27" t="s">
        <v>7</v>
      </c>
      <c r="I14" s="28" t="s">
        <v>8</v>
      </c>
      <c r="J14" s="7"/>
    </row>
    <row r="15" spans="1:10" ht="12.75">
      <c r="A15" s="29" t="s">
        <v>9</v>
      </c>
      <c r="B15" s="30"/>
      <c r="C15" s="30"/>
      <c r="D15" s="30"/>
      <c r="E15" s="31" t="s">
        <v>10</v>
      </c>
      <c r="F15" s="31" t="s">
        <v>11</v>
      </c>
      <c r="G15" s="31" t="s">
        <v>12</v>
      </c>
      <c r="H15" s="31" t="s">
        <v>13</v>
      </c>
      <c r="I15" s="32" t="s">
        <v>14</v>
      </c>
      <c r="J15" s="7"/>
    </row>
    <row r="16" spans="1:10" ht="12.75">
      <c r="A16" s="33" t="s">
        <v>0</v>
      </c>
      <c r="B16" s="34" t="s">
        <v>15</v>
      </c>
      <c r="C16" s="35"/>
      <c r="D16" s="36"/>
      <c r="E16" s="31" t="s">
        <v>136</v>
      </c>
      <c r="F16" s="31" t="s">
        <v>334</v>
      </c>
      <c r="G16" s="31" t="s">
        <v>137</v>
      </c>
      <c r="H16" s="31" t="s">
        <v>334</v>
      </c>
      <c r="I16" s="32">
        <v>2013</v>
      </c>
      <c r="J16" s="7"/>
    </row>
    <row r="17" spans="1:10" ht="12.75">
      <c r="A17" s="37">
        <v>600</v>
      </c>
      <c r="B17" s="303" t="s">
        <v>16</v>
      </c>
      <c r="C17" s="304"/>
      <c r="D17" s="305"/>
      <c r="E17" s="38">
        <v>20616000</v>
      </c>
      <c r="F17" s="38">
        <v>20616000</v>
      </c>
      <c r="G17" s="38"/>
      <c r="H17" s="121">
        <v>17367750</v>
      </c>
      <c r="I17" s="39">
        <f>F17-H17</f>
        <v>3248250</v>
      </c>
      <c r="J17" s="7"/>
    </row>
    <row r="18" spans="1:10" ht="12.75">
      <c r="A18" s="37">
        <v>601</v>
      </c>
      <c r="B18" s="303" t="s">
        <v>17</v>
      </c>
      <c r="C18" s="304"/>
      <c r="D18" s="305"/>
      <c r="E18" s="38">
        <v>3384000</v>
      </c>
      <c r="F18" s="38">
        <v>3384000</v>
      </c>
      <c r="G18" s="38"/>
      <c r="H18" s="38">
        <v>3384000</v>
      </c>
      <c r="I18" s="39">
        <f aca="true" t="shared" si="0" ref="I18:I32">F18-H18</f>
        <v>0</v>
      </c>
      <c r="J18" s="7"/>
    </row>
    <row r="19" spans="1:10" ht="12.75">
      <c r="A19" s="37">
        <v>602</v>
      </c>
      <c r="B19" s="303" t="s">
        <v>18</v>
      </c>
      <c r="C19" s="304"/>
      <c r="D19" s="305"/>
      <c r="E19" s="38">
        <v>25035000</v>
      </c>
      <c r="F19" s="38">
        <v>25035000</v>
      </c>
      <c r="G19" s="38"/>
      <c r="H19" s="38">
        <v>25007767</v>
      </c>
      <c r="I19" s="39">
        <f t="shared" si="0"/>
        <v>27233</v>
      </c>
      <c r="J19" s="7"/>
    </row>
    <row r="20" spans="1:10" ht="12.75">
      <c r="A20" s="37">
        <v>603</v>
      </c>
      <c r="B20" s="303" t="s">
        <v>19</v>
      </c>
      <c r="C20" s="304"/>
      <c r="D20" s="305"/>
      <c r="E20" s="38"/>
      <c r="F20" s="38"/>
      <c r="G20" s="38"/>
      <c r="H20" s="38"/>
      <c r="I20" s="39">
        <f t="shared" si="0"/>
        <v>0</v>
      </c>
      <c r="J20" s="7"/>
    </row>
    <row r="21" spans="1:10" ht="12.75">
      <c r="A21" s="37">
        <v>604</v>
      </c>
      <c r="B21" s="303" t="s">
        <v>20</v>
      </c>
      <c r="C21" s="304"/>
      <c r="D21" s="305"/>
      <c r="E21" s="38"/>
      <c r="F21" s="38"/>
      <c r="G21" s="38"/>
      <c r="H21" s="38"/>
      <c r="I21" s="39">
        <f t="shared" si="0"/>
        <v>0</v>
      </c>
      <c r="J21" s="7"/>
    </row>
    <row r="22" spans="1:10" ht="12.75">
      <c r="A22" s="37">
        <v>605</v>
      </c>
      <c r="B22" s="303" t="s">
        <v>21</v>
      </c>
      <c r="C22" s="304"/>
      <c r="D22" s="305"/>
      <c r="E22" s="38"/>
      <c r="F22" s="38"/>
      <c r="G22" s="38"/>
      <c r="H22" s="38"/>
      <c r="I22" s="39">
        <f t="shared" si="0"/>
        <v>0</v>
      </c>
      <c r="J22" s="7"/>
    </row>
    <row r="23" spans="1:10" ht="12.75">
      <c r="A23" s="37">
        <v>606</v>
      </c>
      <c r="B23" s="303" t="s">
        <v>22</v>
      </c>
      <c r="C23" s="304"/>
      <c r="D23" s="305"/>
      <c r="E23" s="38"/>
      <c r="F23" s="38"/>
      <c r="G23" s="38"/>
      <c r="H23" s="38"/>
      <c r="I23" s="39">
        <f t="shared" si="0"/>
        <v>0</v>
      </c>
      <c r="J23" s="7"/>
    </row>
    <row r="24" spans="1:10" ht="12.75">
      <c r="A24" s="40" t="s">
        <v>23</v>
      </c>
      <c r="B24" s="306" t="s">
        <v>24</v>
      </c>
      <c r="C24" s="307"/>
      <c r="D24" s="308"/>
      <c r="E24" s="41">
        <f>SUM(E17:E23)</f>
        <v>49035000</v>
      </c>
      <c r="F24" s="41">
        <f>SUM(F17:F23)</f>
        <v>49035000</v>
      </c>
      <c r="G24" s="41">
        <f>SUM(G17:G23)</f>
        <v>0</v>
      </c>
      <c r="H24" s="41">
        <f>SUM(H17:H23)</f>
        <v>45759517</v>
      </c>
      <c r="I24" s="41">
        <f>SUM(I17:I23)</f>
        <v>3275483</v>
      </c>
      <c r="J24" s="7"/>
    </row>
    <row r="25" spans="1:10" ht="12.75">
      <c r="A25" s="37">
        <v>230</v>
      </c>
      <c r="B25" s="303" t="s">
        <v>25</v>
      </c>
      <c r="C25" s="304"/>
      <c r="D25" s="305"/>
      <c r="E25" s="38">
        <v>0</v>
      </c>
      <c r="F25" s="38">
        <v>0</v>
      </c>
      <c r="G25" s="38">
        <v>0</v>
      </c>
      <c r="H25" s="38">
        <v>0</v>
      </c>
      <c r="I25" s="95">
        <f t="shared" si="0"/>
        <v>0</v>
      </c>
      <c r="J25" s="7"/>
    </row>
    <row r="26" spans="1:12" ht="12.75">
      <c r="A26" s="37">
        <v>231</v>
      </c>
      <c r="B26" s="303" t="s">
        <v>26</v>
      </c>
      <c r="C26" s="304"/>
      <c r="D26" s="305"/>
      <c r="E26" s="38">
        <v>100000</v>
      </c>
      <c r="F26" s="38">
        <v>10000</v>
      </c>
      <c r="G26" s="38">
        <v>0</v>
      </c>
      <c r="H26" s="38">
        <v>0</v>
      </c>
      <c r="I26" s="95">
        <f t="shared" si="0"/>
        <v>10000</v>
      </c>
      <c r="J26" s="7"/>
      <c r="L26" s="124"/>
    </row>
    <row r="27" spans="1:10" ht="12.75">
      <c r="A27" s="37">
        <v>232</v>
      </c>
      <c r="B27" s="303" t="s">
        <v>27</v>
      </c>
      <c r="C27" s="304"/>
      <c r="D27" s="305"/>
      <c r="E27" s="38"/>
      <c r="F27" s="38"/>
      <c r="G27" s="38"/>
      <c r="H27" s="38"/>
      <c r="I27" s="95">
        <f t="shared" si="0"/>
        <v>0</v>
      </c>
      <c r="J27" s="7"/>
    </row>
    <row r="28" spans="1:10" ht="12.75">
      <c r="A28" s="40" t="s">
        <v>28</v>
      </c>
      <c r="B28" s="306"/>
      <c r="C28" s="307"/>
      <c r="D28" s="308"/>
      <c r="E28" s="41">
        <f>SUM(E25:E27)</f>
        <v>100000</v>
      </c>
      <c r="F28" s="41">
        <v>100000</v>
      </c>
      <c r="G28" s="41">
        <f>SUM(G25:G26)</f>
        <v>0</v>
      </c>
      <c r="H28" s="41">
        <f>SUM(H25:H26)</f>
        <v>0</v>
      </c>
      <c r="I28" s="94">
        <f t="shared" si="0"/>
        <v>100000</v>
      </c>
      <c r="J28" s="7"/>
    </row>
    <row r="29" spans="1:10" ht="12.75">
      <c r="A29" s="37"/>
      <c r="B29" s="303"/>
      <c r="C29" s="304"/>
      <c r="D29" s="305"/>
      <c r="E29" s="42"/>
      <c r="F29" s="42"/>
      <c r="G29" s="42"/>
      <c r="H29" s="42"/>
      <c r="I29" s="94"/>
      <c r="J29" s="7"/>
    </row>
    <row r="30" spans="1:10" ht="13.5" thickBot="1">
      <c r="A30" s="43" t="s">
        <v>29</v>
      </c>
      <c r="B30" s="309" t="s">
        <v>30</v>
      </c>
      <c r="C30" s="310"/>
      <c r="D30" s="311"/>
      <c r="E30" s="44">
        <f>E24+E28</f>
        <v>49135000</v>
      </c>
      <c r="F30" s="44">
        <f>F24+F28</f>
        <v>49135000</v>
      </c>
      <c r="G30" s="44">
        <f>G24+G28</f>
        <v>0</v>
      </c>
      <c r="H30" s="44">
        <f>H24+H28</f>
        <v>45759517</v>
      </c>
      <c r="I30" s="45">
        <f t="shared" si="0"/>
        <v>3375483</v>
      </c>
      <c r="J30" s="7"/>
    </row>
    <row r="31" spans="1:12" ht="13.5" thickBot="1">
      <c r="A31" s="46"/>
      <c r="B31" s="46"/>
      <c r="C31" s="46"/>
      <c r="D31" s="46"/>
      <c r="E31" s="46"/>
      <c r="F31" s="46"/>
      <c r="G31" s="46"/>
      <c r="H31" s="46"/>
      <c r="I31" s="46">
        <f t="shared" si="0"/>
        <v>0</v>
      </c>
      <c r="J31" s="7"/>
      <c r="L31" s="124"/>
    </row>
    <row r="32" spans="1:9" ht="13.5" thickBot="1">
      <c r="A32" s="47" t="s">
        <v>31</v>
      </c>
      <c r="B32" s="48"/>
      <c r="C32" s="48"/>
      <c r="D32" s="48"/>
      <c r="E32" s="48"/>
      <c r="F32" s="48"/>
      <c r="G32" s="48"/>
      <c r="H32" s="48">
        <v>0</v>
      </c>
      <c r="I32" s="96">
        <f t="shared" si="0"/>
        <v>0</v>
      </c>
    </row>
    <row r="33" ht="13.5" thickBot="1"/>
    <row r="34" spans="1:9" ht="13.5" thickBot="1">
      <c r="A34" s="49" t="s">
        <v>32</v>
      </c>
      <c r="B34" s="48"/>
      <c r="C34" s="48"/>
      <c r="D34" s="48"/>
      <c r="E34" s="48">
        <f>E30+E32</f>
        <v>49135000</v>
      </c>
      <c r="F34" s="48">
        <f>F30+F32</f>
        <v>49135000</v>
      </c>
      <c r="G34" s="48">
        <f>G30+G32</f>
        <v>0</v>
      </c>
      <c r="H34" s="48">
        <f>H30+H32</f>
        <v>45759517</v>
      </c>
      <c r="I34" s="48">
        <f>I30+I32</f>
        <v>3375483</v>
      </c>
    </row>
    <row r="36" spans="1:9" ht="12.75">
      <c r="A36" s="312" t="s">
        <v>33</v>
      </c>
      <c r="B36" s="50" t="s">
        <v>15</v>
      </c>
      <c r="C36" s="51"/>
      <c r="D36" s="52"/>
      <c r="E36" s="315" t="s">
        <v>52</v>
      </c>
      <c r="F36" s="50" t="s">
        <v>15</v>
      </c>
      <c r="G36" s="51"/>
      <c r="H36" s="51"/>
      <c r="I36" s="52"/>
    </row>
    <row r="37" spans="1:9" ht="12.75">
      <c r="A37" s="313"/>
      <c r="B37" s="50" t="s">
        <v>66</v>
      </c>
      <c r="C37" s="51"/>
      <c r="D37" s="52"/>
      <c r="E37" s="316"/>
      <c r="F37" s="50" t="s">
        <v>66</v>
      </c>
      <c r="G37" s="51"/>
      <c r="H37" s="51"/>
      <c r="I37" s="52"/>
    </row>
    <row r="38" spans="1:9" ht="12.75">
      <c r="A38" s="314"/>
      <c r="B38" s="50" t="s">
        <v>34</v>
      </c>
      <c r="C38" s="53"/>
      <c r="D38" s="54"/>
      <c r="E38" s="317"/>
      <c r="F38" s="50" t="s">
        <v>34</v>
      </c>
      <c r="G38" s="53"/>
      <c r="H38" s="53"/>
      <c r="I38" s="54"/>
    </row>
  </sheetData>
  <sheetProtection/>
  <mergeCells count="19">
    <mergeCell ref="B30:D30"/>
    <mergeCell ref="A36:A38"/>
    <mergeCell ref="E36:E38"/>
    <mergeCell ref="B26:D26"/>
    <mergeCell ref="B27:D27"/>
    <mergeCell ref="B28:D28"/>
    <mergeCell ref="B29:D29"/>
    <mergeCell ref="B24:D24"/>
    <mergeCell ref="B25:D25"/>
    <mergeCell ref="B18:D18"/>
    <mergeCell ref="B19:D19"/>
    <mergeCell ref="B20:D20"/>
    <mergeCell ref="B21:D21"/>
    <mergeCell ref="B9:G9"/>
    <mergeCell ref="B11:G11"/>
    <mergeCell ref="E13:I13"/>
    <mergeCell ref="B17:D17"/>
    <mergeCell ref="B22:D22"/>
    <mergeCell ref="B23:D23"/>
  </mergeCells>
  <printOptions horizontalCentered="1" verticalCentered="1"/>
  <pageMargins left="0.7480314960629921" right="0.7480314960629921" top="0.48" bottom="0.984251968503937" header="0.3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12.7109375" style="0" customWidth="1"/>
    <col min="2" max="2" width="17.28125" style="0" customWidth="1"/>
    <col min="3" max="3" width="12.140625" style="0" customWidth="1"/>
    <col min="4" max="4" width="17.57421875" style="0" customWidth="1"/>
    <col min="5" max="5" width="13.421875" style="0" customWidth="1"/>
  </cols>
  <sheetData>
    <row r="1" ht="12.75">
      <c r="A1" s="1" t="s">
        <v>106</v>
      </c>
    </row>
    <row r="3" spans="1:3" s="2" customFormat="1" ht="15.75">
      <c r="A3" s="2" t="s">
        <v>65</v>
      </c>
      <c r="C3" s="2" t="s">
        <v>57</v>
      </c>
    </row>
    <row r="5" spans="1:3" ht="12.75">
      <c r="A5" s="1" t="s">
        <v>60</v>
      </c>
      <c r="B5" s="1"/>
      <c r="C5" s="1" t="s">
        <v>62</v>
      </c>
    </row>
    <row r="6" spans="1:2" ht="12.75">
      <c r="A6" s="1"/>
      <c r="B6" s="1"/>
    </row>
    <row r="7" spans="1:10" ht="13.5" thickBo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8"/>
      <c r="B8" s="65"/>
      <c r="C8" s="65"/>
      <c r="D8" s="66"/>
      <c r="E8" s="65"/>
      <c r="F8" s="11"/>
      <c r="G8" s="11"/>
      <c r="H8" s="67"/>
      <c r="I8" s="55"/>
      <c r="J8" s="7"/>
    </row>
    <row r="9" spans="1:10" ht="12.75">
      <c r="A9" s="13" t="s">
        <v>67</v>
      </c>
      <c r="B9" s="297" t="s">
        <v>68</v>
      </c>
      <c r="C9" s="298"/>
      <c r="D9" s="298"/>
      <c r="E9" s="299"/>
      <c r="F9" s="68" t="s">
        <v>0</v>
      </c>
      <c r="G9" s="68"/>
      <c r="H9" s="17"/>
      <c r="I9" s="69"/>
      <c r="J9" s="7"/>
    </row>
    <row r="10" spans="1:10" ht="12.75">
      <c r="A10" s="16"/>
      <c r="B10" s="17"/>
      <c r="C10" s="17"/>
      <c r="D10" s="17"/>
      <c r="E10" s="17"/>
      <c r="F10" s="17"/>
      <c r="G10" s="17"/>
      <c r="H10" s="17"/>
      <c r="I10" s="69"/>
      <c r="J10" s="7"/>
    </row>
    <row r="11" spans="1:10" ht="12.75">
      <c r="A11" s="19" t="s">
        <v>1</v>
      </c>
      <c r="B11" s="297" t="s">
        <v>69</v>
      </c>
      <c r="C11" s="298"/>
      <c r="D11" s="298"/>
      <c r="E11" s="299"/>
      <c r="F11" s="20" t="s">
        <v>2</v>
      </c>
      <c r="G11" s="20" t="s">
        <v>70</v>
      </c>
      <c r="H11" s="17"/>
      <c r="I11" s="69"/>
      <c r="J11" s="7"/>
    </row>
    <row r="12" spans="1:10" ht="12.75">
      <c r="A12" s="21"/>
      <c r="B12" s="22"/>
      <c r="C12" s="22"/>
      <c r="D12" s="23"/>
      <c r="E12" s="23"/>
      <c r="F12" s="24"/>
      <c r="G12" s="24"/>
      <c r="H12" s="24"/>
      <c r="I12" s="70"/>
      <c r="J12" s="7"/>
    </row>
    <row r="13" spans="1:10" ht="12.75">
      <c r="A13" s="59" t="s">
        <v>55</v>
      </c>
      <c r="B13" s="57"/>
      <c r="C13" s="57"/>
      <c r="D13" s="58" t="s">
        <v>37</v>
      </c>
      <c r="E13" s="58" t="s">
        <v>37</v>
      </c>
      <c r="F13" s="318" t="s">
        <v>38</v>
      </c>
      <c r="G13" s="319"/>
      <c r="H13" s="320"/>
      <c r="I13" s="321" t="s">
        <v>39</v>
      </c>
      <c r="J13" s="7"/>
    </row>
    <row r="14" spans="1:10" ht="12.75">
      <c r="A14" s="60" t="s">
        <v>54</v>
      </c>
      <c r="B14" s="71" t="s">
        <v>53</v>
      </c>
      <c r="C14" s="72" t="s">
        <v>40</v>
      </c>
      <c r="D14" s="31" t="s">
        <v>335</v>
      </c>
      <c r="E14" s="31" t="s">
        <v>336</v>
      </c>
      <c r="F14" s="73" t="s">
        <v>42</v>
      </c>
      <c r="G14" s="26" t="s">
        <v>43</v>
      </c>
      <c r="H14" s="73" t="s">
        <v>44</v>
      </c>
      <c r="I14" s="322"/>
      <c r="J14" s="7"/>
    </row>
    <row r="15" spans="1:10" ht="15.75">
      <c r="A15" s="62" t="s">
        <v>45</v>
      </c>
      <c r="B15" s="74" t="s">
        <v>71</v>
      </c>
      <c r="C15" s="128" t="s">
        <v>108</v>
      </c>
      <c r="D15" s="63">
        <v>203</v>
      </c>
      <c r="E15" s="63">
        <v>201</v>
      </c>
      <c r="F15" s="63"/>
      <c r="G15" s="127" t="s">
        <v>107</v>
      </c>
      <c r="H15" s="127"/>
      <c r="I15" s="64"/>
      <c r="J15" s="7"/>
    </row>
    <row r="16" spans="1:10" ht="15.75">
      <c r="A16" s="62" t="s">
        <v>46</v>
      </c>
      <c r="B16" s="74" t="s">
        <v>72</v>
      </c>
      <c r="C16" s="42" t="s">
        <v>73</v>
      </c>
      <c r="D16" s="63">
        <v>18</v>
      </c>
      <c r="E16" s="63">
        <v>0</v>
      </c>
      <c r="F16" s="63"/>
      <c r="G16" s="127"/>
      <c r="H16" s="127" t="s">
        <v>107</v>
      </c>
      <c r="I16" s="64"/>
      <c r="J16" s="7"/>
    </row>
    <row r="17" spans="1:10" ht="15.75">
      <c r="A17" s="62" t="s">
        <v>47</v>
      </c>
      <c r="B17" s="74" t="s">
        <v>74</v>
      </c>
      <c r="C17" s="42" t="s">
        <v>73</v>
      </c>
      <c r="D17" s="63">
        <f>D15+D16</f>
        <v>221</v>
      </c>
      <c r="E17" s="63">
        <v>201</v>
      </c>
      <c r="F17" s="127"/>
      <c r="G17" s="127" t="s">
        <v>107</v>
      </c>
      <c r="H17" s="127"/>
      <c r="I17" s="64"/>
      <c r="J17" s="7"/>
    </row>
    <row r="18" spans="1:10" ht="12.75">
      <c r="A18" s="62"/>
      <c r="B18" s="74"/>
      <c r="C18" s="42"/>
      <c r="D18" s="63"/>
      <c r="E18" s="63"/>
      <c r="F18" s="63"/>
      <c r="G18" s="75"/>
      <c r="H18" s="75"/>
      <c r="I18" s="64"/>
      <c r="J18" s="7"/>
    </row>
    <row r="19" spans="1:10" ht="12.75">
      <c r="A19" s="62"/>
      <c r="B19" s="74"/>
      <c r="C19" s="42"/>
      <c r="D19" s="63"/>
      <c r="E19" s="63"/>
      <c r="F19" s="63"/>
      <c r="G19" s="75"/>
      <c r="H19" s="75"/>
      <c r="I19" s="64"/>
      <c r="J19" s="7"/>
    </row>
    <row r="20" spans="1:10" ht="12.75">
      <c r="A20" s="62"/>
      <c r="B20" s="74"/>
      <c r="C20" s="42"/>
      <c r="D20" s="63"/>
      <c r="E20" s="63"/>
      <c r="F20" s="63"/>
      <c r="G20" s="75"/>
      <c r="H20" s="75"/>
      <c r="I20" s="64"/>
      <c r="J20" s="7"/>
    </row>
    <row r="21" spans="1:10" ht="12.75">
      <c r="A21" s="62"/>
      <c r="B21" s="74"/>
      <c r="C21" s="42"/>
      <c r="D21" s="63"/>
      <c r="E21" s="63"/>
      <c r="F21" s="63"/>
      <c r="G21" s="75"/>
      <c r="H21" s="75"/>
      <c r="I21" s="64"/>
      <c r="J21" s="7"/>
    </row>
    <row r="22" spans="1:10" ht="13.5" thickBot="1">
      <c r="A22" s="76" t="s">
        <v>36</v>
      </c>
      <c r="B22" s="77" t="s">
        <v>36</v>
      </c>
      <c r="C22" s="78"/>
      <c r="D22" s="79" t="s">
        <v>36</v>
      </c>
      <c r="E22" s="79" t="s">
        <v>36</v>
      </c>
      <c r="F22" s="79"/>
      <c r="G22" s="80"/>
      <c r="H22" s="80"/>
      <c r="I22" s="81" t="s">
        <v>36</v>
      </c>
      <c r="J22" s="7"/>
    </row>
    <row r="23" spans="1:10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 customHeight="1">
      <c r="A26" s="312" t="s">
        <v>33</v>
      </c>
      <c r="B26" s="50" t="s">
        <v>15</v>
      </c>
      <c r="C26" s="51"/>
      <c r="D26" s="52"/>
      <c r="E26" s="315" t="s">
        <v>52</v>
      </c>
      <c r="F26" s="50" t="s">
        <v>15</v>
      </c>
      <c r="G26" s="51"/>
      <c r="H26" s="51"/>
      <c r="I26" s="52"/>
      <c r="J26" s="7"/>
    </row>
    <row r="27" spans="1:10" ht="12.75">
      <c r="A27" s="313"/>
      <c r="B27" s="50" t="s">
        <v>66</v>
      </c>
      <c r="C27" s="51"/>
      <c r="D27" s="52"/>
      <c r="E27" s="316"/>
      <c r="F27" s="50" t="s">
        <v>66</v>
      </c>
      <c r="G27" s="51"/>
      <c r="H27" s="51"/>
      <c r="I27" s="52"/>
      <c r="J27" s="7"/>
    </row>
    <row r="28" spans="1:10" ht="12.75">
      <c r="A28" s="314"/>
      <c r="B28" s="50" t="s">
        <v>34</v>
      </c>
      <c r="C28" s="53"/>
      <c r="D28" s="54"/>
      <c r="E28" s="317"/>
      <c r="F28" s="50" t="s">
        <v>34</v>
      </c>
      <c r="G28" s="53"/>
      <c r="H28" s="53"/>
      <c r="I28" s="54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.75">
      <c r="A30" s="7"/>
      <c r="B30" s="7"/>
      <c r="C30" s="7"/>
      <c r="D30" s="7"/>
      <c r="E30" s="7"/>
      <c r="F30" s="7"/>
      <c r="G30" s="7"/>
      <c r="H30" s="7"/>
      <c r="I30" s="7"/>
      <c r="J30" s="7"/>
    </row>
  </sheetData>
  <sheetProtection/>
  <mergeCells count="6">
    <mergeCell ref="F13:H13"/>
    <mergeCell ref="I13:I14"/>
    <mergeCell ref="A26:A28"/>
    <mergeCell ref="E26:E28"/>
    <mergeCell ref="B9:E9"/>
    <mergeCell ref="B11:E11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4">
      <selection activeCell="H41" sqref="H41"/>
    </sheetView>
  </sheetViews>
  <sheetFormatPr defaultColWidth="9.140625" defaultRowHeight="12.75"/>
  <cols>
    <col min="1" max="1" width="13.28125" style="0" customWidth="1"/>
    <col min="4" max="4" width="16.28125" style="0" customWidth="1"/>
    <col min="5" max="5" width="10.28125" style="0" customWidth="1"/>
    <col min="6" max="6" width="10.7109375" style="0" customWidth="1"/>
    <col min="7" max="7" width="11.8515625" style="0" customWidth="1"/>
    <col min="8" max="8" width="9.57421875" style="0" bestFit="1" customWidth="1"/>
    <col min="9" max="9" width="10.57421875" style="0" customWidth="1"/>
    <col min="10" max="11" width="11.7109375" style="0" bestFit="1" customWidth="1"/>
  </cols>
  <sheetData>
    <row r="1" ht="12.75">
      <c r="A1" s="1" t="s">
        <v>106</v>
      </c>
    </row>
    <row r="3" spans="1:3" s="2" customFormat="1" ht="15.75">
      <c r="A3" s="2" t="s">
        <v>65</v>
      </c>
      <c r="C3" s="2" t="s">
        <v>57</v>
      </c>
    </row>
    <row r="5" spans="1:3" ht="12.75">
      <c r="A5" s="1" t="s">
        <v>61</v>
      </c>
      <c r="B5" s="1"/>
      <c r="C5" s="1" t="s">
        <v>63</v>
      </c>
    </row>
    <row r="6" ht="12.75">
      <c r="A6" s="1"/>
    </row>
    <row r="7" spans="1:8" ht="13.5" thickBot="1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65"/>
      <c r="C8" s="65"/>
      <c r="D8" s="65"/>
      <c r="E8" s="66"/>
      <c r="F8" s="65"/>
      <c r="G8" s="12"/>
      <c r="H8" s="7"/>
    </row>
    <row r="9" spans="1:8" ht="12.75">
      <c r="A9" s="13" t="s">
        <v>67</v>
      </c>
      <c r="B9" s="297" t="s">
        <v>68</v>
      </c>
      <c r="C9" s="298"/>
      <c r="D9" s="298"/>
      <c r="E9" s="299"/>
      <c r="F9" s="20" t="s">
        <v>0</v>
      </c>
      <c r="G9" s="82"/>
      <c r="H9" s="7"/>
    </row>
    <row r="10" spans="1:8" ht="12.75">
      <c r="A10" s="16"/>
      <c r="B10" s="17"/>
      <c r="C10" s="17"/>
      <c r="D10" s="17"/>
      <c r="E10" s="17"/>
      <c r="F10" s="17"/>
      <c r="G10" s="69"/>
      <c r="H10" s="7"/>
    </row>
    <row r="11" spans="1:8" ht="12.75">
      <c r="A11" s="19" t="s">
        <v>1</v>
      </c>
      <c r="B11" s="297" t="s">
        <v>69</v>
      </c>
      <c r="C11" s="298"/>
      <c r="D11" s="298"/>
      <c r="E11" s="299"/>
      <c r="F11" s="20" t="s">
        <v>2</v>
      </c>
      <c r="G11" s="68" t="s">
        <v>70</v>
      </c>
      <c r="H11" s="7"/>
    </row>
    <row r="12" spans="1:8" ht="12.75">
      <c r="A12" s="21"/>
      <c r="B12" s="22"/>
      <c r="C12" s="22"/>
      <c r="D12" s="22"/>
      <c r="E12" s="23"/>
      <c r="F12" s="23"/>
      <c r="G12" s="84"/>
      <c r="H12" s="7"/>
    </row>
    <row r="13" spans="1:8" ht="12.75">
      <c r="A13" s="56"/>
      <c r="B13" s="30"/>
      <c r="C13" s="30"/>
      <c r="D13" s="30"/>
      <c r="E13" s="300" t="s">
        <v>56</v>
      </c>
      <c r="F13" s="301"/>
      <c r="G13" s="302"/>
      <c r="H13" s="7"/>
    </row>
    <row r="14" spans="1:8" ht="12.75">
      <c r="A14" s="56"/>
      <c r="B14" s="57"/>
      <c r="C14" s="57"/>
      <c r="D14" s="57"/>
      <c r="E14" s="88"/>
      <c r="F14" s="58"/>
      <c r="G14" s="91"/>
      <c r="H14" s="7"/>
    </row>
    <row r="15" spans="1:10" ht="12.75">
      <c r="A15" s="59" t="s">
        <v>48</v>
      </c>
      <c r="B15" s="57"/>
      <c r="C15" s="57"/>
      <c r="D15" s="57"/>
      <c r="E15" s="89" t="s">
        <v>35</v>
      </c>
      <c r="F15" s="92" t="s">
        <v>75</v>
      </c>
      <c r="G15" s="90" t="s">
        <v>104</v>
      </c>
      <c r="H15" s="7"/>
      <c r="J15" s="124"/>
    </row>
    <row r="16" spans="1:8" ht="12.75">
      <c r="A16" s="60" t="s">
        <v>54</v>
      </c>
      <c r="B16" s="87" t="s">
        <v>64</v>
      </c>
      <c r="C16" s="61"/>
      <c r="D16" s="61"/>
      <c r="E16" s="89" t="s">
        <v>136</v>
      </c>
      <c r="F16" s="93" t="s">
        <v>337</v>
      </c>
      <c r="G16" s="90">
        <v>2013</v>
      </c>
      <c r="H16" s="7"/>
    </row>
    <row r="17" spans="1:9" ht="12.75">
      <c r="A17" s="62" t="s">
        <v>45</v>
      </c>
      <c r="B17" s="303" t="s">
        <v>71</v>
      </c>
      <c r="C17" s="304"/>
      <c r="D17" s="305"/>
      <c r="E17" s="131">
        <v>33190804.2</v>
      </c>
      <c r="F17" s="174">
        <v>33190804.2</v>
      </c>
      <c r="G17" s="177">
        <v>41493553.365594335</v>
      </c>
      <c r="H17" s="7"/>
      <c r="I17" s="173"/>
    </row>
    <row r="18" spans="1:8" ht="12.75">
      <c r="A18" s="62" t="s">
        <v>46</v>
      </c>
      <c r="B18" s="303" t="s">
        <v>72</v>
      </c>
      <c r="C18" s="304"/>
      <c r="D18" s="305"/>
      <c r="E18" s="131">
        <v>14532620.400000002</v>
      </c>
      <c r="F18" s="174">
        <v>14532620</v>
      </c>
      <c r="G18" s="177">
        <v>3042000</v>
      </c>
      <c r="H18" s="7"/>
    </row>
    <row r="19" spans="1:8" ht="12.75">
      <c r="A19" s="62" t="s">
        <v>47</v>
      </c>
      <c r="B19" s="303" t="s">
        <v>74</v>
      </c>
      <c r="C19" s="304"/>
      <c r="D19" s="305"/>
      <c r="E19" s="131">
        <v>1311575.4</v>
      </c>
      <c r="F19" s="174">
        <v>1311575.4</v>
      </c>
      <c r="G19" s="177">
        <v>1223963.6344056653</v>
      </c>
      <c r="H19" s="7"/>
    </row>
    <row r="20" spans="1:9" ht="12.75">
      <c r="A20" s="62"/>
      <c r="B20" s="303"/>
      <c r="C20" s="304"/>
      <c r="D20" s="305"/>
      <c r="E20" s="63"/>
      <c r="F20" s="175"/>
      <c r="G20" s="177"/>
      <c r="H20" s="7"/>
      <c r="I20" s="173"/>
    </row>
    <row r="21" spans="1:8" ht="12.75">
      <c r="A21" s="62"/>
      <c r="B21" s="303"/>
      <c r="C21" s="304"/>
      <c r="D21" s="305"/>
      <c r="E21" s="63"/>
      <c r="F21" s="175"/>
      <c r="G21" s="177"/>
      <c r="H21" s="7"/>
    </row>
    <row r="22" spans="1:10" ht="12.75">
      <c r="A22" s="62"/>
      <c r="B22" s="303"/>
      <c r="C22" s="304"/>
      <c r="D22" s="305"/>
      <c r="E22" s="63"/>
      <c r="F22" s="175"/>
      <c r="G22" s="177"/>
      <c r="H22" s="7"/>
      <c r="J22" s="124"/>
    </row>
    <row r="23" spans="1:8" ht="12.75">
      <c r="A23" s="62"/>
      <c r="B23" s="303"/>
      <c r="C23" s="304"/>
      <c r="D23" s="305"/>
      <c r="E23" s="63"/>
      <c r="F23" s="175"/>
      <c r="G23" s="177"/>
      <c r="H23" s="7"/>
    </row>
    <row r="24" spans="1:8" ht="13.5" thickBot="1">
      <c r="A24" s="76" t="s">
        <v>36</v>
      </c>
      <c r="B24" s="323" t="s">
        <v>36</v>
      </c>
      <c r="C24" s="324"/>
      <c r="D24" s="325"/>
      <c r="E24" s="122">
        <f>SUM(E17:E23)</f>
        <v>49035000</v>
      </c>
      <c r="F24" s="176">
        <f>SUM(F17:F23)</f>
        <v>49034999.6</v>
      </c>
      <c r="G24" s="178">
        <f>SUM(G17:G23)</f>
        <v>45759517</v>
      </c>
      <c r="H24" s="125"/>
    </row>
    <row r="25" spans="1:8" ht="12.75">
      <c r="A25" s="7"/>
      <c r="B25" s="7"/>
      <c r="C25" s="7"/>
      <c r="D25" s="7"/>
      <c r="E25" s="125"/>
      <c r="F25" s="7"/>
      <c r="G25" s="179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  <row r="28" spans="1:8" ht="12.75" customHeight="1">
      <c r="A28" s="312" t="s">
        <v>33</v>
      </c>
      <c r="B28" s="50" t="s">
        <v>15</v>
      </c>
      <c r="C28" s="51"/>
      <c r="D28" s="315" t="s">
        <v>52</v>
      </c>
      <c r="E28" s="50" t="s">
        <v>15</v>
      </c>
      <c r="F28" s="51"/>
      <c r="G28" s="51"/>
      <c r="H28" s="52"/>
    </row>
    <row r="29" spans="1:11" ht="12.75">
      <c r="A29" s="313"/>
      <c r="B29" s="50" t="s">
        <v>66</v>
      </c>
      <c r="C29" s="51"/>
      <c r="D29" s="316"/>
      <c r="E29" s="50" t="s">
        <v>66</v>
      </c>
      <c r="F29" s="51"/>
      <c r="G29" s="51"/>
      <c r="H29" s="52"/>
      <c r="K29" s="124"/>
    </row>
    <row r="30" spans="1:8" ht="12.75">
      <c r="A30" s="314"/>
      <c r="B30" s="50" t="s">
        <v>34</v>
      </c>
      <c r="C30" s="53"/>
      <c r="D30" s="317"/>
      <c r="E30" s="50" t="s">
        <v>34</v>
      </c>
      <c r="F30" s="53"/>
      <c r="G30" s="53"/>
      <c r="H30" s="54"/>
    </row>
    <row r="33" ht="12.75">
      <c r="I33" s="173"/>
    </row>
    <row r="36" ht="12.75">
      <c r="H36" s="173"/>
    </row>
    <row r="37" ht="12.75">
      <c r="J37" s="124"/>
    </row>
    <row r="38" ht="13.5" thickBot="1"/>
    <row r="39" ht="13.5" thickBot="1">
      <c r="F39" s="126"/>
    </row>
    <row r="41" ht="12.75">
      <c r="J41" s="173"/>
    </row>
    <row r="42" ht="12.75">
      <c r="D42" s="130"/>
    </row>
  </sheetData>
  <sheetProtection/>
  <mergeCells count="13">
    <mergeCell ref="B24:D24"/>
    <mergeCell ref="A28:A30"/>
    <mergeCell ref="D28:D30"/>
    <mergeCell ref="B18:D18"/>
    <mergeCell ref="B19:D19"/>
    <mergeCell ref="B20:D20"/>
    <mergeCell ref="B21:D21"/>
    <mergeCell ref="B9:E9"/>
    <mergeCell ref="B11:E11"/>
    <mergeCell ref="E13:G13"/>
    <mergeCell ref="B17:D17"/>
    <mergeCell ref="B22:D22"/>
    <mergeCell ref="B23:D2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30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3.28125" style="0" customWidth="1"/>
    <col min="4" max="4" width="16.28125" style="0" customWidth="1"/>
    <col min="5" max="5" width="10.28125" style="0" customWidth="1"/>
    <col min="6" max="6" width="10.7109375" style="0" customWidth="1"/>
    <col min="7" max="7" width="11.8515625" style="0" customWidth="1"/>
  </cols>
  <sheetData>
    <row r="3" spans="1:3" s="2" customFormat="1" ht="15.75">
      <c r="A3" s="2" t="s">
        <v>65</v>
      </c>
      <c r="C3" s="2" t="s">
        <v>57</v>
      </c>
    </row>
    <row r="5" spans="1:3" ht="12.75">
      <c r="A5" s="1" t="s">
        <v>61</v>
      </c>
      <c r="B5" s="1"/>
      <c r="C5" s="1" t="s">
        <v>63</v>
      </c>
    </row>
    <row r="6" ht="12.75">
      <c r="A6" s="1"/>
    </row>
    <row r="7" spans="1:8" ht="13.5" thickBot="1">
      <c r="A7" s="7"/>
      <c r="B7" s="7"/>
      <c r="C7" s="7"/>
      <c r="D7" s="7"/>
      <c r="E7" s="7"/>
      <c r="F7" s="7"/>
      <c r="G7" s="7"/>
      <c r="H7" s="7"/>
    </row>
    <row r="8" spans="1:8" ht="12.75">
      <c r="A8" s="8"/>
      <c r="B8" s="65"/>
      <c r="C8" s="65"/>
      <c r="D8" s="65"/>
      <c r="E8" s="66"/>
      <c r="F8" s="65"/>
      <c r="G8" s="12"/>
      <c r="H8" s="7"/>
    </row>
    <row r="9" spans="1:8" ht="12.75">
      <c r="A9" s="13" t="s">
        <v>67</v>
      </c>
      <c r="B9" s="297" t="s">
        <v>68</v>
      </c>
      <c r="C9" s="298"/>
      <c r="D9" s="298"/>
      <c r="E9" s="299"/>
      <c r="F9" s="20" t="s">
        <v>0</v>
      </c>
      <c r="G9" s="82"/>
      <c r="H9" s="7"/>
    </row>
    <row r="10" spans="1:8" ht="12.75">
      <c r="A10" s="16"/>
      <c r="B10" s="17"/>
      <c r="C10" s="17"/>
      <c r="D10" s="17"/>
      <c r="E10" s="17"/>
      <c r="F10" s="17"/>
      <c r="G10" s="69"/>
      <c r="H10" s="7"/>
    </row>
    <row r="11" spans="1:8" ht="12.75">
      <c r="A11" s="19" t="s">
        <v>1</v>
      </c>
      <c r="B11" s="297" t="s">
        <v>69</v>
      </c>
      <c r="C11" s="298"/>
      <c r="D11" s="298"/>
      <c r="E11" s="299"/>
      <c r="F11" s="20" t="s">
        <v>2</v>
      </c>
      <c r="G11" s="68" t="s">
        <v>70</v>
      </c>
      <c r="H11" s="7"/>
    </row>
    <row r="12" spans="1:8" ht="12.75">
      <c r="A12" s="21"/>
      <c r="B12" s="22"/>
      <c r="C12" s="22"/>
      <c r="D12" s="22"/>
      <c r="E12" s="23"/>
      <c r="F12" s="23"/>
      <c r="G12" s="84"/>
      <c r="H12" s="7"/>
    </row>
    <row r="13" spans="1:8" ht="12.75">
      <c r="A13" s="56"/>
      <c r="B13" s="30"/>
      <c r="C13" s="30"/>
      <c r="D13" s="30"/>
      <c r="E13" s="300" t="s">
        <v>56</v>
      </c>
      <c r="F13" s="301"/>
      <c r="G13" s="302"/>
      <c r="H13" s="7"/>
    </row>
    <row r="14" spans="1:8" ht="12.75">
      <c r="A14" s="56"/>
      <c r="B14" s="57"/>
      <c r="C14" s="57"/>
      <c r="D14" s="57"/>
      <c r="E14" s="88"/>
      <c r="F14" s="58"/>
      <c r="G14" s="91"/>
      <c r="H14" s="7"/>
    </row>
    <row r="15" spans="1:8" ht="12.75">
      <c r="A15" s="59" t="s">
        <v>48</v>
      </c>
      <c r="B15" s="57"/>
      <c r="C15" s="57"/>
      <c r="D15" s="57"/>
      <c r="E15" s="89" t="s">
        <v>35</v>
      </c>
      <c r="F15" s="92" t="s">
        <v>75</v>
      </c>
      <c r="G15" s="90" t="s">
        <v>104</v>
      </c>
      <c r="H15" s="7"/>
    </row>
    <row r="16" spans="1:8" ht="12.75">
      <c r="A16" s="60" t="s">
        <v>54</v>
      </c>
      <c r="B16" s="87" t="s">
        <v>64</v>
      </c>
      <c r="C16" s="61"/>
      <c r="D16" s="61"/>
      <c r="E16" s="89" t="s">
        <v>105</v>
      </c>
      <c r="F16" s="93" t="s">
        <v>103</v>
      </c>
      <c r="G16" s="90">
        <v>2009</v>
      </c>
      <c r="H16" s="7"/>
    </row>
    <row r="17" spans="1:8" ht="12.75">
      <c r="A17" s="62" t="s">
        <v>45</v>
      </c>
      <c r="B17" s="303" t="s">
        <v>71</v>
      </c>
      <c r="C17" s="304"/>
      <c r="D17" s="305"/>
      <c r="E17" s="63">
        <v>33825000</v>
      </c>
      <c r="F17" s="63">
        <v>27524450</v>
      </c>
      <c r="G17" s="64">
        <v>17625000</v>
      </c>
      <c r="H17" s="7"/>
    </row>
    <row r="18" spans="1:8" ht="12.75">
      <c r="A18" s="62" t="s">
        <v>46</v>
      </c>
      <c r="B18" s="303" t="s">
        <v>72</v>
      </c>
      <c r="C18" s="304"/>
      <c r="D18" s="305"/>
      <c r="E18" s="63">
        <v>15200000</v>
      </c>
      <c r="F18" s="63">
        <v>12368475</v>
      </c>
      <c r="G18" s="64">
        <v>7922430</v>
      </c>
      <c r="H18" s="7"/>
    </row>
    <row r="19" spans="1:8" ht="12.75">
      <c r="A19" s="62" t="s">
        <v>47</v>
      </c>
      <c r="B19" s="303" t="s">
        <v>74</v>
      </c>
      <c r="C19" s="304"/>
      <c r="D19" s="305"/>
      <c r="E19" s="63">
        <v>2250000</v>
      </c>
      <c r="F19" s="63">
        <v>1836075</v>
      </c>
      <c r="G19" s="64">
        <v>1181415</v>
      </c>
      <c r="H19" s="7"/>
    </row>
    <row r="20" spans="1:8" ht="12.75">
      <c r="A20" s="62"/>
      <c r="B20" s="303"/>
      <c r="C20" s="304"/>
      <c r="D20" s="305"/>
      <c r="E20" s="63"/>
      <c r="F20" s="63"/>
      <c r="G20" s="64"/>
      <c r="H20" s="7"/>
    </row>
    <row r="21" spans="1:8" ht="12.75">
      <c r="A21" s="62"/>
      <c r="B21" s="303"/>
      <c r="C21" s="304"/>
      <c r="D21" s="305"/>
      <c r="E21" s="63"/>
      <c r="F21" s="63"/>
      <c r="G21" s="64"/>
      <c r="H21" s="7"/>
    </row>
    <row r="22" spans="1:8" ht="12.75">
      <c r="A22" s="62"/>
      <c r="B22" s="303"/>
      <c r="C22" s="304"/>
      <c r="D22" s="305"/>
      <c r="E22" s="63"/>
      <c r="F22" s="63"/>
      <c r="G22" s="64"/>
      <c r="H22" s="7"/>
    </row>
    <row r="23" spans="1:8" ht="12.75">
      <c r="A23" s="62"/>
      <c r="B23" s="303"/>
      <c r="C23" s="304"/>
      <c r="D23" s="305"/>
      <c r="E23" s="63"/>
      <c r="F23" s="63"/>
      <c r="G23" s="64"/>
      <c r="H23" s="7"/>
    </row>
    <row r="24" spans="1:8" ht="13.5" thickBot="1">
      <c r="A24" s="76" t="s">
        <v>36</v>
      </c>
      <c r="B24" s="323" t="s">
        <v>36</v>
      </c>
      <c r="C24" s="324"/>
      <c r="D24" s="325"/>
      <c r="E24" s="122">
        <f>SUM(E17:E23)</f>
        <v>51275000</v>
      </c>
      <c r="F24" s="122">
        <f>SUM(F17:F23)</f>
        <v>41729000</v>
      </c>
      <c r="G24" s="123">
        <f>SUM(G17:G23)</f>
        <v>26728845</v>
      </c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11" ht="12.75">
      <c r="A26" s="7"/>
      <c r="B26" s="7"/>
      <c r="C26" s="7"/>
      <c r="D26" s="7"/>
      <c r="E26" s="7"/>
      <c r="F26" s="7"/>
      <c r="G26" s="7"/>
      <c r="H26" s="7"/>
      <c r="K26">
        <v>65.96</v>
      </c>
    </row>
    <row r="27" spans="1:11" ht="12.75">
      <c r="A27" s="7"/>
      <c r="B27" s="7"/>
      <c r="C27" s="7"/>
      <c r="D27" s="7"/>
      <c r="E27" s="7"/>
      <c r="F27" s="7"/>
      <c r="G27" s="7"/>
      <c r="H27" s="7"/>
      <c r="K27">
        <v>29.64</v>
      </c>
    </row>
    <row r="28" spans="1:11" ht="12.75" customHeight="1">
      <c r="A28" s="312" t="s">
        <v>33</v>
      </c>
      <c r="B28" s="50" t="s">
        <v>15</v>
      </c>
      <c r="C28" s="51"/>
      <c r="D28" s="315" t="s">
        <v>52</v>
      </c>
      <c r="E28" s="50" t="s">
        <v>15</v>
      </c>
      <c r="F28" s="51"/>
      <c r="G28" s="51"/>
      <c r="H28" s="52"/>
      <c r="K28">
        <v>4.4</v>
      </c>
    </row>
    <row r="29" spans="1:8" ht="12.75">
      <c r="A29" s="313"/>
      <c r="B29" s="50" t="s">
        <v>66</v>
      </c>
      <c r="C29" s="51"/>
      <c r="D29" s="316"/>
      <c r="E29" s="50" t="s">
        <v>66</v>
      </c>
      <c r="F29" s="51"/>
      <c r="G29" s="51"/>
      <c r="H29" s="52"/>
    </row>
    <row r="30" spans="1:8" ht="12.75">
      <c r="A30" s="314"/>
      <c r="B30" s="50" t="s">
        <v>34</v>
      </c>
      <c r="C30" s="53"/>
      <c r="D30" s="317"/>
      <c r="E30" s="50" t="s">
        <v>34</v>
      </c>
      <c r="F30" s="53"/>
      <c r="G30" s="53"/>
      <c r="H30" s="54"/>
    </row>
  </sheetData>
  <sheetProtection/>
  <mergeCells count="13">
    <mergeCell ref="B9:E9"/>
    <mergeCell ref="B11:E11"/>
    <mergeCell ref="E13:G13"/>
    <mergeCell ref="B17:D17"/>
    <mergeCell ref="B22:D22"/>
    <mergeCell ref="B23:D23"/>
    <mergeCell ref="B24:D24"/>
    <mergeCell ref="A28:A30"/>
    <mergeCell ref="D28:D30"/>
    <mergeCell ref="B18:D18"/>
    <mergeCell ref="B19:D19"/>
    <mergeCell ref="B20:D20"/>
    <mergeCell ref="B21:D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6.57421875" style="0" customWidth="1"/>
    <col min="2" max="2" width="12.421875" style="0" customWidth="1"/>
    <col min="3" max="3" width="8.00390625" style="0" customWidth="1"/>
    <col min="4" max="4" width="10.7109375" style="0" customWidth="1"/>
    <col min="5" max="5" width="13.28125" style="0" customWidth="1"/>
    <col min="6" max="6" width="21.421875" style="0" customWidth="1"/>
    <col min="7" max="7" width="27.7109375" style="0" customWidth="1"/>
    <col min="8" max="8" width="20.00390625" style="0" customWidth="1"/>
  </cols>
  <sheetData>
    <row r="1" ht="12.75">
      <c r="A1" s="1" t="s">
        <v>106</v>
      </c>
    </row>
    <row r="3" spans="1:3" s="2" customFormat="1" ht="15.75">
      <c r="A3" s="2" t="s">
        <v>65</v>
      </c>
      <c r="C3" s="2" t="s">
        <v>57</v>
      </c>
    </row>
    <row r="5" spans="1:3" ht="12.75">
      <c r="A5" s="1" t="s">
        <v>77</v>
      </c>
      <c r="B5" s="1"/>
      <c r="C5" s="1" t="s">
        <v>78</v>
      </c>
    </row>
    <row r="6" ht="12.75">
      <c r="A6" s="1"/>
    </row>
    <row r="7" spans="2:7" ht="12.75">
      <c r="B7" s="1"/>
      <c r="G7" s="1" t="s">
        <v>49</v>
      </c>
    </row>
    <row r="8" spans="1:7" ht="12.75">
      <c r="A8" s="102"/>
      <c r="B8" s="103" t="s">
        <v>79</v>
      </c>
      <c r="C8" s="326" t="s">
        <v>332</v>
      </c>
      <c r="D8" s="327"/>
      <c r="E8" s="328"/>
      <c r="F8" s="326" t="s">
        <v>39</v>
      </c>
      <c r="G8" s="328"/>
    </row>
    <row r="9" spans="1:7" ht="12.75">
      <c r="A9" s="104" t="s">
        <v>50</v>
      </c>
      <c r="B9" s="104" t="s">
        <v>80</v>
      </c>
      <c r="C9" s="102"/>
      <c r="D9" s="102"/>
      <c r="E9" s="105"/>
      <c r="F9" s="104" t="s">
        <v>81</v>
      </c>
      <c r="G9" s="105" t="s">
        <v>82</v>
      </c>
    </row>
    <row r="10" spans="1:7" ht="12.75">
      <c r="A10" s="106"/>
      <c r="B10" s="107" t="s">
        <v>83</v>
      </c>
      <c r="C10" s="106" t="s">
        <v>51</v>
      </c>
      <c r="D10" s="108" t="s">
        <v>84</v>
      </c>
      <c r="E10" s="109" t="s">
        <v>41</v>
      </c>
      <c r="F10" s="110" t="s">
        <v>85</v>
      </c>
      <c r="G10" s="111" t="s">
        <v>86</v>
      </c>
    </row>
    <row r="11" spans="1:7" ht="25.5">
      <c r="A11" s="129" t="s">
        <v>333</v>
      </c>
      <c r="B11" s="112">
        <v>100</v>
      </c>
      <c r="C11" s="112">
        <v>100</v>
      </c>
      <c r="D11" s="112">
        <v>0</v>
      </c>
      <c r="E11" s="112">
        <v>0</v>
      </c>
      <c r="F11" s="113" t="s">
        <v>338</v>
      </c>
      <c r="G11" s="112"/>
    </row>
    <row r="12" spans="1:7" ht="12.75">
      <c r="A12" s="112"/>
      <c r="B12" s="112"/>
      <c r="C12" s="112"/>
      <c r="D12" s="112"/>
      <c r="E12" s="112"/>
      <c r="F12" s="112"/>
      <c r="G12" s="112"/>
    </row>
    <row r="13" spans="1:7" ht="12.75">
      <c r="A13" s="112"/>
      <c r="B13" s="112"/>
      <c r="C13" s="112"/>
      <c r="D13" s="112"/>
      <c r="E13" s="112"/>
      <c r="F13" s="112"/>
      <c r="G13" s="112"/>
    </row>
    <row r="14" ht="12.75">
      <c r="A14" t="s">
        <v>87</v>
      </c>
    </row>
    <row r="16" spans="1:3" ht="12.75">
      <c r="A16" s="1" t="s">
        <v>88</v>
      </c>
      <c r="B16" s="1"/>
      <c r="C16" s="1" t="s">
        <v>89</v>
      </c>
    </row>
    <row r="17" spans="2:8" ht="15.75">
      <c r="B17" s="114"/>
      <c r="C17" s="85"/>
      <c r="D17" s="85"/>
      <c r="E17" s="85"/>
      <c r="F17" s="85"/>
      <c r="G17" s="86"/>
      <c r="H17" s="1" t="s">
        <v>49</v>
      </c>
    </row>
    <row r="18" spans="1:8" ht="12.75">
      <c r="A18" s="103"/>
      <c r="B18" s="115" t="s">
        <v>90</v>
      </c>
      <c r="C18" s="103" t="s">
        <v>91</v>
      </c>
      <c r="D18" s="103" t="s">
        <v>92</v>
      </c>
      <c r="E18" s="116" t="s">
        <v>93</v>
      </c>
      <c r="F18" s="117" t="s">
        <v>94</v>
      </c>
      <c r="G18" s="327" t="s">
        <v>39</v>
      </c>
      <c r="H18" s="328"/>
    </row>
    <row r="19" spans="1:8" ht="12.75">
      <c r="A19" s="104" t="s">
        <v>50</v>
      </c>
      <c r="B19" s="118" t="s">
        <v>95</v>
      </c>
      <c r="C19" s="104" t="s">
        <v>96</v>
      </c>
      <c r="D19" s="119" t="s">
        <v>97</v>
      </c>
      <c r="E19" s="104" t="s">
        <v>98</v>
      </c>
      <c r="F19" s="105" t="s">
        <v>99</v>
      </c>
      <c r="G19" s="105" t="s">
        <v>81</v>
      </c>
      <c r="H19" s="105" t="s">
        <v>82</v>
      </c>
    </row>
    <row r="20" spans="1:8" ht="12.75">
      <c r="A20" s="107"/>
      <c r="B20" s="120"/>
      <c r="C20" s="107" t="s">
        <v>100</v>
      </c>
      <c r="D20" s="110" t="s">
        <v>83</v>
      </c>
      <c r="E20" s="107" t="s">
        <v>101</v>
      </c>
      <c r="F20" s="109" t="s">
        <v>102</v>
      </c>
      <c r="G20" s="111" t="s">
        <v>85</v>
      </c>
      <c r="H20" s="111" t="s">
        <v>86</v>
      </c>
    </row>
    <row r="21" spans="1:8" ht="12.75">
      <c r="A21" s="112"/>
      <c r="B21" s="112"/>
      <c r="C21" s="112"/>
      <c r="D21" s="112"/>
      <c r="E21" s="112"/>
      <c r="F21" s="112"/>
      <c r="G21" s="112"/>
      <c r="H21" s="112"/>
    </row>
    <row r="22" spans="1:8" ht="12.75">
      <c r="A22" s="112"/>
      <c r="B22" s="112"/>
      <c r="C22" s="112"/>
      <c r="D22" s="112"/>
      <c r="E22" s="112"/>
      <c r="F22" s="112"/>
      <c r="G22" s="112"/>
      <c r="H22" s="112"/>
    </row>
    <row r="23" spans="1:8" ht="12.75">
      <c r="A23" s="112"/>
      <c r="B23" s="112"/>
      <c r="C23" s="112"/>
      <c r="D23" s="112"/>
      <c r="E23" s="112"/>
      <c r="F23" s="112"/>
      <c r="G23" s="112"/>
      <c r="H23" s="112"/>
    </row>
    <row r="24" spans="1:8" ht="12.75">
      <c r="A24" s="112"/>
      <c r="B24" s="112"/>
      <c r="C24" s="112"/>
      <c r="D24" s="112"/>
      <c r="E24" s="112"/>
      <c r="F24" s="112"/>
      <c r="G24" s="112"/>
      <c r="H24" s="112"/>
    </row>
  </sheetData>
  <sheetProtection/>
  <mergeCells count="3">
    <mergeCell ref="C8:E8"/>
    <mergeCell ref="F8:G8"/>
    <mergeCell ref="G18:H18"/>
  </mergeCells>
  <printOptions/>
  <pageMargins left="0.43" right="0.26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28.421875" style="0" customWidth="1"/>
    <col min="2" max="2" width="16.57421875" style="0" customWidth="1"/>
    <col min="3" max="3" width="9.8515625" style="0" customWidth="1"/>
    <col min="4" max="4" width="13.140625" style="0" customWidth="1"/>
    <col min="5" max="5" width="15.28125" style="0" customWidth="1"/>
    <col min="6" max="6" width="22.140625" style="0" customWidth="1"/>
    <col min="7" max="7" width="27.7109375" style="0" customWidth="1"/>
    <col min="8" max="8" width="20.00390625" style="0" customWidth="1"/>
  </cols>
  <sheetData>
    <row r="1" spans="1:8" s="2" customFormat="1" ht="15.75">
      <c r="A1"/>
      <c r="B1"/>
      <c r="C1"/>
      <c r="D1"/>
      <c r="E1"/>
      <c r="F1"/>
      <c r="G1"/>
      <c r="H1" s="97"/>
    </row>
    <row r="2" spans="1:8" ht="15.75">
      <c r="A2" s="2" t="s">
        <v>65</v>
      </c>
      <c r="B2" s="2"/>
      <c r="C2" s="2" t="s">
        <v>57</v>
      </c>
      <c r="D2" s="2"/>
      <c r="E2" s="2"/>
      <c r="F2" s="2"/>
      <c r="G2" s="2"/>
      <c r="H2" s="86"/>
    </row>
    <row r="3" ht="12.75">
      <c r="H3" s="86"/>
    </row>
    <row r="4" spans="1:8" ht="12.75">
      <c r="A4" s="1" t="s">
        <v>77</v>
      </c>
      <c r="B4" s="1"/>
      <c r="C4" s="1" t="s">
        <v>78</v>
      </c>
      <c r="H4" s="86"/>
    </row>
    <row r="5" spans="1:8" ht="12.75">
      <c r="A5" s="1"/>
      <c r="H5" s="86"/>
    </row>
    <row r="6" spans="2:8" ht="21" customHeight="1">
      <c r="B6" s="1"/>
      <c r="G6" s="1" t="s">
        <v>49</v>
      </c>
      <c r="H6" s="86"/>
    </row>
    <row r="7" spans="1:8" ht="12.75">
      <c r="A7" s="102"/>
      <c r="B7" s="103" t="s">
        <v>79</v>
      </c>
      <c r="C7" s="326" t="s">
        <v>332</v>
      </c>
      <c r="D7" s="327"/>
      <c r="E7" s="328"/>
      <c r="F7" s="326" t="s">
        <v>39</v>
      </c>
      <c r="G7" s="328"/>
      <c r="H7" s="86"/>
    </row>
    <row r="8" spans="1:8" ht="12.75">
      <c r="A8" s="104" t="s">
        <v>50</v>
      </c>
      <c r="B8" s="104" t="s">
        <v>80</v>
      </c>
      <c r="C8" s="102"/>
      <c r="D8" s="102"/>
      <c r="E8" s="105"/>
      <c r="F8" s="104" t="s">
        <v>81</v>
      </c>
      <c r="G8" s="105" t="s">
        <v>82</v>
      </c>
      <c r="H8" s="86"/>
    </row>
    <row r="9" spans="1:8" ht="12.75">
      <c r="A9" s="106"/>
      <c r="B9" s="107" t="s">
        <v>83</v>
      </c>
      <c r="C9" s="106" t="s">
        <v>51</v>
      </c>
      <c r="D9" s="108" t="s">
        <v>84</v>
      </c>
      <c r="E9" s="109" t="s">
        <v>41</v>
      </c>
      <c r="F9" s="110" t="s">
        <v>85</v>
      </c>
      <c r="G9" s="111" t="s">
        <v>86</v>
      </c>
      <c r="H9" s="86"/>
    </row>
    <row r="10" spans="1:8" ht="27" customHeight="1">
      <c r="A10" s="129" t="s">
        <v>333</v>
      </c>
      <c r="B10" s="112">
        <v>100</v>
      </c>
      <c r="C10" s="112">
        <v>100</v>
      </c>
      <c r="D10" s="112">
        <v>0</v>
      </c>
      <c r="E10" s="112">
        <v>0</v>
      </c>
      <c r="F10" s="113" t="s">
        <v>338</v>
      </c>
      <c r="G10" s="112"/>
      <c r="H10" s="86"/>
    </row>
    <row r="11" spans="1:8" ht="12.75">
      <c r="A11" s="86"/>
      <c r="B11" s="86"/>
      <c r="C11" s="86"/>
      <c r="D11" s="86"/>
      <c r="E11" s="86"/>
      <c r="F11" s="86"/>
      <c r="G11" s="86"/>
      <c r="H11" s="86"/>
    </row>
    <row r="12" spans="1:8" ht="12.75">
      <c r="A12" s="86"/>
      <c r="B12" s="86"/>
      <c r="C12" s="86"/>
      <c r="D12" s="86"/>
      <c r="E12" s="86"/>
      <c r="F12" s="86"/>
      <c r="G12" s="86"/>
      <c r="H12" s="86"/>
    </row>
    <row r="13" spans="1:8" ht="12.75">
      <c r="A13" s="98"/>
      <c r="B13" s="98"/>
      <c r="C13" s="98"/>
      <c r="D13" s="86"/>
      <c r="E13" s="86"/>
      <c r="F13" s="86"/>
      <c r="G13" s="86"/>
      <c r="H13" s="86"/>
    </row>
    <row r="14" spans="1:8" ht="15.75">
      <c r="A14" s="86"/>
      <c r="B14" s="101"/>
      <c r="C14" s="85"/>
      <c r="D14" s="85"/>
      <c r="E14" s="85"/>
      <c r="F14" s="85"/>
      <c r="G14" s="86"/>
      <c r="H14" s="98"/>
    </row>
    <row r="15" spans="1:8" ht="12.75">
      <c r="A15" s="99"/>
      <c r="B15" s="99"/>
      <c r="C15" s="99"/>
      <c r="D15" s="99"/>
      <c r="E15" s="100"/>
      <c r="F15" s="100"/>
      <c r="G15" s="86"/>
      <c r="H15" s="98"/>
    </row>
    <row r="16" spans="1:8" ht="12.75">
      <c r="A16" s="99"/>
      <c r="B16" s="99"/>
      <c r="C16" s="99"/>
      <c r="D16" s="100"/>
      <c r="E16" s="99"/>
      <c r="F16" s="99"/>
      <c r="G16" s="99"/>
      <c r="H16" s="99"/>
    </row>
    <row r="17" spans="1:8" ht="12.75">
      <c r="A17" s="99"/>
      <c r="B17" s="99"/>
      <c r="C17" s="99"/>
      <c r="D17" s="100"/>
      <c r="E17" s="99"/>
      <c r="F17" s="99"/>
      <c r="G17" s="100"/>
      <c r="H17" s="100"/>
    </row>
    <row r="18" spans="1:8" ht="12.75">
      <c r="A18" s="86"/>
      <c r="B18" s="86"/>
      <c r="C18" s="86"/>
      <c r="D18" s="86"/>
      <c r="E18" s="86"/>
      <c r="F18" s="86"/>
      <c r="G18" s="86"/>
      <c r="H18" s="86"/>
    </row>
    <row r="19" spans="1:8" ht="12.75">
      <c r="A19" s="86"/>
      <c r="B19" s="86"/>
      <c r="C19" s="86"/>
      <c r="D19" s="86"/>
      <c r="E19" s="86"/>
      <c r="F19" s="86"/>
      <c r="G19" s="86"/>
      <c r="H19" s="86"/>
    </row>
    <row r="20" spans="1:8" ht="12.75">
      <c r="A20" s="86"/>
      <c r="B20" s="86"/>
      <c r="C20" s="86"/>
      <c r="D20" s="86"/>
      <c r="E20" s="86"/>
      <c r="F20" s="86"/>
      <c r="G20" s="86"/>
      <c r="H20" s="86"/>
    </row>
    <row r="21" spans="1:8" ht="12.75">
      <c r="A21" s="86"/>
      <c r="B21" s="86"/>
      <c r="C21" s="86"/>
      <c r="D21" s="86"/>
      <c r="E21" s="86"/>
      <c r="F21" s="86"/>
      <c r="G21" s="86"/>
      <c r="H21" s="86"/>
    </row>
    <row r="22" spans="1:8" ht="12.75">
      <c r="A22" s="86"/>
      <c r="B22" s="86"/>
      <c r="C22" s="86"/>
      <c r="D22" s="86"/>
      <c r="E22" s="86"/>
      <c r="F22" s="86"/>
      <c r="G22" s="86"/>
      <c r="H22" s="86"/>
    </row>
  </sheetData>
  <sheetProtection/>
  <mergeCells count="2">
    <mergeCell ref="C7:E7"/>
    <mergeCell ref="F7:G7"/>
  </mergeCells>
  <printOptions horizontalCentered="1" verticalCentered="1"/>
  <pageMargins left="0.7480314960629921" right="0.7480314960629921" top="0.59" bottom="0.984251968503937" header="0.3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L46"/>
  <sheetViews>
    <sheetView zoomScalePageLayoutView="0" workbookViewId="0" topLeftCell="A7">
      <selection activeCell="M44" sqref="M44"/>
    </sheetView>
  </sheetViews>
  <sheetFormatPr defaultColWidth="9.140625" defaultRowHeight="12.75"/>
  <cols>
    <col min="1" max="1" width="20.00390625" style="0" customWidth="1"/>
    <col min="2" max="2" width="25.8515625" style="0" customWidth="1"/>
    <col min="3" max="10" width="11.00390625" style="0" customWidth="1"/>
    <col min="11" max="18" width="11.57421875" style="0" customWidth="1"/>
    <col min="19" max="19" width="10.140625" style="0" bestFit="1" customWidth="1"/>
    <col min="21" max="21" width="10.140625" style="0" bestFit="1" customWidth="1"/>
    <col min="22" max="22" width="10.57421875" style="0" customWidth="1"/>
    <col min="23" max="23" width="10.140625" style="0" bestFit="1" customWidth="1"/>
    <col min="25" max="25" width="10.140625" style="0" bestFit="1" customWidth="1"/>
    <col min="26" max="26" width="10.421875" style="0" customWidth="1"/>
    <col min="27" max="27" width="10.140625" style="0" bestFit="1" customWidth="1"/>
    <col min="29" max="29" width="10.140625" style="0" bestFit="1" customWidth="1"/>
    <col min="30" max="30" width="10.28125" style="0" customWidth="1"/>
    <col min="31" max="31" width="10.140625" style="0" bestFit="1" customWidth="1"/>
    <col min="33" max="33" width="10.140625" style="0" bestFit="1" customWidth="1"/>
    <col min="34" max="34" width="10.7109375" style="0" customWidth="1"/>
    <col min="35" max="35" width="10.140625" style="0" bestFit="1" customWidth="1"/>
    <col min="37" max="37" width="10.140625" style="0" bestFit="1" customWidth="1"/>
    <col min="38" max="38" width="12.8515625" style="0" customWidth="1"/>
  </cols>
  <sheetData>
    <row r="1" ht="13.5" thickBot="1"/>
    <row r="2" spans="1:38" ht="13.5" thickBot="1">
      <c r="A2" s="132" t="s">
        <v>109</v>
      </c>
      <c r="B2" s="133" t="s">
        <v>110</v>
      </c>
      <c r="C2" s="329" t="s">
        <v>111</v>
      </c>
      <c r="D2" s="330"/>
      <c r="E2" s="330"/>
      <c r="F2" s="331"/>
      <c r="G2" s="329" t="s">
        <v>112</v>
      </c>
      <c r="H2" s="330"/>
      <c r="I2" s="330"/>
      <c r="J2" s="331"/>
      <c r="K2" s="329" t="s">
        <v>113</v>
      </c>
      <c r="L2" s="330"/>
      <c r="M2" s="330"/>
      <c r="N2" s="331"/>
      <c r="O2" s="329" t="s">
        <v>114</v>
      </c>
      <c r="P2" s="330"/>
      <c r="Q2" s="330"/>
      <c r="R2" s="331"/>
      <c r="S2" s="329" t="s">
        <v>138</v>
      </c>
      <c r="T2" s="330"/>
      <c r="U2" s="330"/>
      <c r="V2" s="331"/>
      <c r="W2" s="329" t="s">
        <v>139</v>
      </c>
      <c r="X2" s="330"/>
      <c r="Y2" s="330"/>
      <c r="Z2" s="331"/>
      <c r="AA2" s="329" t="s">
        <v>140</v>
      </c>
      <c r="AB2" s="330"/>
      <c r="AC2" s="330"/>
      <c r="AD2" s="331"/>
      <c r="AE2" s="329" t="s">
        <v>141</v>
      </c>
      <c r="AF2" s="330"/>
      <c r="AG2" s="330"/>
      <c r="AH2" s="331"/>
      <c r="AI2" s="329" t="s">
        <v>142</v>
      </c>
      <c r="AJ2" s="330"/>
      <c r="AK2" s="330"/>
      <c r="AL2" s="331"/>
    </row>
    <row r="3" spans="1:38" ht="12.75">
      <c r="A3" s="134"/>
      <c r="B3" s="135"/>
      <c r="C3" s="136" t="s">
        <v>115</v>
      </c>
      <c r="D3" s="137" t="s">
        <v>116</v>
      </c>
      <c r="E3" s="137">
        <v>231</v>
      </c>
      <c r="F3" s="138" t="s">
        <v>117</v>
      </c>
      <c r="G3" s="136" t="s">
        <v>115</v>
      </c>
      <c r="H3" s="137" t="s">
        <v>116</v>
      </c>
      <c r="I3" s="137">
        <v>231</v>
      </c>
      <c r="J3" s="138" t="s">
        <v>117</v>
      </c>
      <c r="K3" s="136" t="s">
        <v>115</v>
      </c>
      <c r="L3" s="137" t="s">
        <v>116</v>
      </c>
      <c r="M3" s="137">
        <v>231</v>
      </c>
      <c r="N3" s="138" t="s">
        <v>117</v>
      </c>
      <c r="O3" s="136" t="s">
        <v>118</v>
      </c>
      <c r="P3" s="137" t="s">
        <v>119</v>
      </c>
      <c r="Q3" s="137">
        <v>231</v>
      </c>
      <c r="R3" s="138" t="s">
        <v>117</v>
      </c>
      <c r="S3" s="136" t="s">
        <v>115</v>
      </c>
      <c r="T3" s="137" t="s">
        <v>116</v>
      </c>
      <c r="U3" s="137">
        <v>231</v>
      </c>
      <c r="V3" s="138" t="s">
        <v>117</v>
      </c>
      <c r="W3" s="136" t="s">
        <v>115</v>
      </c>
      <c r="X3" s="137" t="s">
        <v>116</v>
      </c>
      <c r="Y3" s="137">
        <v>231</v>
      </c>
      <c r="Z3" s="138" t="s">
        <v>117</v>
      </c>
      <c r="AA3" s="136" t="s">
        <v>115</v>
      </c>
      <c r="AB3" s="137" t="s">
        <v>116</v>
      </c>
      <c r="AC3" s="137">
        <v>231</v>
      </c>
      <c r="AD3" s="138" t="s">
        <v>117</v>
      </c>
      <c r="AE3" s="136" t="s">
        <v>118</v>
      </c>
      <c r="AF3" s="137" t="s">
        <v>119</v>
      </c>
      <c r="AG3" s="137">
        <v>231</v>
      </c>
      <c r="AH3" s="138" t="s">
        <v>117</v>
      </c>
      <c r="AI3" s="136" t="s">
        <v>118</v>
      </c>
      <c r="AJ3" s="137" t="s">
        <v>119</v>
      </c>
      <c r="AK3" s="137">
        <v>231</v>
      </c>
      <c r="AL3" s="138" t="s">
        <v>117</v>
      </c>
    </row>
    <row r="4" spans="1:38" ht="12.75">
      <c r="A4" s="139">
        <v>5</v>
      </c>
      <c r="B4" s="140" t="s">
        <v>120</v>
      </c>
      <c r="C4" s="141">
        <v>21300</v>
      </c>
      <c r="D4" s="142">
        <v>34500</v>
      </c>
      <c r="E4" s="143">
        <v>1000</v>
      </c>
      <c r="F4" s="144">
        <f>E4+D4+C4</f>
        <v>56800</v>
      </c>
      <c r="G4" s="145">
        <v>24000</v>
      </c>
      <c r="H4" s="142">
        <v>25000</v>
      </c>
      <c r="I4" s="142">
        <v>100</v>
      </c>
      <c r="J4" s="146">
        <f>SUM(G4:I4)</f>
        <v>49100</v>
      </c>
      <c r="K4" s="145">
        <v>26000</v>
      </c>
      <c r="L4" s="142">
        <v>26000</v>
      </c>
      <c r="M4" s="142">
        <v>100</v>
      </c>
      <c r="N4" s="146">
        <f>SUM(K4:M4)</f>
        <v>52100</v>
      </c>
      <c r="O4" s="145">
        <v>28000</v>
      </c>
      <c r="P4" s="142">
        <v>26000</v>
      </c>
      <c r="Q4" s="142">
        <v>100</v>
      </c>
      <c r="R4" s="146">
        <f>SUM(O4:Q4)</f>
        <v>54100</v>
      </c>
      <c r="S4" s="141">
        <v>29500</v>
      </c>
      <c r="T4" s="142">
        <v>25000</v>
      </c>
      <c r="U4" s="143">
        <v>200</v>
      </c>
      <c r="V4" s="144">
        <f>U4+T4+S4</f>
        <v>54700</v>
      </c>
      <c r="W4" s="141">
        <v>32000</v>
      </c>
      <c r="X4" s="142">
        <v>25500</v>
      </c>
      <c r="Y4" s="143">
        <v>250</v>
      </c>
      <c r="Z4" s="144">
        <f>Y4+X4+W4</f>
        <v>57750</v>
      </c>
      <c r="AA4" s="145">
        <v>34000</v>
      </c>
      <c r="AB4" s="142">
        <v>26000</v>
      </c>
      <c r="AC4" s="142">
        <v>250</v>
      </c>
      <c r="AD4" s="146">
        <f>SUM(AA4:AC4)</f>
        <v>60250</v>
      </c>
      <c r="AE4" s="145">
        <v>36000</v>
      </c>
      <c r="AF4" s="142">
        <v>27000</v>
      </c>
      <c r="AG4" s="142">
        <v>250</v>
      </c>
      <c r="AH4" s="146">
        <f>SUM(AE4:AG4)</f>
        <v>63250</v>
      </c>
      <c r="AI4" s="145">
        <v>38000</v>
      </c>
      <c r="AJ4" s="142">
        <v>28000</v>
      </c>
      <c r="AK4" s="142">
        <v>300</v>
      </c>
      <c r="AL4" s="146">
        <f>SUM(AI4:AK4)</f>
        <v>66300</v>
      </c>
    </row>
    <row r="9" ht="13.5" thickBot="1"/>
    <row r="10" spans="3:38" ht="12.75">
      <c r="C10" s="180"/>
      <c r="D10" s="181" t="s">
        <v>121</v>
      </c>
      <c r="E10" s="181">
        <v>203</v>
      </c>
      <c r="F10" s="182"/>
      <c r="G10" s="147"/>
      <c r="H10" s="148" t="s">
        <v>121</v>
      </c>
      <c r="I10" s="148">
        <v>205</v>
      </c>
      <c r="J10" s="149"/>
      <c r="K10" s="147"/>
      <c r="L10" s="148" t="s">
        <v>121</v>
      </c>
      <c r="M10" s="148">
        <v>210</v>
      </c>
      <c r="N10" s="149"/>
      <c r="O10" s="147" t="s">
        <v>121</v>
      </c>
      <c r="P10" s="148">
        <v>215</v>
      </c>
      <c r="Q10" s="148"/>
      <c r="R10" s="149"/>
      <c r="S10" s="147" t="s">
        <v>121</v>
      </c>
      <c r="T10" s="148">
        <v>215</v>
      </c>
      <c r="U10" s="148"/>
      <c r="V10" s="149"/>
      <c r="W10" s="147" t="s">
        <v>121</v>
      </c>
      <c r="X10" s="148">
        <v>215</v>
      </c>
      <c r="Y10" s="148"/>
      <c r="Z10" s="149"/>
      <c r="AA10" s="147" t="s">
        <v>121</v>
      </c>
      <c r="AB10" s="148">
        <v>215</v>
      </c>
      <c r="AC10" s="148"/>
      <c r="AD10" s="149"/>
      <c r="AE10" s="147" t="s">
        <v>121</v>
      </c>
      <c r="AF10" s="148">
        <v>215</v>
      </c>
      <c r="AG10" s="148"/>
      <c r="AH10" s="149"/>
      <c r="AI10" s="147" t="s">
        <v>121</v>
      </c>
      <c r="AJ10" s="148">
        <v>215</v>
      </c>
      <c r="AK10" s="148"/>
      <c r="AL10" s="149"/>
    </row>
    <row r="11" spans="3:38" ht="12.75">
      <c r="C11" s="183"/>
      <c r="D11" s="184" t="s">
        <v>122</v>
      </c>
      <c r="E11" s="184">
        <v>18</v>
      </c>
      <c r="F11" s="185"/>
      <c r="G11" s="150"/>
      <c r="H11" s="86" t="s">
        <v>122</v>
      </c>
      <c r="I11" s="86">
        <v>20</v>
      </c>
      <c r="J11" s="151"/>
      <c r="K11" s="150"/>
      <c r="L11" s="86" t="s">
        <v>122</v>
      </c>
      <c r="M11" s="86">
        <v>21</v>
      </c>
      <c r="N11" s="151"/>
      <c r="O11" s="150" t="s">
        <v>122</v>
      </c>
      <c r="P11" s="86">
        <v>23</v>
      </c>
      <c r="Q11" s="86"/>
      <c r="R11" s="151"/>
      <c r="S11" s="150" t="s">
        <v>122</v>
      </c>
      <c r="T11" s="86">
        <v>23</v>
      </c>
      <c r="U11" s="86"/>
      <c r="V11" s="151"/>
      <c r="W11" s="150" t="s">
        <v>122</v>
      </c>
      <c r="X11" s="86">
        <v>23</v>
      </c>
      <c r="Y11" s="86"/>
      <c r="Z11" s="151"/>
      <c r="AA11" s="150" t="s">
        <v>122</v>
      </c>
      <c r="AB11" s="86">
        <v>23</v>
      </c>
      <c r="AC11" s="86"/>
      <c r="AD11" s="151"/>
      <c r="AE11" s="150" t="s">
        <v>122</v>
      </c>
      <c r="AF11" s="86">
        <v>23</v>
      </c>
      <c r="AG11" s="86"/>
      <c r="AH11" s="151"/>
      <c r="AI11" s="150" t="s">
        <v>122</v>
      </c>
      <c r="AJ11" s="86">
        <v>23</v>
      </c>
      <c r="AK11" s="86"/>
      <c r="AL11" s="151"/>
    </row>
    <row r="12" spans="3:38" ht="13.5" thickBot="1">
      <c r="C12" s="186"/>
      <c r="D12" s="187" t="s">
        <v>123</v>
      </c>
      <c r="E12" s="187">
        <f>SUM(E10:E11)</f>
        <v>221</v>
      </c>
      <c r="F12" s="188"/>
      <c r="G12" s="152"/>
      <c r="H12" s="153" t="s">
        <v>123</v>
      </c>
      <c r="I12" s="153">
        <f>SUM(I10:I11)</f>
        <v>225</v>
      </c>
      <c r="J12" s="154"/>
      <c r="K12" s="152"/>
      <c r="L12" s="153" t="s">
        <v>123</v>
      </c>
      <c r="M12" s="153">
        <f>SUM(M10:M11)</f>
        <v>231</v>
      </c>
      <c r="N12" s="154"/>
      <c r="O12" s="152" t="s">
        <v>123</v>
      </c>
      <c r="P12" s="153">
        <f>SUM(P10:P11)</f>
        <v>238</v>
      </c>
      <c r="Q12" s="153"/>
      <c r="R12" s="154"/>
      <c r="S12" s="152" t="s">
        <v>123</v>
      </c>
      <c r="T12" s="153">
        <f>SUM(T10:T11)</f>
        <v>238</v>
      </c>
      <c r="U12" s="153"/>
      <c r="V12" s="154"/>
      <c r="W12" s="152" t="s">
        <v>123</v>
      </c>
      <c r="X12" s="153">
        <f>SUM(X10:X11)</f>
        <v>238</v>
      </c>
      <c r="Y12" s="153"/>
      <c r="Z12" s="154"/>
      <c r="AA12" s="152" t="s">
        <v>123</v>
      </c>
      <c r="AB12" s="153">
        <f>SUM(AB10:AB11)</f>
        <v>238</v>
      </c>
      <c r="AC12" s="153"/>
      <c r="AD12" s="154"/>
      <c r="AE12" s="152" t="s">
        <v>123</v>
      </c>
      <c r="AF12" s="153">
        <f>SUM(AF10:AF11)</f>
        <v>238</v>
      </c>
      <c r="AG12" s="153"/>
      <c r="AH12" s="154"/>
      <c r="AI12" s="152" t="s">
        <v>123</v>
      </c>
      <c r="AJ12" s="153">
        <f>SUM(AJ10:AJ11)</f>
        <v>238</v>
      </c>
      <c r="AK12" s="153"/>
      <c r="AL12" s="154"/>
    </row>
    <row r="13" spans="3:38" ht="13.5" thickBot="1">
      <c r="C13" s="189"/>
      <c r="D13" s="190">
        <v>2012</v>
      </c>
      <c r="E13" s="190"/>
      <c r="F13" s="191"/>
      <c r="G13" s="155"/>
      <c r="H13" s="156">
        <v>2013</v>
      </c>
      <c r="I13" s="156"/>
      <c r="J13" s="157"/>
      <c r="K13" s="155"/>
      <c r="L13" s="156">
        <v>2014</v>
      </c>
      <c r="M13" s="156"/>
      <c r="N13" s="157"/>
      <c r="O13" s="155"/>
      <c r="P13" s="156">
        <v>2015</v>
      </c>
      <c r="Q13" s="156"/>
      <c r="R13" s="157"/>
      <c r="S13" s="155"/>
      <c r="T13" s="156">
        <v>2016</v>
      </c>
      <c r="U13" s="156"/>
      <c r="V13" s="157"/>
      <c r="W13" s="155"/>
      <c r="X13" s="156">
        <v>2017</v>
      </c>
      <c r="Y13" s="156"/>
      <c r="Z13" s="157"/>
      <c r="AA13" s="155"/>
      <c r="AB13" s="156">
        <v>2018</v>
      </c>
      <c r="AC13" s="156"/>
      <c r="AD13" s="157"/>
      <c r="AE13" s="155"/>
      <c r="AF13" s="156">
        <v>2019</v>
      </c>
      <c r="AG13" s="156"/>
      <c r="AH13" s="157"/>
      <c r="AI13" s="155"/>
      <c r="AJ13" s="156">
        <v>2020</v>
      </c>
      <c r="AK13" s="156"/>
      <c r="AL13" s="157"/>
    </row>
    <row r="14" spans="3:38" s="158" customFormat="1" ht="12.75">
      <c r="C14" s="192">
        <v>600</v>
      </c>
      <c r="D14" s="193">
        <v>601</v>
      </c>
      <c r="E14" s="193">
        <v>602</v>
      </c>
      <c r="F14" s="194">
        <v>231</v>
      </c>
      <c r="G14" s="159">
        <v>600</v>
      </c>
      <c r="H14" s="160">
        <v>601</v>
      </c>
      <c r="I14" s="160">
        <v>602</v>
      </c>
      <c r="J14" s="161">
        <v>231</v>
      </c>
      <c r="K14" s="159">
        <v>600</v>
      </c>
      <c r="L14" s="160">
        <v>601</v>
      </c>
      <c r="M14" s="160">
        <v>602</v>
      </c>
      <c r="N14" s="161">
        <v>231</v>
      </c>
      <c r="O14" s="159">
        <v>600</v>
      </c>
      <c r="P14" s="160">
        <v>601</v>
      </c>
      <c r="Q14" s="160">
        <v>602</v>
      </c>
      <c r="R14" s="161">
        <v>231</v>
      </c>
      <c r="S14" s="159">
        <v>600</v>
      </c>
      <c r="T14" s="160">
        <v>601</v>
      </c>
      <c r="U14" s="160">
        <v>602</v>
      </c>
      <c r="V14" s="161">
        <v>231</v>
      </c>
      <c r="W14" s="159">
        <v>600</v>
      </c>
      <c r="X14" s="160">
        <v>601</v>
      </c>
      <c r="Y14" s="160">
        <v>602</v>
      </c>
      <c r="Z14" s="161">
        <v>231</v>
      </c>
      <c r="AA14" s="159">
        <v>600</v>
      </c>
      <c r="AB14" s="160">
        <v>601</v>
      </c>
      <c r="AC14" s="160">
        <v>602</v>
      </c>
      <c r="AD14" s="161">
        <v>231</v>
      </c>
      <c r="AE14" s="159">
        <v>600</v>
      </c>
      <c r="AF14" s="160">
        <v>601</v>
      </c>
      <c r="AG14" s="160">
        <v>602</v>
      </c>
      <c r="AH14" s="161">
        <v>231</v>
      </c>
      <c r="AI14" s="159">
        <v>600</v>
      </c>
      <c r="AJ14" s="160">
        <v>601</v>
      </c>
      <c r="AK14" s="160">
        <v>602</v>
      </c>
      <c r="AL14" s="161">
        <v>231</v>
      </c>
    </row>
    <row r="15" spans="3:38" s="162" customFormat="1" ht="15">
      <c r="C15" s="195">
        <v>18300000</v>
      </c>
      <c r="D15" s="196">
        <v>3000000</v>
      </c>
      <c r="E15" s="196">
        <v>34500000</v>
      </c>
      <c r="F15" s="197">
        <v>1000000</v>
      </c>
      <c r="G15" s="163">
        <f>24000000-H15</f>
        <v>20616000</v>
      </c>
      <c r="H15" s="164">
        <f>24000000*14.1/100</f>
        <v>3384000</v>
      </c>
      <c r="I15" s="164">
        <v>25035000</v>
      </c>
      <c r="J15" s="165">
        <v>100000</v>
      </c>
      <c r="K15" s="163">
        <f>26000000-L15</f>
        <v>22334000</v>
      </c>
      <c r="L15" s="164">
        <f>26000000*14.1/100</f>
        <v>3666000</v>
      </c>
      <c r="M15" s="164">
        <v>26000000</v>
      </c>
      <c r="N15" s="165">
        <v>100000</v>
      </c>
      <c r="O15" s="163">
        <f>28000000-P15</f>
        <v>24052000</v>
      </c>
      <c r="P15" s="164">
        <f>28000000*14.1/100</f>
        <v>3948000</v>
      </c>
      <c r="Q15" s="164">
        <v>26000000</v>
      </c>
      <c r="R15" s="165">
        <v>100000</v>
      </c>
      <c r="S15" s="163">
        <f>29500000-T15</f>
        <v>25340500</v>
      </c>
      <c r="T15" s="164">
        <f>29500000*14.1/100</f>
        <v>4159500</v>
      </c>
      <c r="U15" s="164">
        <v>25000000</v>
      </c>
      <c r="V15" s="165">
        <v>200000</v>
      </c>
      <c r="W15" s="163">
        <f>32000000-X15</f>
        <v>27488000</v>
      </c>
      <c r="X15" s="164">
        <f>32000000*14.1/100</f>
        <v>4512000</v>
      </c>
      <c r="Y15" s="164">
        <v>25500000</v>
      </c>
      <c r="Z15" s="165">
        <v>250000</v>
      </c>
      <c r="AA15" s="163">
        <f>34000000-AB15</f>
        <v>29206000</v>
      </c>
      <c r="AB15" s="164">
        <f>34000000*14.1/100</f>
        <v>4794000</v>
      </c>
      <c r="AC15" s="164">
        <v>26000000</v>
      </c>
      <c r="AD15" s="165">
        <v>250000</v>
      </c>
      <c r="AE15" s="163">
        <f>36000000-AF15</f>
        <v>30924000</v>
      </c>
      <c r="AF15" s="164">
        <f>36000000*14.1/100</f>
        <v>5076000</v>
      </c>
      <c r="AG15" s="164">
        <v>27000000</v>
      </c>
      <c r="AH15" s="165">
        <v>250000</v>
      </c>
      <c r="AI15" s="163">
        <f>38000000-AJ15</f>
        <v>32642000</v>
      </c>
      <c r="AJ15" s="164">
        <f>38000000*14.1/100</f>
        <v>5358000</v>
      </c>
      <c r="AK15" s="164">
        <v>28000000</v>
      </c>
      <c r="AL15" s="165">
        <v>300000</v>
      </c>
    </row>
    <row r="16" spans="2:38" ht="12.75">
      <c r="B16" s="166" t="s">
        <v>124</v>
      </c>
      <c r="C16" s="198">
        <f>C15*13.72/100</f>
        <v>2510760</v>
      </c>
      <c r="D16" s="199">
        <f>D15*13.5/100</f>
        <v>405000</v>
      </c>
      <c r="E16" s="199">
        <f>E15*13.7/100</f>
        <v>4726500</v>
      </c>
      <c r="F16" s="200"/>
      <c r="G16" s="167">
        <f>G15*13.72/100</f>
        <v>2828515.2</v>
      </c>
      <c r="H16" s="168">
        <f>H15*13.5/100</f>
        <v>456840</v>
      </c>
      <c r="I16" s="168">
        <f>I15*13.7/100</f>
        <v>3429795</v>
      </c>
      <c r="J16" s="169"/>
      <c r="K16" s="167">
        <f>K15*13.72/100</f>
        <v>3064224.8</v>
      </c>
      <c r="L16" s="168">
        <f>13.5/100*L15</f>
        <v>494910.00000000006</v>
      </c>
      <c r="M16" s="168">
        <f>13.7/100*M15</f>
        <v>3561999.9999999995</v>
      </c>
      <c r="N16" s="169"/>
      <c r="O16" s="167">
        <f>O15*13.72/100</f>
        <v>3299934.4</v>
      </c>
      <c r="P16" s="168">
        <f>13.5/100*P15</f>
        <v>532980</v>
      </c>
      <c r="Q16" s="168">
        <f>13.7/100*Q15</f>
        <v>3561999.9999999995</v>
      </c>
      <c r="R16" s="169"/>
      <c r="S16" s="167">
        <f>S15*13.72/100</f>
        <v>3476716.6</v>
      </c>
      <c r="T16" s="168">
        <f>13.5/100*T15</f>
        <v>561532.5</v>
      </c>
      <c r="U16" s="168">
        <f>13.7/100*U15</f>
        <v>3424999.9999999995</v>
      </c>
      <c r="V16" s="169"/>
      <c r="W16" s="167">
        <f>W15*13.72/100</f>
        <v>3771353.6</v>
      </c>
      <c r="X16" s="168">
        <f>13.5/100*X15</f>
        <v>609120</v>
      </c>
      <c r="Y16" s="168">
        <f>13.7/100*Y15</f>
        <v>3493499.9999999995</v>
      </c>
      <c r="Z16" s="169"/>
      <c r="AA16" s="167">
        <f>AA15*13.72/100</f>
        <v>4007063.2</v>
      </c>
      <c r="AB16" s="168">
        <f>13.5/100*AB15</f>
        <v>647190</v>
      </c>
      <c r="AC16" s="168">
        <f>13.7/100*AC15</f>
        <v>3561999.9999999995</v>
      </c>
      <c r="AD16" s="169"/>
      <c r="AE16" s="167">
        <f>AE15*13.72/100</f>
        <v>4242772.8</v>
      </c>
      <c r="AF16" s="168">
        <f>13.5/100*AF15</f>
        <v>685260</v>
      </c>
      <c r="AG16" s="168">
        <f>13.7/100*AG15</f>
        <v>3698999.9999999995</v>
      </c>
      <c r="AH16" s="169"/>
      <c r="AI16" s="167">
        <f>AI15*13.72/100</f>
        <v>4478482.4</v>
      </c>
      <c r="AJ16" s="168">
        <f>13.5/100*AJ15</f>
        <v>723330</v>
      </c>
      <c r="AK16" s="168">
        <f>13.7/100*AK15</f>
        <v>3835999.9999999995</v>
      </c>
      <c r="AL16" s="169"/>
    </row>
    <row r="17" spans="2:38" ht="12.75">
      <c r="B17" s="166" t="s">
        <v>125</v>
      </c>
      <c r="C17" s="198">
        <f>C15*54/100</f>
        <v>9882000</v>
      </c>
      <c r="D17" s="199">
        <f>D15*54.2/100</f>
        <v>1626000</v>
      </c>
      <c r="E17" s="199">
        <f>53.96/100*E15</f>
        <v>18616200</v>
      </c>
      <c r="F17" s="200"/>
      <c r="G17" s="167">
        <f>G15*54/100</f>
        <v>11132640</v>
      </c>
      <c r="H17" s="168">
        <f>H15*54.2/100</f>
        <v>1834128</v>
      </c>
      <c r="I17" s="168">
        <f>53.96/100*I15</f>
        <v>13508886</v>
      </c>
      <c r="J17" s="169"/>
      <c r="K17" s="167">
        <f>K15*54/100</f>
        <v>12060360</v>
      </c>
      <c r="L17" s="168">
        <f>54.2/100*L15</f>
        <v>1986972.0000000002</v>
      </c>
      <c r="M17" s="168">
        <f>53.96/100*M15</f>
        <v>14029600</v>
      </c>
      <c r="N17" s="169"/>
      <c r="O17" s="167">
        <f>O15*54/100</f>
        <v>12988080</v>
      </c>
      <c r="P17" s="168">
        <f>54.2/100*P15</f>
        <v>2139816</v>
      </c>
      <c r="Q17" s="168">
        <f>53.96/100*Q15</f>
        <v>14029600</v>
      </c>
      <c r="R17" s="169"/>
      <c r="S17" s="167">
        <f>S15*54/100</f>
        <v>13683870</v>
      </c>
      <c r="T17" s="168">
        <f>54.2/100*T15</f>
        <v>2254449</v>
      </c>
      <c r="U17" s="168">
        <f>53.96/100*U15</f>
        <v>13490000</v>
      </c>
      <c r="V17" s="169"/>
      <c r="W17" s="167">
        <f>W15*54/100</f>
        <v>14843520</v>
      </c>
      <c r="X17" s="168">
        <f>54.2/100*X15</f>
        <v>2445504</v>
      </c>
      <c r="Y17" s="168">
        <f>53.96/100*Y15</f>
        <v>13759800</v>
      </c>
      <c r="Z17" s="169"/>
      <c r="AA17" s="167">
        <f>AA15*54/100</f>
        <v>15771240</v>
      </c>
      <c r="AB17" s="168">
        <f>54.2/100*AB15</f>
        <v>2598348</v>
      </c>
      <c r="AC17" s="168">
        <f>53.96/100*AC15</f>
        <v>14029600</v>
      </c>
      <c r="AD17" s="169"/>
      <c r="AE17" s="167">
        <f>AE15*54/100</f>
        <v>16698960</v>
      </c>
      <c r="AF17" s="168">
        <f>54.2/100*AF15</f>
        <v>2751192</v>
      </c>
      <c r="AG17" s="168">
        <f>53.96/100*AG15</f>
        <v>14569200</v>
      </c>
      <c r="AH17" s="169"/>
      <c r="AI17" s="167">
        <f>AI15*54/100</f>
        <v>17626680</v>
      </c>
      <c r="AJ17" s="168">
        <f>54.2/100*AJ15</f>
        <v>2904036</v>
      </c>
      <c r="AK17" s="168">
        <f>53.96/100*AK15</f>
        <v>15108800</v>
      </c>
      <c r="AL17" s="169"/>
    </row>
    <row r="18" spans="2:38" ht="12.75">
      <c r="B18" s="166" t="s">
        <v>126</v>
      </c>
      <c r="C18" s="198">
        <f>C15*29.64/100</f>
        <v>5424120</v>
      </c>
      <c r="D18" s="199">
        <f>D15*29.6/100</f>
        <v>888000</v>
      </c>
      <c r="E18" s="199">
        <f>E15*29.64/100</f>
        <v>10225800</v>
      </c>
      <c r="F18" s="200"/>
      <c r="G18" s="167">
        <f>G15*29.64/100</f>
        <v>6110582.4</v>
      </c>
      <c r="H18" s="168">
        <f>H15*29.6/100</f>
        <v>1001664</v>
      </c>
      <c r="I18" s="168">
        <f>I15*29.64/100</f>
        <v>7420374</v>
      </c>
      <c r="J18" s="169"/>
      <c r="K18" s="167">
        <f>K15*29.64/100</f>
        <v>6619797.6</v>
      </c>
      <c r="L18" s="168">
        <f>29.6/100*L15</f>
        <v>1085136.0000000002</v>
      </c>
      <c r="M18" s="168">
        <f>29.64/100*M15</f>
        <v>7706400</v>
      </c>
      <c r="N18" s="169"/>
      <c r="O18" s="167">
        <f>O15*29.64/100</f>
        <v>7129012.8</v>
      </c>
      <c r="P18" s="168">
        <f>29.6/100*P15</f>
        <v>1168608.0000000002</v>
      </c>
      <c r="Q18" s="168">
        <f>29.64/100*Q15</f>
        <v>7706400</v>
      </c>
      <c r="R18" s="169"/>
      <c r="S18" s="167">
        <f>S15*29.64/100</f>
        <v>7510924.2</v>
      </c>
      <c r="T18" s="168">
        <f>29.6/100*T15</f>
        <v>1231212.0000000002</v>
      </c>
      <c r="U18" s="168">
        <f>29.64/100*U15</f>
        <v>7410000</v>
      </c>
      <c r="V18" s="169"/>
      <c r="W18" s="167">
        <f>W15*29.64/100</f>
        <v>8147443.2</v>
      </c>
      <c r="X18" s="168">
        <f>29.6/100*X15</f>
        <v>1335552.0000000002</v>
      </c>
      <c r="Y18" s="168">
        <f>29.64/100*Y15</f>
        <v>7558200</v>
      </c>
      <c r="Z18" s="169"/>
      <c r="AA18" s="167">
        <f>AA15*29.64/100</f>
        <v>8656658.4</v>
      </c>
      <c r="AB18" s="168">
        <f>29.6/100*AB15</f>
        <v>1419024.0000000002</v>
      </c>
      <c r="AC18" s="168">
        <f>29.64/100*AC15</f>
        <v>7706400</v>
      </c>
      <c r="AD18" s="169"/>
      <c r="AE18" s="167">
        <f>AE15*29.64/100</f>
        <v>9165873.6</v>
      </c>
      <c r="AF18" s="168">
        <f>29.6/100*AF15</f>
        <v>1502496.0000000002</v>
      </c>
      <c r="AG18" s="168">
        <f>29.64/100*AG15</f>
        <v>8002800</v>
      </c>
      <c r="AH18" s="169"/>
      <c r="AI18" s="167">
        <f>AI15*29.64/100</f>
        <v>9675088.8</v>
      </c>
      <c r="AJ18" s="168">
        <f>29.6/100*AJ15</f>
        <v>1585968.0000000002</v>
      </c>
      <c r="AK18" s="168">
        <f>29.64/100*AK15</f>
        <v>8299200</v>
      </c>
      <c r="AL18" s="169"/>
    </row>
    <row r="19" spans="2:38" ht="12.75">
      <c r="B19" s="166" t="s">
        <v>127</v>
      </c>
      <c r="C19" s="198">
        <f>C15*2.64/100</f>
        <v>483120</v>
      </c>
      <c r="D19" s="199">
        <f>D15*2.7/100</f>
        <v>81000.00000000001</v>
      </c>
      <c r="E19" s="199">
        <f>E15*2.7/100</f>
        <v>931500</v>
      </c>
      <c r="F19" s="200"/>
      <c r="G19" s="167">
        <f>G15*2.64/100</f>
        <v>544262.4</v>
      </c>
      <c r="H19" s="168">
        <f>H15*2.7/100</f>
        <v>91368</v>
      </c>
      <c r="I19" s="168">
        <f>I15*2.7/100</f>
        <v>675945</v>
      </c>
      <c r="J19" s="169"/>
      <c r="K19" s="167">
        <f>K15*2.64/100</f>
        <v>589617.6</v>
      </c>
      <c r="L19" s="168">
        <f>2.7/100*L15</f>
        <v>98982.00000000001</v>
      </c>
      <c r="M19" s="168">
        <f>2.7/100*M15</f>
        <v>702000.0000000001</v>
      </c>
      <c r="N19" s="169"/>
      <c r="O19" s="167">
        <f>O15*2.64/100</f>
        <v>634972.8</v>
      </c>
      <c r="P19" s="168">
        <f>2.7/100*P15</f>
        <v>106596.00000000001</v>
      </c>
      <c r="Q19" s="168">
        <f>2.7/100*Q15</f>
        <v>702000.0000000001</v>
      </c>
      <c r="R19" s="169"/>
      <c r="S19" s="167">
        <f>S15*2.64/100</f>
        <v>668989.2</v>
      </c>
      <c r="T19" s="168">
        <f>2.7/100*T15</f>
        <v>112306.50000000001</v>
      </c>
      <c r="U19" s="168">
        <f>2.7/100*U15</f>
        <v>675000.0000000001</v>
      </c>
      <c r="V19" s="169"/>
      <c r="W19" s="167">
        <f>W15*2.64/100</f>
        <v>725683.2</v>
      </c>
      <c r="X19" s="168">
        <f>2.7/100*X15</f>
        <v>121824.00000000001</v>
      </c>
      <c r="Y19" s="168">
        <f>2.7/100*Y15</f>
        <v>688500.0000000001</v>
      </c>
      <c r="Z19" s="169"/>
      <c r="AA19" s="167">
        <f>AA15*2.64/100</f>
        <v>771038.4</v>
      </c>
      <c r="AB19" s="168">
        <f>2.7/100*AB15</f>
        <v>129438.00000000001</v>
      </c>
      <c r="AC19" s="168">
        <f>2.7/100*AC15</f>
        <v>702000.0000000001</v>
      </c>
      <c r="AD19" s="169"/>
      <c r="AE19" s="167">
        <f>AE15*2.64/100</f>
        <v>816393.6</v>
      </c>
      <c r="AF19" s="168">
        <f>2.7/100*AF15</f>
        <v>137052.00000000003</v>
      </c>
      <c r="AG19" s="168">
        <f>2.7/100*AG15</f>
        <v>729000.0000000001</v>
      </c>
      <c r="AH19" s="169"/>
      <c r="AI19" s="167">
        <f>AI15*2.64/100</f>
        <v>861748.8</v>
      </c>
      <c r="AJ19" s="168">
        <f>2.7/100*AJ15</f>
        <v>144666.00000000003</v>
      </c>
      <c r="AK19" s="168">
        <f>2.7/100*AK15</f>
        <v>756000.0000000001</v>
      </c>
      <c r="AL19" s="169"/>
    </row>
    <row r="20" spans="2:38" ht="12.75">
      <c r="B20" s="166" t="s">
        <v>128</v>
      </c>
      <c r="C20" s="198"/>
      <c r="D20" s="199"/>
      <c r="E20" s="199"/>
      <c r="F20" s="200">
        <v>1000000</v>
      </c>
      <c r="G20" s="167"/>
      <c r="H20" s="168"/>
      <c r="I20" s="168"/>
      <c r="J20" s="169"/>
      <c r="K20" s="167"/>
      <c r="L20" s="168"/>
      <c r="M20" s="168"/>
      <c r="N20" s="169"/>
      <c r="O20" s="167"/>
      <c r="P20" s="168"/>
      <c r="Q20" s="168"/>
      <c r="R20" s="169"/>
      <c r="S20" s="167"/>
      <c r="T20" s="168"/>
      <c r="U20" s="168"/>
      <c r="V20" s="169"/>
      <c r="W20" s="167"/>
      <c r="X20" s="168"/>
      <c r="Y20" s="168"/>
      <c r="Z20" s="169"/>
      <c r="AA20" s="167"/>
      <c r="AB20" s="168"/>
      <c r="AC20" s="168"/>
      <c r="AD20" s="169"/>
      <c r="AE20" s="167"/>
      <c r="AF20" s="168"/>
      <c r="AG20" s="168"/>
      <c r="AH20" s="169"/>
      <c r="AI20" s="167"/>
      <c r="AJ20" s="168"/>
      <c r="AK20" s="168"/>
      <c r="AL20" s="169"/>
    </row>
    <row r="21" spans="2:38" ht="12.75">
      <c r="B21" s="166" t="s">
        <v>129</v>
      </c>
      <c r="C21" s="198"/>
      <c r="D21" s="199"/>
      <c r="E21" s="199"/>
      <c r="F21" s="200"/>
      <c r="G21" s="167"/>
      <c r="H21" s="168"/>
      <c r="I21" s="168"/>
      <c r="J21" s="169">
        <v>100000</v>
      </c>
      <c r="K21" s="167"/>
      <c r="L21" s="168"/>
      <c r="M21" s="168"/>
      <c r="N21" s="169"/>
      <c r="O21" s="167"/>
      <c r="P21" s="168"/>
      <c r="Q21" s="168"/>
      <c r="R21" s="169"/>
      <c r="S21" s="167"/>
      <c r="T21" s="168"/>
      <c r="U21" s="168"/>
      <c r="V21" s="169"/>
      <c r="W21" s="167"/>
      <c r="X21" s="168"/>
      <c r="Y21" s="168"/>
      <c r="Z21" s="169"/>
      <c r="AA21" s="167"/>
      <c r="AB21" s="168"/>
      <c r="AC21" s="168"/>
      <c r="AD21" s="169"/>
      <c r="AE21" s="167"/>
      <c r="AF21" s="168"/>
      <c r="AG21" s="168"/>
      <c r="AH21" s="169"/>
      <c r="AI21" s="167"/>
      <c r="AJ21" s="168"/>
      <c r="AK21" s="168"/>
      <c r="AL21" s="169"/>
    </row>
    <row r="22" spans="2:38" ht="12.75">
      <c r="B22" s="166" t="s">
        <v>129</v>
      </c>
      <c r="C22" s="198"/>
      <c r="D22" s="199"/>
      <c r="E22" s="199"/>
      <c r="F22" s="200"/>
      <c r="G22" s="167"/>
      <c r="H22" s="168"/>
      <c r="I22" s="168"/>
      <c r="J22" s="169"/>
      <c r="K22" s="167"/>
      <c r="L22" s="168"/>
      <c r="M22" s="168"/>
      <c r="N22" s="169">
        <v>100000</v>
      </c>
      <c r="O22" s="167"/>
      <c r="P22" s="168"/>
      <c r="Q22" s="168"/>
      <c r="R22" s="169"/>
      <c r="S22" s="167"/>
      <c r="T22" s="168"/>
      <c r="U22" s="168"/>
      <c r="V22" s="169"/>
      <c r="W22" s="167"/>
      <c r="X22" s="168"/>
      <c r="Y22" s="168"/>
      <c r="Z22" s="169"/>
      <c r="AA22" s="167"/>
      <c r="AB22" s="168"/>
      <c r="AC22" s="168"/>
      <c r="AD22" s="169"/>
      <c r="AE22" s="167"/>
      <c r="AF22" s="168"/>
      <c r="AG22" s="168"/>
      <c r="AH22" s="169"/>
      <c r="AI22" s="167"/>
      <c r="AJ22" s="168"/>
      <c r="AK22" s="168"/>
      <c r="AL22" s="169"/>
    </row>
    <row r="23" spans="2:38" ht="12.75">
      <c r="B23" s="166" t="s">
        <v>130</v>
      </c>
      <c r="C23" s="198"/>
      <c r="D23" s="199"/>
      <c r="E23" s="199"/>
      <c r="F23" s="200"/>
      <c r="G23" s="167"/>
      <c r="H23" s="168"/>
      <c r="I23" s="168"/>
      <c r="J23" s="169"/>
      <c r="K23" s="167"/>
      <c r="L23" s="168"/>
      <c r="M23" s="168"/>
      <c r="N23" s="169"/>
      <c r="O23" s="167"/>
      <c r="P23" s="168"/>
      <c r="Q23" s="168"/>
      <c r="R23" s="169">
        <v>100000</v>
      </c>
      <c r="S23" s="167"/>
      <c r="T23" s="168"/>
      <c r="U23" s="168"/>
      <c r="V23" s="169">
        <v>200000</v>
      </c>
      <c r="W23" s="167"/>
      <c r="X23" s="168"/>
      <c r="Y23" s="168"/>
      <c r="Z23" s="169">
        <v>250000</v>
      </c>
      <c r="AA23" s="167"/>
      <c r="AB23" s="168"/>
      <c r="AC23" s="168"/>
      <c r="AD23" s="169">
        <v>250000</v>
      </c>
      <c r="AE23" s="167"/>
      <c r="AF23" s="168"/>
      <c r="AG23" s="168"/>
      <c r="AH23" s="169">
        <v>250000</v>
      </c>
      <c r="AI23" s="167"/>
      <c r="AJ23" s="168"/>
      <c r="AK23" s="168"/>
      <c r="AL23" s="169">
        <v>300000</v>
      </c>
    </row>
    <row r="24" spans="2:38" ht="13.5" thickBot="1">
      <c r="B24" s="166"/>
      <c r="C24" s="201">
        <f aca="true" t="shared" si="0" ref="C24:Q24">SUM(C16:C23)</f>
        <v>18300000</v>
      </c>
      <c r="D24" s="202">
        <f t="shared" si="0"/>
        <v>3000000</v>
      </c>
      <c r="E24" s="202">
        <f t="shared" si="0"/>
        <v>34500000</v>
      </c>
      <c r="F24" s="203">
        <f t="shared" si="0"/>
        <v>1000000</v>
      </c>
      <c r="G24" s="170">
        <f t="shared" si="0"/>
        <v>20616000</v>
      </c>
      <c r="H24" s="171">
        <f t="shared" si="0"/>
        <v>3384000</v>
      </c>
      <c r="I24" s="171">
        <f t="shared" si="0"/>
        <v>25035000</v>
      </c>
      <c r="J24" s="172">
        <f t="shared" si="0"/>
        <v>100000</v>
      </c>
      <c r="K24" s="170">
        <f t="shared" si="0"/>
        <v>22334000</v>
      </c>
      <c r="L24" s="171">
        <f t="shared" si="0"/>
        <v>3666000.000000001</v>
      </c>
      <c r="M24" s="171">
        <f t="shared" si="0"/>
        <v>26000000</v>
      </c>
      <c r="N24" s="172">
        <f t="shared" si="0"/>
        <v>100000</v>
      </c>
      <c r="O24" s="170">
        <f t="shared" si="0"/>
        <v>24052000</v>
      </c>
      <c r="P24" s="171">
        <f t="shared" si="0"/>
        <v>3948000</v>
      </c>
      <c r="Q24" s="171">
        <f t="shared" si="0"/>
        <v>26000000</v>
      </c>
      <c r="R24" s="172">
        <f>SUM(R16:R23)</f>
        <v>100000</v>
      </c>
      <c r="S24" s="170">
        <f aca="true" t="shared" si="1" ref="S24:AL24">SUM(S16:S23)</f>
        <v>25340500</v>
      </c>
      <c r="T24" s="171">
        <f t="shared" si="1"/>
        <v>4159500</v>
      </c>
      <c r="U24" s="171">
        <f t="shared" si="1"/>
        <v>25000000</v>
      </c>
      <c r="V24" s="172">
        <f t="shared" si="1"/>
        <v>200000</v>
      </c>
      <c r="W24" s="170">
        <f t="shared" si="1"/>
        <v>27488000</v>
      </c>
      <c r="X24" s="171">
        <f t="shared" si="1"/>
        <v>4512000</v>
      </c>
      <c r="Y24" s="171">
        <f t="shared" si="1"/>
        <v>25500000</v>
      </c>
      <c r="Z24" s="172">
        <f t="shared" si="1"/>
        <v>250000</v>
      </c>
      <c r="AA24" s="170">
        <f t="shared" si="1"/>
        <v>29206000</v>
      </c>
      <c r="AB24" s="171">
        <f t="shared" si="1"/>
        <v>4794000</v>
      </c>
      <c r="AC24" s="171">
        <f t="shared" si="1"/>
        <v>26000000</v>
      </c>
      <c r="AD24" s="172">
        <f t="shared" si="1"/>
        <v>250000</v>
      </c>
      <c r="AE24" s="170">
        <f t="shared" si="1"/>
        <v>30924000</v>
      </c>
      <c r="AF24" s="171">
        <f t="shared" si="1"/>
        <v>5076000</v>
      </c>
      <c r="AG24" s="171">
        <f t="shared" si="1"/>
        <v>27000000</v>
      </c>
      <c r="AH24" s="172">
        <f t="shared" si="1"/>
        <v>250000</v>
      </c>
      <c r="AI24" s="170">
        <f t="shared" si="1"/>
        <v>32642000</v>
      </c>
      <c r="AJ24" s="171">
        <f t="shared" si="1"/>
        <v>5358000</v>
      </c>
      <c r="AK24" s="171">
        <f t="shared" si="1"/>
        <v>28000000</v>
      </c>
      <c r="AL24" s="172">
        <f t="shared" si="1"/>
        <v>300000</v>
      </c>
    </row>
    <row r="26" spans="3:38" ht="12.75">
      <c r="C26" s="173">
        <f>C24-C15</f>
        <v>0</v>
      </c>
      <c r="D26" s="173">
        <f>D24-D15</f>
        <v>0</v>
      </c>
      <c r="E26" s="173">
        <f>E24-E15</f>
        <v>0</v>
      </c>
      <c r="F26" s="173">
        <f>F24-F15</f>
        <v>0</v>
      </c>
      <c r="G26" s="173">
        <f>G24-G15</f>
        <v>0</v>
      </c>
      <c r="H26" s="173">
        <f aca="true" t="shared" si="2" ref="H26:AL26">H24-H15</f>
        <v>0</v>
      </c>
      <c r="I26" s="173">
        <f t="shared" si="2"/>
        <v>0</v>
      </c>
      <c r="J26" s="173">
        <f t="shared" si="2"/>
        <v>0</v>
      </c>
      <c r="K26" s="173">
        <f t="shared" si="2"/>
        <v>0</v>
      </c>
      <c r="L26" s="173">
        <f t="shared" si="2"/>
        <v>0</v>
      </c>
      <c r="M26" s="173">
        <f t="shared" si="2"/>
        <v>0</v>
      </c>
      <c r="N26" s="173">
        <f t="shared" si="2"/>
        <v>0</v>
      </c>
      <c r="O26" s="173">
        <f t="shared" si="2"/>
        <v>0</v>
      </c>
      <c r="P26" s="173">
        <f t="shared" si="2"/>
        <v>0</v>
      </c>
      <c r="Q26" s="173">
        <f t="shared" si="2"/>
        <v>0</v>
      </c>
      <c r="R26" s="173">
        <f t="shared" si="2"/>
        <v>0</v>
      </c>
      <c r="S26" s="173">
        <f t="shared" si="2"/>
        <v>0</v>
      </c>
      <c r="T26" s="173">
        <f t="shared" si="2"/>
        <v>0</v>
      </c>
      <c r="U26" s="173">
        <f t="shared" si="2"/>
        <v>0</v>
      </c>
      <c r="V26" s="173">
        <f t="shared" si="2"/>
        <v>0</v>
      </c>
      <c r="W26" s="173">
        <f t="shared" si="2"/>
        <v>0</v>
      </c>
      <c r="X26" s="173">
        <f t="shared" si="2"/>
        <v>0</v>
      </c>
      <c r="Y26" s="173">
        <f t="shared" si="2"/>
        <v>0</v>
      </c>
      <c r="Z26" s="173">
        <f t="shared" si="2"/>
        <v>0</v>
      </c>
      <c r="AA26" s="173">
        <f t="shared" si="2"/>
        <v>0</v>
      </c>
      <c r="AB26" s="173">
        <f t="shared" si="2"/>
        <v>0</v>
      </c>
      <c r="AC26" s="173">
        <f t="shared" si="2"/>
        <v>0</v>
      </c>
      <c r="AD26" s="173">
        <f t="shared" si="2"/>
        <v>0</v>
      </c>
      <c r="AE26" s="173">
        <f t="shared" si="2"/>
        <v>0</v>
      </c>
      <c r="AF26" s="173">
        <f t="shared" si="2"/>
        <v>0</v>
      </c>
      <c r="AG26" s="173">
        <f t="shared" si="2"/>
        <v>0</v>
      </c>
      <c r="AH26" s="173">
        <f t="shared" si="2"/>
        <v>0</v>
      </c>
      <c r="AI26" s="173">
        <f t="shared" si="2"/>
        <v>0</v>
      </c>
      <c r="AJ26" s="173">
        <f t="shared" si="2"/>
        <v>0</v>
      </c>
      <c r="AK26" s="173">
        <f t="shared" si="2"/>
        <v>0</v>
      </c>
      <c r="AL26" s="173">
        <f t="shared" si="2"/>
        <v>0</v>
      </c>
    </row>
    <row r="27" spans="6:38" ht="12.75">
      <c r="F27" s="173">
        <f>C24+D24+E24+F24</f>
        <v>56800000</v>
      </c>
      <c r="J27" s="173">
        <f>G24+H24+I24+J24</f>
        <v>49135000</v>
      </c>
      <c r="N27" s="173">
        <f>K24+L24+M24+N24</f>
        <v>52100000</v>
      </c>
      <c r="R27" s="173">
        <f>O24+P24+Q24+R24</f>
        <v>54100000</v>
      </c>
      <c r="V27" s="173">
        <f>S24+T24+U24+V24</f>
        <v>54700000</v>
      </c>
      <c r="Z27" s="173">
        <f>W24+X24+Y24+Z24</f>
        <v>57750000</v>
      </c>
      <c r="AD27" s="173">
        <f>AA24+AB24+AC24+AD24</f>
        <v>60250000</v>
      </c>
      <c r="AH27" s="173">
        <f>AE24+AF24+AG24+AH24</f>
        <v>63250000</v>
      </c>
      <c r="AL27" s="173">
        <f>AI24+AJ24+AK24+AL24</f>
        <v>66300000</v>
      </c>
    </row>
    <row r="28" spans="6:38" ht="12.75">
      <c r="F28" s="204">
        <f>F27/1000-F4</f>
        <v>0</v>
      </c>
      <c r="J28" s="204">
        <f>J27/1000-J4</f>
        <v>35</v>
      </c>
      <c r="N28" s="204">
        <f>N27/1000-N4</f>
        <v>0</v>
      </c>
      <c r="R28" s="204">
        <f>R27/1000-R4</f>
        <v>0</v>
      </c>
      <c r="V28" s="204">
        <f>V27/1000-V4</f>
        <v>0</v>
      </c>
      <c r="Z28" s="204">
        <f>Z27/1000-Z4</f>
        <v>0</v>
      </c>
      <c r="AD28" s="204">
        <f>AD27/1000-AD4</f>
        <v>0</v>
      </c>
      <c r="AH28" s="204">
        <f>AH27/1000-AH4</f>
        <v>0</v>
      </c>
      <c r="AL28" s="204">
        <f>AL27/1000-AL4</f>
        <v>0</v>
      </c>
    </row>
    <row r="31" spans="7:17" ht="13.5" thickBot="1">
      <c r="G31" s="112"/>
      <c r="H31" s="112" t="s">
        <v>131</v>
      </c>
      <c r="I31" s="112"/>
      <c r="J31" s="112" t="s">
        <v>132</v>
      </c>
      <c r="K31" s="112"/>
      <c r="L31" s="112" t="s">
        <v>133</v>
      </c>
      <c r="M31" s="112"/>
      <c r="N31" s="112" t="s">
        <v>134</v>
      </c>
      <c r="O31" s="112"/>
      <c r="P31" s="112" t="s">
        <v>135</v>
      </c>
      <c r="Q31" s="112"/>
    </row>
    <row r="32" spans="3:17" ht="12.75">
      <c r="C32" s="147"/>
      <c r="D32" s="148" t="s">
        <v>121</v>
      </c>
      <c r="E32" s="148">
        <v>203</v>
      </c>
      <c r="F32" s="148"/>
      <c r="G32" s="112" t="s">
        <v>121</v>
      </c>
      <c r="H32" s="112">
        <v>40</v>
      </c>
      <c r="I32" s="168">
        <f>(G38+G39)/205*H32</f>
        <v>6476254.47804878</v>
      </c>
      <c r="J32" s="112">
        <v>60</v>
      </c>
      <c r="K32" s="168">
        <f>(G38+G39)/205*J32</f>
        <v>9714381.71707317</v>
      </c>
      <c r="L32" s="112">
        <v>55</v>
      </c>
      <c r="M32" s="168">
        <f>(G38+G39)/205*L32</f>
        <v>8904849.907317072</v>
      </c>
      <c r="N32" s="112">
        <v>50</v>
      </c>
      <c r="O32" s="168">
        <f>(G38+G39)/205*N32</f>
        <v>8095318.097560975</v>
      </c>
      <c r="P32" s="112">
        <f aca="true" t="shared" si="3" ref="P32:Q34">H32+J32+L32+N32</f>
        <v>205</v>
      </c>
      <c r="Q32" s="168">
        <f t="shared" si="3"/>
        <v>33190804.2</v>
      </c>
    </row>
    <row r="33" spans="3:17" ht="12.75">
      <c r="C33" s="150"/>
      <c r="D33" s="86" t="s">
        <v>122</v>
      </c>
      <c r="E33" s="86">
        <v>18</v>
      </c>
      <c r="F33" s="86"/>
      <c r="G33" s="112" t="s">
        <v>122</v>
      </c>
      <c r="H33" s="112">
        <v>0</v>
      </c>
      <c r="I33" s="168"/>
      <c r="J33" s="112">
        <v>6</v>
      </c>
      <c r="K33" s="168">
        <f>G40/20*J33</f>
        <v>4359786.12</v>
      </c>
      <c r="L33" s="112">
        <v>7</v>
      </c>
      <c r="M33" s="168">
        <f>G40/20*L33</f>
        <v>5086417.140000001</v>
      </c>
      <c r="N33" s="112">
        <v>7</v>
      </c>
      <c r="O33" s="168">
        <f>G40/20*N33</f>
        <v>5086417.140000001</v>
      </c>
      <c r="P33" s="112">
        <f t="shared" si="3"/>
        <v>20</v>
      </c>
      <c r="Q33" s="168">
        <f t="shared" si="3"/>
        <v>14532620.400000002</v>
      </c>
    </row>
    <row r="34" spans="3:17" ht="13.5" thickBot="1">
      <c r="C34" s="152"/>
      <c r="D34" s="153" t="s">
        <v>123</v>
      </c>
      <c r="E34" s="153">
        <f>SUM(E32:E33)</f>
        <v>221</v>
      </c>
      <c r="F34" s="153"/>
      <c r="G34" s="112" t="s">
        <v>123</v>
      </c>
      <c r="H34" s="112">
        <v>40</v>
      </c>
      <c r="I34" s="168">
        <f>G41/225*40</f>
        <v>233168.95999999996</v>
      </c>
      <c r="J34" s="112">
        <v>66</v>
      </c>
      <c r="K34" s="168">
        <f>G41/225*J34</f>
        <v>384728.7839999999</v>
      </c>
      <c r="L34" s="112">
        <v>62</v>
      </c>
      <c r="M34" s="168">
        <f>G41/225*L34</f>
        <v>361411.888</v>
      </c>
      <c r="N34" s="112">
        <v>57</v>
      </c>
      <c r="O34" s="168">
        <f>G41/225*N34</f>
        <v>332265.768</v>
      </c>
      <c r="P34" s="112">
        <f t="shared" si="3"/>
        <v>225</v>
      </c>
      <c r="Q34" s="168">
        <f t="shared" si="3"/>
        <v>1311575.4</v>
      </c>
    </row>
    <row r="35" spans="3:6" ht="13.5" thickBot="1">
      <c r="C35" s="155"/>
      <c r="D35" s="156">
        <v>2013</v>
      </c>
      <c r="E35" s="156"/>
      <c r="F35" s="157"/>
    </row>
    <row r="36" spans="2:6" ht="12.75">
      <c r="B36" s="158"/>
      <c r="C36" s="159">
        <v>600</v>
      </c>
      <c r="D36" s="160">
        <v>601</v>
      </c>
      <c r="E36" s="160">
        <v>602</v>
      </c>
      <c r="F36" s="161">
        <v>231</v>
      </c>
    </row>
    <row r="37" spans="2:11" ht="15">
      <c r="B37" s="162"/>
      <c r="C37" s="163">
        <f>24000000-D37</f>
        <v>20616000</v>
      </c>
      <c r="D37" s="164">
        <f>24000000*14.1/100</f>
        <v>3384000</v>
      </c>
      <c r="E37" s="164">
        <v>25035000</v>
      </c>
      <c r="F37" s="165">
        <v>100000</v>
      </c>
      <c r="K37" s="173">
        <f>I32+K32</f>
        <v>16190636.195121951</v>
      </c>
    </row>
    <row r="38" spans="2:11" ht="12.75">
      <c r="B38" s="166" t="s">
        <v>124</v>
      </c>
      <c r="C38" s="167">
        <f>C37*13.72/100</f>
        <v>2828515.2</v>
      </c>
      <c r="D38" s="168">
        <f>D37*13.5/100</f>
        <v>456840</v>
      </c>
      <c r="E38" s="168">
        <f>E37*13.7/100</f>
        <v>3429795</v>
      </c>
      <c r="F38" s="169"/>
      <c r="G38" s="173">
        <f>C38+D38+E38</f>
        <v>6715150.2</v>
      </c>
      <c r="K38" s="173">
        <f>I33+K33</f>
        <v>4359786.12</v>
      </c>
    </row>
    <row r="39" spans="2:11" ht="12.75">
      <c r="B39" s="166" t="s">
        <v>125</v>
      </c>
      <c r="C39" s="167">
        <f>C37*54/100</f>
        <v>11132640</v>
      </c>
      <c r="D39" s="168">
        <f>D37*54.2/100</f>
        <v>1834128</v>
      </c>
      <c r="E39" s="168">
        <f>53.96/100*E37</f>
        <v>13508886</v>
      </c>
      <c r="F39" s="169"/>
      <c r="G39" s="173">
        <f>C39+D39+E39</f>
        <v>26475654</v>
      </c>
      <c r="K39" s="173">
        <f>I34+K34</f>
        <v>617897.744</v>
      </c>
    </row>
    <row r="40" spans="2:7" ht="12.75">
      <c r="B40" s="166" t="s">
        <v>126</v>
      </c>
      <c r="C40" s="167">
        <f>C37*29.64/100</f>
        <v>6110582.4</v>
      </c>
      <c r="D40" s="168">
        <f>D37*29.6/100</f>
        <v>1001664</v>
      </c>
      <c r="E40" s="168">
        <f>E37*29.64/100</f>
        <v>7420374</v>
      </c>
      <c r="F40" s="169"/>
      <c r="G40" s="173">
        <f>C40+D40+E40</f>
        <v>14532620.4</v>
      </c>
    </row>
    <row r="41" spans="2:7" ht="12.75">
      <c r="B41" s="166" t="s">
        <v>127</v>
      </c>
      <c r="C41" s="167">
        <f>C37*2.64/100</f>
        <v>544262.4</v>
      </c>
      <c r="D41" s="168">
        <f>D37*2.7/100</f>
        <v>91368</v>
      </c>
      <c r="E41" s="168">
        <f>E37*2.7/100</f>
        <v>675945</v>
      </c>
      <c r="F41" s="169"/>
      <c r="G41" s="173">
        <f>C41+D41+E41</f>
        <v>1311575.4</v>
      </c>
    </row>
    <row r="42" spans="2:6" ht="12.75">
      <c r="B42" s="166" t="s">
        <v>128</v>
      </c>
      <c r="C42" s="167"/>
      <c r="D42" s="168"/>
      <c r="E42" s="168"/>
      <c r="F42" s="169"/>
    </row>
    <row r="43" spans="2:6" ht="12.75">
      <c r="B43" s="166" t="s">
        <v>129</v>
      </c>
      <c r="C43" s="167"/>
      <c r="D43" s="168"/>
      <c r="E43" s="168"/>
      <c r="F43" s="169">
        <v>100000</v>
      </c>
    </row>
    <row r="44" spans="2:6" ht="12.75">
      <c r="B44" s="166" t="s">
        <v>129</v>
      </c>
      <c r="C44" s="167"/>
      <c r="D44" s="168"/>
      <c r="E44" s="168"/>
      <c r="F44" s="169"/>
    </row>
    <row r="45" spans="2:6" ht="12.75">
      <c r="B45" s="166" t="s">
        <v>130</v>
      </c>
      <c r="C45" s="167"/>
      <c r="D45" s="168"/>
      <c r="E45" s="168"/>
      <c r="F45" s="169"/>
    </row>
    <row r="46" spans="2:6" ht="13.5" thickBot="1">
      <c r="B46" s="166"/>
      <c r="C46" s="170">
        <f>SUM(C38:C45)</f>
        <v>20616000</v>
      </c>
      <c r="D46" s="171">
        <f>SUM(D38:D45)</f>
        <v>3384000</v>
      </c>
      <c r="E46" s="171">
        <f>SUM(E38:E45)</f>
        <v>25035000</v>
      </c>
      <c r="F46" s="172">
        <f>SUM(F38:F45)</f>
        <v>100000</v>
      </c>
    </row>
  </sheetData>
  <sheetProtection/>
  <mergeCells count="9">
    <mergeCell ref="AA2:AD2"/>
    <mergeCell ref="AE2:AH2"/>
    <mergeCell ref="AI2:AL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174"/>
  <sheetViews>
    <sheetView zoomScalePageLayoutView="0" workbookViewId="0" topLeftCell="A1">
      <selection activeCell="G1176" sqref="G1176"/>
    </sheetView>
  </sheetViews>
  <sheetFormatPr defaultColWidth="9.140625" defaultRowHeight="12.75"/>
  <cols>
    <col min="2" max="2" width="7.00390625" style="0" customWidth="1"/>
    <col min="3" max="3" width="6.8515625" style="0" customWidth="1"/>
    <col min="5" max="5" width="6.28125" style="0" customWidth="1"/>
    <col min="7" max="7" width="7.421875" style="0" customWidth="1"/>
    <col min="8" max="8" width="14.8515625" style="0" customWidth="1"/>
    <col min="9" max="9" width="33.421875" style="0" customWidth="1"/>
    <col min="10" max="10" width="13.140625" style="0" customWidth="1"/>
    <col min="11" max="11" width="11.7109375" style="0" customWidth="1"/>
    <col min="12" max="12" width="21.7109375" style="0" customWidth="1"/>
    <col min="16" max="16" width="21.140625" style="0" customWidth="1"/>
  </cols>
  <sheetData>
    <row r="2" ht="12.75">
      <c r="D2" s="1" t="s">
        <v>143</v>
      </c>
    </row>
    <row r="3" ht="13.5" thickBot="1"/>
    <row r="4" spans="1:15" ht="60">
      <c r="A4" s="205" t="s">
        <v>144</v>
      </c>
      <c r="B4" s="206" t="s">
        <v>145</v>
      </c>
      <c r="C4" s="206" t="s">
        <v>146</v>
      </c>
      <c r="D4" s="206" t="s">
        <v>147</v>
      </c>
      <c r="E4" s="206" t="s">
        <v>148</v>
      </c>
      <c r="F4" s="206" t="s">
        <v>149</v>
      </c>
      <c r="G4" s="206" t="s">
        <v>150</v>
      </c>
      <c r="H4" s="207" t="s">
        <v>151</v>
      </c>
      <c r="I4" s="208" t="s">
        <v>152</v>
      </c>
      <c r="J4" s="209"/>
      <c r="K4">
        <v>602</v>
      </c>
      <c r="O4">
        <v>231</v>
      </c>
    </row>
    <row r="5" spans="1:10" ht="12.75" hidden="1">
      <c r="A5" s="210" t="s">
        <v>153</v>
      </c>
      <c r="B5" s="211" t="s">
        <v>154</v>
      </c>
      <c r="C5" s="210">
        <v>14</v>
      </c>
      <c r="D5" s="210">
        <v>1014001</v>
      </c>
      <c r="E5" s="211" t="s">
        <v>155</v>
      </c>
      <c r="F5" s="210">
        <v>6009999</v>
      </c>
      <c r="G5" s="210">
        <v>3535</v>
      </c>
      <c r="H5" s="212">
        <f>'[1]Sheet1'!H2+'[1]Sheet1'!J2</f>
        <v>12381000</v>
      </c>
      <c r="I5" s="213" t="s">
        <v>156</v>
      </c>
      <c r="J5" s="214"/>
    </row>
    <row r="6" spans="1:10" ht="12.75" hidden="1">
      <c r="A6" s="210" t="s">
        <v>153</v>
      </c>
      <c r="B6" s="211" t="s">
        <v>154</v>
      </c>
      <c r="C6" s="210">
        <v>14</v>
      </c>
      <c r="D6" s="210">
        <v>1014001</v>
      </c>
      <c r="E6" s="211" t="s">
        <v>155</v>
      </c>
      <c r="F6" s="210">
        <v>6029999</v>
      </c>
      <c r="G6" s="210">
        <v>3535</v>
      </c>
      <c r="H6" s="212">
        <v>8120000</v>
      </c>
      <c r="I6" s="213" t="s">
        <v>156</v>
      </c>
      <c r="J6" s="214"/>
    </row>
    <row r="7" spans="1:10" ht="12.75" hidden="1">
      <c r="A7" s="210" t="s">
        <v>153</v>
      </c>
      <c r="B7" s="211" t="s">
        <v>154</v>
      </c>
      <c r="C7" s="210">
        <v>14</v>
      </c>
      <c r="D7" s="210">
        <v>1014001</v>
      </c>
      <c r="E7" s="211" t="s">
        <v>155</v>
      </c>
      <c r="F7" s="210" t="s">
        <v>157</v>
      </c>
      <c r="G7" s="210">
        <v>3535</v>
      </c>
      <c r="H7" s="212">
        <v>34320000</v>
      </c>
      <c r="I7" s="213" t="s">
        <v>156</v>
      </c>
      <c r="J7" s="214"/>
    </row>
    <row r="8" spans="1:10" ht="12.75" hidden="1">
      <c r="A8" s="210" t="s">
        <v>158</v>
      </c>
      <c r="B8" s="211" t="s">
        <v>154</v>
      </c>
      <c r="C8" s="210">
        <v>14</v>
      </c>
      <c r="D8" s="210">
        <v>1014001</v>
      </c>
      <c r="E8" s="211" t="s">
        <v>155</v>
      </c>
      <c r="F8" s="210">
        <v>6009999</v>
      </c>
      <c r="G8" s="210">
        <v>3535</v>
      </c>
      <c r="H8" s="215">
        <f>'[1]Sheet1'!H5+'[1]Sheet1'!J5</f>
        <v>12400000</v>
      </c>
      <c r="I8" s="213" t="s">
        <v>156</v>
      </c>
      <c r="J8" s="214"/>
    </row>
    <row r="9" spans="1:10" ht="12.75" hidden="1">
      <c r="A9" s="210" t="s">
        <v>158</v>
      </c>
      <c r="B9" s="211" t="s">
        <v>154</v>
      </c>
      <c r="C9" s="210">
        <v>14</v>
      </c>
      <c r="D9" s="210">
        <v>1014001</v>
      </c>
      <c r="E9" s="211" t="s">
        <v>155</v>
      </c>
      <c r="F9" s="210">
        <v>6029999</v>
      </c>
      <c r="G9" s="210">
        <v>3535</v>
      </c>
      <c r="H9" s="212">
        <v>6600000</v>
      </c>
      <c r="I9" s="213" t="s">
        <v>156</v>
      </c>
      <c r="J9" s="214"/>
    </row>
    <row r="10" spans="1:10" ht="12.75" hidden="1">
      <c r="A10" s="210" t="s">
        <v>158</v>
      </c>
      <c r="B10" s="211" t="s">
        <v>154</v>
      </c>
      <c r="C10" s="210">
        <v>14</v>
      </c>
      <c r="D10" s="210">
        <v>1014001</v>
      </c>
      <c r="E10" s="211" t="s">
        <v>155</v>
      </c>
      <c r="F10" s="210" t="s">
        <v>157</v>
      </c>
      <c r="G10" s="210">
        <v>3535</v>
      </c>
      <c r="H10" s="212">
        <v>26600000</v>
      </c>
      <c r="I10" s="213" t="s">
        <v>156</v>
      </c>
      <c r="J10" s="214"/>
    </row>
    <row r="11" spans="1:10" ht="12.75" hidden="1">
      <c r="A11" s="210" t="s">
        <v>159</v>
      </c>
      <c r="B11" s="211" t="s">
        <v>154</v>
      </c>
      <c r="C11" s="210">
        <v>14</v>
      </c>
      <c r="D11" s="210">
        <v>1014001</v>
      </c>
      <c r="E11" s="211" t="s">
        <v>155</v>
      </c>
      <c r="F11" s="210">
        <v>6009999</v>
      </c>
      <c r="G11" s="210">
        <v>3535</v>
      </c>
      <c r="H11" s="212">
        <v>13000000</v>
      </c>
      <c r="I11" s="213" t="s">
        <v>156</v>
      </c>
      <c r="J11" s="214"/>
    </row>
    <row r="12" spans="1:10" ht="12.75" hidden="1">
      <c r="A12" s="210" t="s">
        <v>159</v>
      </c>
      <c r="B12" s="211" t="s">
        <v>154</v>
      </c>
      <c r="C12" s="210">
        <v>14</v>
      </c>
      <c r="D12" s="210">
        <v>1014001</v>
      </c>
      <c r="E12" s="211" t="s">
        <v>155</v>
      </c>
      <c r="F12" s="210">
        <v>6029999</v>
      </c>
      <c r="G12" s="210">
        <v>3535</v>
      </c>
      <c r="H12" s="212">
        <v>4640000</v>
      </c>
      <c r="I12" s="213" t="s">
        <v>156</v>
      </c>
      <c r="J12" s="214"/>
    </row>
    <row r="13" spans="1:10" ht="12.75" hidden="1">
      <c r="A13" s="210" t="s">
        <v>159</v>
      </c>
      <c r="B13" s="211" t="s">
        <v>154</v>
      </c>
      <c r="C13" s="210">
        <v>14</v>
      </c>
      <c r="D13" s="210">
        <v>1014001</v>
      </c>
      <c r="E13" s="211" t="s">
        <v>155</v>
      </c>
      <c r="F13" s="210" t="s">
        <v>157</v>
      </c>
      <c r="G13" s="210">
        <v>3535</v>
      </c>
      <c r="H13" s="212">
        <v>47040000</v>
      </c>
      <c r="I13" s="213" t="s">
        <v>156</v>
      </c>
      <c r="J13" s="214"/>
    </row>
    <row r="14" spans="1:10" ht="12.75" hidden="1">
      <c r="A14" s="210" t="s">
        <v>160</v>
      </c>
      <c r="B14" s="211" t="s">
        <v>154</v>
      </c>
      <c r="C14" s="210">
        <v>14</v>
      </c>
      <c r="D14" s="210">
        <v>1014001</v>
      </c>
      <c r="E14" s="211" t="s">
        <v>155</v>
      </c>
      <c r="F14" s="210">
        <v>6009999</v>
      </c>
      <c r="G14" s="210">
        <v>3535</v>
      </c>
      <c r="H14" s="212">
        <v>13000000</v>
      </c>
      <c r="I14" s="213" t="s">
        <v>156</v>
      </c>
      <c r="J14" s="214"/>
    </row>
    <row r="15" spans="1:10" ht="12.75" hidden="1">
      <c r="A15" s="210" t="s">
        <v>160</v>
      </c>
      <c r="B15" s="211" t="s">
        <v>154</v>
      </c>
      <c r="C15" s="210">
        <v>14</v>
      </c>
      <c r="D15" s="210">
        <v>1014001</v>
      </c>
      <c r="E15" s="211" t="s">
        <v>155</v>
      </c>
      <c r="F15" s="210">
        <v>6029999</v>
      </c>
      <c r="G15" s="210">
        <v>3535</v>
      </c>
      <c r="H15" s="212">
        <v>5760000</v>
      </c>
      <c r="I15" s="213" t="s">
        <v>156</v>
      </c>
      <c r="J15" s="214"/>
    </row>
    <row r="16" spans="1:10" ht="12.75" hidden="1">
      <c r="A16" s="210" t="s">
        <v>160</v>
      </c>
      <c r="B16" s="211" t="s">
        <v>154</v>
      </c>
      <c r="C16" s="210">
        <v>14</v>
      </c>
      <c r="D16" s="210">
        <v>1014001</v>
      </c>
      <c r="E16" s="211" t="s">
        <v>155</v>
      </c>
      <c r="F16" s="210" t="s">
        <v>157</v>
      </c>
      <c r="G16" s="210">
        <v>3535</v>
      </c>
      <c r="H16" s="212">
        <v>55160000</v>
      </c>
      <c r="I16" s="213" t="s">
        <v>156</v>
      </c>
      <c r="J16" s="214"/>
    </row>
    <row r="17" spans="1:10" ht="12.75" hidden="1">
      <c r="A17" s="210" t="s">
        <v>161</v>
      </c>
      <c r="B17" s="211" t="s">
        <v>154</v>
      </c>
      <c r="C17" s="210">
        <v>14</v>
      </c>
      <c r="D17" s="210">
        <v>1014001</v>
      </c>
      <c r="E17" s="211" t="s">
        <v>155</v>
      </c>
      <c r="F17" s="210">
        <v>6009999</v>
      </c>
      <c r="G17" s="210">
        <v>3535</v>
      </c>
      <c r="H17" s="212">
        <v>13000000</v>
      </c>
      <c r="I17" s="213" t="s">
        <v>156</v>
      </c>
      <c r="J17" s="214"/>
    </row>
    <row r="18" spans="1:10" ht="12.75" hidden="1">
      <c r="A18" s="210" t="s">
        <v>161</v>
      </c>
      <c r="B18" s="211" t="s">
        <v>154</v>
      </c>
      <c r="C18" s="210">
        <v>14</v>
      </c>
      <c r="D18" s="210">
        <v>1014001</v>
      </c>
      <c r="E18" s="211" t="s">
        <v>155</v>
      </c>
      <c r="F18" s="210">
        <v>6029999</v>
      </c>
      <c r="G18" s="210">
        <v>3535</v>
      </c>
      <c r="H18" s="212">
        <v>5760000</v>
      </c>
      <c r="I18" s="213" t="s">
        <v>156</v>
      </c>
      <c r="J18" s="214"/>
    </row>
    <row r="19" spans="1:10" ht="12.75" hidden="1">
      <c r="A19" s="210" t="s">
        <v>161</v>
      </c>
      <c r="B19" s="211" t="s">
        <v>154</v>
      </c>
      <c r="C19" s="210">
        <v>14</v>
      </c>
      <c r="D19" s="210">
        <v>1014001</v>
      </c>
      <c r="E19" s="211" t="s">
        <v>155</v>
      </c>
      <c r="F19" s="210" t="s">
        <v>157</v>
      </c>
      <c r="G19" s="210">
        <v>3535</v>
      </c>
      <c r="H19" s="212">
        <v>55160000</v>
      </c>
      <c r="I19" s="213" t="s">
        <v>156</v>
      </c>
      <c r="J19" s="214"/>
    </row>
    <row r="20" spans="1:10" ht="12.75" hidden="1">
      <c r="A20" s="210" t="s">
        <v>162</v>
      </c>
      <c r="B20" s="211" t="s">
        <v>154</v>
      </c>
      <c r="C20" s="210">
        <v>14</v>
      </c>
      <c r="D20" s="210">
        <v>1014001</v>
      </c>
      <c r="E20" s="211" t="s">
        <v>155</v>
      </c>
      <c r="F20" s="210">
        <v>6009999</v>
      </c>
      <c r="G20" s="210">
        <v>3535</v>
      </c>
      <c r="H20" s="212">
        <v>13000000</v>
      </c>
      <c r="I20" s="213" t="s">
        <v>156</v>
      </c>
      <c r="J20" s="214"/>
    </row>
    <row r="21" spans="1:10" ht="12.75" hidden="1">
      <c r="A21" s="210" t="s">
        <v>162</v>
      </c>
      <c r="B21" s="211" t="s">
        <v>154</v>
      </c>
      <c r="C21" s="210">
        <v>14</v>
      </c>
      <c r="D21" s="210">
        <v>1014001</v>
      </c>
      <c r="E21" s="211" t="s">
        <v>155</v>
      </c>
      <c r="F21" s="210">
        <v>6029999</v>
      </c>
      <c r="G21" s="210">
        <v>3535</v>
      </c>
      <c r="H21" s="212">
        <v>5760000</v>
      </c>
      <c r="I21" s="213" t="s">
        <v>156</v>
      </c>
      <c r="J21" s="214"/>
    </row>
    <row r="22" spans="1:10" ht="12.75" hidden="1">
      <c r="A22" s="210" t="s">
        <v>162</v>
      </c>
      <c r="B22" s="211" t="s">
        <v>154</v>
      </c>
      <c r="C22" s="210">
        <v>14</v>
      </c>
      <c r="D22" s="210">
        <v>1014001</v>
      </c>
      <c r="E22" s="211" t="s">
        <v>155</v>
      </c>
      <c r="F22" s="210" t="s">
        <v>157</v>
      </c>
      <c r="G22" s="210">
        <v>3535</v>
      </c>
      <c r="H22" s="212">
        <v>55160000</v>
      </c>
      <c r="I22" s="213" t="s">
        <v>156</v>
      </c>
      <c r="J22" s="214"/>
    </row>
    <row r="23" spans="1:10" ht="12.75" hidden="1">
      <c r="A23" s="210" t="s">
        <v>163</v>
      </c>
      <c r="B23" s="211" t="s">
        <v>154</v>
      </c>
      <c r="C23" s="210">
        <v>14</v>
      </c>
      <c r="D23" s="210">
        <v>1014001</v>
      </c>
      <c r="E23" s="211" t="s">
        <v>155</v>
      </c>
      <c r="F23" s="210">
        <v>6009999</v>
      </c>
      <c r="G23" s="210">
        <v>3535</v>
      </c>
      <c r="H23" s="212">
        <v>13200000</v>
      </c>
      <c r="I23" s="213" t="s">
        <v>156</v>
      </c>
      <c r="J23" s="214"/>
    </row>
    <row r="24" spans="1:10" ht="12.75" hidden="1">
      <c r="A24" s="210" t="s">
        <v>163</v>
      </c>
      <c r="B24" s="211" t="s">
        <v>154</v>
      </c>
      <c r="C24" s="210">
        <v>14</v>
      </c>
      <c r="D24" s="210">
        <v>1014001</v>
      </c>
      <c r="E24" s="211" t="s">
        <v>155</v>
      </c>
      <c r="F24" s="210">
        <v>6029999</v>
      </c>
      <c r="G24" s="210">
        <v>3535</v>
      </c>
      <c r="H24" s="212">
        <v>8080000</v>
      </c>
      <c r="I24" s="213" t="s">
        <v>156</v>
      </c>
      <c r="J24" s="214"/>
    </row>
    <row r="25" spans="1:10" ht="12.75" hidden="1">
      <c r="A25" s="210" t="s">
        <v>163</v>
      </c>
      <c r="B25" s="211" t="s">
        <v>154</v>
      </c>
      <c r="C25" s="210">
        <v>14</v>
      </c>
      <c r="D25" s="210">
        <v>1014001</v>
      </c>
      <c r="E25" s="211" t="s">
        <v>155</v>
      </c>
      <c r="F25" s="210" t="s">
        <v>157</v>
      </c>
      <c r="G25" s="210">
        <v>3535</v>
      </c>
      <c r="H25" s="212">
        <v>61880000</v>
      </c>
      <c r="I25" s="213" t="s">
        <v>156</v>
      </c>
      <c r="J25" s="214"/>
    </row>
    <row r="26" spans="1:10" ht="12.75" hidden="1">
      <c r="A26" s="210" t="s">
        <v>164</v>
      </c>
      <c r="B26" s="211" t="s">
        <v>154</v>
      </c>
      <c r="C26" s="210">
        <v>14</v>
      </c>
      <c r="D26" s="210">
        <v>1014001</v>
      </c>
      <c r="E26" s="211" t="s">
        <v>155</v>
      </c>
      <c r="F26" s="210">
        <v>6009999</v>
      </c>
      <c r="G26" s="210">
        <v>3535</v>
      </c>
      <c r="H26" s="212">
        <v>13200000</v>
      </c>
      <c r="I26" s="213" t="s">
        <v>156</v>
      </c>
      <c r="J26" s="214"/>
    </row>
    <row r="27" spans="1:10" ht="12.75" hidden="1">
      <c r="A27" s="210" t="s">
        <v>164</v>
      </c>
      <c r="B27" s="211" t="s">
        <v>154</v>
      </c>
      <c r="C27" s="210">
        <v>14</v>
      </c>
      <c r="D27" s="210">
        <v>1014001</v>
      </c>
      <c r="E27" s="211" t="s">
        <v>155</v>
      </c>
      <c r="F27" s="210">
        <v>6029999</v>
      </c>
      <c r="G27" s="210">
        <v>3535</v>
      </c>
      <c r="H27" s="212">
        <v>8080000</v>
      </c>
      <c r="I27" s="213" t="s">
        <v>156</v>
      </c>
      <c r="J27" s="214"/>
    </row>
    <row r="28" spans="1:10" ht="12.75" hidden="1">
      <c r="A28" s="210" t="s">
        <v>164</v>
      </c>
      <c r="B28" s="211" t="s">
        <v>154</v>
      </c>
      <c r="C28" s="210">
        <v>14</v>
      </c>
      <c r="D28" s="210">
        <v>1014001</v>
      </c>
      <c r="E28" s="211" t="s">
        <v>155</v>
      </c>
      <c r="F28" s="210" t="s">
        <v>157</v>
      </c>
      <c r="G28" s="210">
        <v>3535</v>
      </c>
      <c r="H28" s="212">
        <v>61880000</v>
      </c>
      <c r="I28" s="213" t="s">
        <v>156</v>
      </c>
      <c r="J28" s="214"/>
    </row>
    <row r="29" spans="1:10" ht="12.75" hidden="1">
      <c r="A29" s="210" t="s">
        <v>165</v>
      </c>
      <c r="B29" s="211" t="s">
        <v>154</v>
      </c>
      <c r="C29" s="210">
        <v>14</v>
      </c>
      <c r="D29" s="210">
        <v>1014001</v>
      </c>
      <c r="E29" s="211" t="s">
        <v>155</v>
      </c>
      <c r="F29" s="210">
        <v>6009999</v>
      </c>
      <c r="G29" s="210">
        <v>3535</v>
      </c>
      <c r="H29" s="212">
        <v>13300000</v>
      </c>
      <c r="I29" s="213" t="s">
        <v>156</v>
      </c>
      <c r="J29" s="214"/>
    </row>
    <row r="30" spans="1:10" ht="12.75" hidden="1">
      <c r="A30" s="210" t="s">
        <v>165</v>
      </c>
      <c r="B30" s="211" t="s">
        <v>154</v>
      </c>
      <c r="C30" s="210">
        <v>14</v>
      </c>
      <c r="D30" s="210">
        <v>1014001</v>
      </c>
      <c r="E30" s="211" t="s">
        <v>155</v>
      </c>
      <c r="F30" s="210">
        <v>6029999</v>
      </c>
      <c r="G30" s="210">
        <v>3535</v>
      </c>
      <c r="H30" s="212">
        <v>8080000</v>
      </c>
      <c r="I30" s="213" t="s">
        <v>156</v>
      </c>
      <c r="J30" s="214"/>
    </row>
    <row r="31" spans="1:10" ht="12.75" hidden="1">
      <c r="A31" s="210" t="s">
        <v>165</v>
      </c>
      <c r="B31" s="211" t="s">
        <v>154</v>
      </c>
      <c r="C31" s="210">
        <v>14</v>
      </c>
      <c r="D31" s="210">
        <v>1014001</v>
      </c>
      <c r="E31" s="211" t="s">
        <v>155</v>
      </c>
      <c r="F31" s="210" t="s">
        <v>157</v>
      </c>
      <c r="G31" s="210">
        <v>3535</v>
      </c>
      <c r="H31" s="212">
        <v>61880000</v>
      </c>
      <c r="I31" s="213" t="s">
        <v>156</v>
      </c>
      <c r="J31" s="214"/>
    </row>
    <row r="32" spans="1:10" ht="12.75" hidden="1">
      <c r="A32" s="210" t="s">
        <v>166</v>
      </c>
      <c r="B32" s="211" t="s">
        <v>154</v>
      </c>
      <c r="C32" s="210">
        <v>14</v>
      </c>
      <c r="D32" s="210">
        <v>1014001</v>
      </c>
      <c r="E32" s="211" t="s">
        <v>155</v>
      </c>
      <c r="F32" s="210">
        <v>6009999</v>
      </c>
      <c r="G32" s="210">
        <v>3535</v>
      </c>
      <c r="H32" s="212">
        <v>13300000</v>
      </c>
      <c r="I32" s="213" t="s">
        <v>156</v>
      </c>
      <c r="J32" s="214"/>
    </row>
    <row r="33" spans="1:10" ht="12.75" hidden="1">
      <c r="A33" s="210" t="s">
        <v>166</v>
      </c>
      <c r="B33" s="211" t="s">
        <v>154</v>
      </c>
      <c r="C33" s="210">
        <v>14</v>
      </c>
      <c r="D33" s="210">
        <v>1014001</v>
      </c>
      <c r="E33" s="211" t="s">
        <v>155</v>
      </c>
      <c r="F33" s="210">
        <v>6029999</v>
      </c>
      <c r="G33" s="210">
        <v>3535</v>
      </c>
      <c r="H33" s="212">
        <v>8080000</v>
      </c>
      <c r="I33" s="213" t="s">
        <v>156</v>
      </c>
      <c r="J33" s="214"/>
    </row>
    <row r="34" spans="1:10" ht="12.75" hidden="1">
      <c r="A34" s="210" t="s">
        <v>166</v>
      </c>
      <c r="B34" s="211" t="s">
        <v>154</v>
      </c>
      <c r="C34" s="210">
        <v>14</v>
      </c>
      <c r="D34" s="210">
        <v>1014001</v>
      </c>
      <c r="E34" s="211" t="s">
        <v>155</v>
      </c>
      <c r="F34" s="210" t="s">
        <v>157</v>
      </c>
      <c r="G34" s="210">
        <v>3535</v>
      </c>
      <c r="H34" s="212">
        <v>61880000</v>
      </c>
      <c r="I34" s="213" t="s">
        <v>156</v>
      </c>
      <c r="J34" s="214"/>
    </row>
    <row r="35" spans="1:10" ht="12.75" hidden="1">
      <c r="A35" s="210" t="s">
        <v>167</v>
      </c>
      <c r="B35" s="211" t="s">
        <v>154</v>
      </c>
      <c r="C35" s="210">
        <v>14</v>
      </c>
      <c r="D35" s="210">
        <v>1014001</v>
      </c>
      <c r="E35" s="211" t="s">
        <v>155</v>
      </c>
      <c r="F35" s="210">
        <v>6009999</v>
      </c>
      <c r="G35" s="210">
        <v>3535</v>
      </c>
      <c r="H35" s="212">
        <f>'[1]Sheet1'!H32-'[1]Sheet1'!K32</f>
        <v>12900000</v>
      </c>
      <c r="I35" s="213" t="s">
        <v>156</v>
      </c>
      <c r="J35" s="214"/>
    </row>
    <row r="36" spans="1:10" ht="12.75" hidden="1">
      <c r="A36" s="210" t="s">
        <v>167</v>
      </c>
      <c r="B36" s="211" t="s">
        <v>154</v>
      </c>
      <c r="C36" s="210">
        <v>14</v>
      </c>
      <c r="D36" s="210">
        <v>1014001</v>
      </c>
      <c r="E36" s="211" t="s">
        <v>155</v>
      </c>
      <c r="F36" s="210">
        <v>6029999</v>
      </c>
      <c r="G36" s="210">
        <v>3535</v>
      </c>
      <c r="H36" s="212">
        <v>10200000</v>
      </c>
      <c r="I36" s="213" t="s">
        <v>156</v>
      </c>
      <c r="J36" s="214"/>
    </row>
    <row r="37" spans="1:10" ht="12.75" hidden="1">
      <c r="A37" s="210" t="s">
        <v>167</v>
      </c>
      <c r="B37" s="211" t="s">
        <v>154</v>
      </c>
      <c r="C37" s="210">
        <v>14</v>
      </c>
      <c r="D37" s="210">
        <v>1014001</v>
      </c>
      <c r="E37" s="211" t="s">
        <v>155</v>
      </c>
      <c r="F37" s="210" t="s">
        <v>157</v>
      </c>
      <c r="G37" s="210">
        <v>3535</v>
      </c>
      <c r="H37" s="212">
        <v>69000000</v>
      </c>
      <c r="I37" s="213" t="s">
        <v>156</v>
      </c>
      <c r="J37" s="214"/>
    </row>
    <row r="38" spans="1:10" ht="12.75" hidden="1">
      <c r="A38" s="210" t="s">
        <v>168</v>
      </c>
      <c r="B38" s="211" t="s">
        <v>154</v>
      </c>
      <c r="C38" s="210">
        <v>14</v>
      </c>
      <c r="D38" s="210">
        <v>1014001</v>
      </c>
      <c r="E38" s="211" t="s">
        <v>155</v>
      </c>
      <c r="F38" s="210">
        <v>6009999</v>
      </c>
      <c r="G38" s="210">
        <v>3535</v>
      </c>
      <c r="H38" s="212">
        <f>'[1]Sheet1'!H35-'[1]Sheet1'!K35</f>
        <v>14319000</v>
      </c>
      <c r="I38" s="213" t="s">
        <v>156</v>
      </c>
      <c r="J38" s="214"/>
    </row>
    <row r="39" spans="1:10" ht="12.75" hidden="1">
      <c r="A39" s="210" t="s">
        <v>168</v>
      </c>
      <c r="B39" s="211" t="s">
        <v>154</v>
      </c>
      <c r="C39" s="210">
        <v>14</v>
      </c>
      <c r="D39" s="210">
        <v>1014001</v>
      </c>
      <c r="E39" s="211" t="s">
        <v>155</v>
      </c>
      <c r="F39" s="210">
        <v>6029999</v>
      </c>
      <c r="G39" s="210">
        <v>3535</v>
      </c>
      <c r="H39" s="212">
        <v>15840000</v>
      </c>
      <c r="I39" s="213" t="s">
        <v>156</v>
      </c>
      <c r="J39" s="214"/>
    </row>
    <row r="40" spans="1:10" ht="12.75" hidden="1">
      <c r="A40" s="210" t="s">
        <v>168</v>
      </c>
      <c r="B40" s="211" t="s">
        <v>154</v>
      </c>
      <c r="C40" s="210">
        <v>14</v>
      </c>
      <c r="D40" s="210">
        <v>1014001</v>
      </c>
      <c r="E40" s="211" t="s">
        <v>155</v>
      </c>
      <c r="F40" s="210" t="s">
        <v>157</v>
      </c>
      <c r="G40" s="210">
        <v>3535</v>
      </c>
      <c r="H40" s="216">
        <v>82040000</v>
      </c>
      <c r="I40" s="213" t="s">
        <v>156</v>
      </c>
      <c r="J40" s="214"/>
    </row>
    <row r="41" spans="1:10" ht="12.75" hidden="1">
      <c r="A41" s="210" t="s">
        <v>153</v>
      </c>
      <c r="B41" s="211" t="s">
        <v>154</v>
      </c>
      <c r="C41" s="210">
        <v>14</v>
      </c>
      <c r="D41" s="210">
        <v>1014058</v>
      </c>
      <c r="E41" s="211" t="s">
        <v>155</v>
      </c>
      <c r="F41" s="210">
        <v>6009999</v>
      </c>
      <c r="G41" s="210">
        <v>3535</v>
      </c>
      <c r="H41" s="212">
        <v>5000000</v>
      </c>
      <c r="I41" s="217" t="s">
        <v>169</v>
      </c>
      <c r="J41" s="218"/>
    </row>
    <row r="42" spans="1:10" ht="12.75" hidden="1">
      <c r="A42" s="210" t="s">
        <v>153</v>
      </c>
      <c r="B42" s="211" t="s">
        <v>154</v>
      </c>
      <c r="C42" s="210">
        <v>14</v>
      </c>
      <c r="D42" s="210">
        <v>1014058</v>
      </c>
      <c r="E42" s="211" t="s">
        <v>155</v>
      </c>
      <c r="F42" s="210">
        <v>6029999</v>
      </c>
      <c r="G42" s="210">
        <v>3535</v>
      </c>
      <c r="H42" s="212">
        <v>406000</v>
      </c>
      <c r="I42" s="213" t="s">
        <v>169</v>
      </c>
      <c r="J42" s="214"/>
    </row>
    <row r="43" spans="1:10" ht="12.75" hidden="1">
      <c r="A43" s="210" t="s">
        <v>158</v>
      </c>
      <c r="B43" s="211" t="s">
        <v>154</v>
      </c>
      <c r="C43" s="210">
        <v>14</v>
      </c>
      <c r="D43" s="210">
        <v>1014058</v>
      </c>
      <c r="E43" s="211" t="s">
        <v>155</v>
      </c>
      <c r="F43" s="210">
        <v>6009999</v>
      </c>
      <c r="G43" s="210">
        <v>3535</v>
      </c>
      <c r="H43" s="215">
        <f>'[1]Sheet1'!H40+'[1]Sheet1'!J40</f>
        <v>6505000</v>
      </c>
      <c r="I43" s="213" t="s">
        <v>169</v>
      </c>
      <c r="J43" s="214"/>
    </row>
    <row r="44" spans="1:10" ht="12.75" hidden="1">
      <c r="A44" s="210" t="s">
        <v>158</v>
      </c>
      <c r="B44" s="211" t="s">
        <v>154</v>
      </c>
      <c r="C44" s="210">
        <v>14</v>
      </c>
      <c r="D44" s="210">
        <v>1014058</v>
      </c>
      <c r="E44" s="211" t="s">
        <v>155</v>
      </c>
      <c r="F44" s="210" t="s">
        <v>170</v>
      </c>
      <c r="G44" s="210">
        <v>3535</v>
      </c>
      <c r="H44" s="215">
        <v>600000</v>
      </c>
      <c r="I44" s="213" t="s">
        <v>169</v>
      </c>
      <c r="J44" s="214"/>
    </row>
    <row r="45" spans="1:10" ht="12.75" hidden="1">
      <c r="A45" s="210" t="s">
        <v>159</v>
      </c>
      <c r="B45" s="211" t="s">
        <v>154</v>
      </c>
      <c r="C45" s="210">
        <v>14</v>
      </c>
      <c r="D45" s="210">
        <v>1014058</v>
      </c>
      <c r="E45" s="211" t="s">
        <v>155</v>
      </c>
      <c r="F45" s="210">
        <v>6009999</v>
      </c>
      <c r="G45" s="210">
        <v>3535</v>
      </c>
      <c r="H45" s="212">
        <v>5800000</v>
      </c>
      <c r="I45" s="213" t="s">
        <v>169</v>
      </c>
      <c r="J45" s="214"/>
    </row>
    <row r="46" spans="1:10" ht="12.75" hidden="1">
      <c r="A46" s="210" t="s">
        <v>159</v>
      </c>
      <c r="B46" s="211" t="s">
        <v>154</v>
      </c>
      <c r="C46" s="210">
        <v>14</v>
      </c>
      <c r="D46" s="210">
        <v>1014058</v>
      </c>
      <c r="E46" s="211" t="s">
        <v>155</v>
      </c>
      <c r="F46" s="210">
        <v>6029999</v>
      </c>
      <c r="G46" s="210">
        <v>3535</v>
      </c>
      <c r="H46" s="212">
        <v>507000</v>
      </c>
      <c r="I46" s="213" t="s">
        <v>169</v>
      </c>
      <c r="J46" s="214"/>
    </row>
    <row r="47" spans="1:10" ht="12.75" hidden="1">
      <c r="A47" s="210" t="s">
        <v>160</v>
      </c>
      <c r="B47" s="211" t="s">
        <v>154</v>
      </c>
      <c r="C47" s="210">
        <v>14</v>
      </c>
      <c r="D47" s="210">
        <v>1014058</v>
      </c>
      <c r="E47" s="211" t="s">
        <v>155</v>
      </c>
      <c r="F47" s="210">
        <v>6009999</v>
      </c>
      <c r="G47" s="210">
        <v>3535</v>
      </c>
      <c r="H47" s="212">
        <v>6500000</v>
      </c>
      <c r="I47" s="213" t="s">
        <v>169</v>
      </c>
      <c r="J47" s="214"/>
    </row>
    <row r="48" spans="1:10" ht="12.75" hidden="1">
      <c r="A48" s="210" t="s">
        <v>160</v>
      </c>
      <c r="B48" s="211" t="s">
        <v>154</v>
      </c>
      <c r="C48" s="210">
        <v>14</v>
      </c>
      <c r="D48" s="210">
        <v>1014058</v>
      </c>
      <c r="E48" s="211" t="s">
        <v>155</v>
      </c>
      <c r="F48" s="210">
        <v>6029999</v>
      </c>
      <c r="G48" s="210">
        <v>3535</v>
      </c>
      <c r="H48" s="212">
        <v>700000</v>
      </c>
      <c r="I48" s="213" t="s">
        <v>169</v>
      </c>
      <c r="J48" s="214"/>
    </row>
    <row r="49" spans="1:10" ht="12.75" hidden="1">
      <c r="A49" s="210" t="s">
        <v>160</v>
      </c>
      <c r="B49" s="211" t="s">
        <v>154</v>
      </c>
      <c r="C49" s="210">
        <v>14</v>
      </c>
      <c r="D49" s="210">
        <v>1014058</v>
      </c>
      <c r="E49" s="211" t="s">
        <v>155</v>
      </c>
      <c r="F49" s="210" t="s">
        <v>157</v>
      </c>
      <c r="G49" s="210">
        <v>3535</v>
      </c>
      <c r="H49" s="212">
        <v>8000</v>
      </c>
      <c r="I49" s="213" t="s">
        <v>169</v>
      </c>
      <c r="J49" s="214"/>
    </row>
    <row r="50" spans="1:10" ht="12.75" hidden="1">
      <c r="A50" s="210" t="s">
        <v>161</v>
      </c>
      <c r="B50" s="211" t="s">
        <v>154</v>
      </c>
      <c r="C50" s="210">
        <v>14</v>
      </c>
      <c r="D50" s="210">
        <v>1014058</v>
      </c>
      <c r="E50" s="211" t="s">
        <v>155</v>
      </c>
      <c r="F50" s="210">
        <v>6009999</v>
      </c>
      <c r="G50" s="210">
        <v>3535</v>
      </c>
      <c r="H50" s="212">
        <v>6500000</v>
      </c>
      <c r="I50" s="213" t="s">
        <v>169</v>
      </c>
      <c r="J50" s="214"/>
    </row>
    <row r="51" spans="1:10" ht="12.75" hidden="1">
      <c r="A51" s="210" t="s">
        <v>161</v>
      </c>
      <c r="B51" s="211" t="s">
        <v>154</v>
      </c>
      <c r="C51" s="210">
        <v>14</v>
      </c>
      <c r="D51" s="210">
        <v>1014058</v>
      </c>
      <c r="E51" s="211" t="s">
        <v>155</v>
      </c>
      <c r="F51" s="210">
        <v>6029999</v>
      </c>
      <c r="G51" s="210">
        <v>3535</v>
      </c>
      <c r="H51" s="212">
        <v>700000</v>
      </c>
      <c r="I51" s="213" t="s">
        <v>169</v>
      </c>
      <c r="J51" s="214"/>
    </row>
    <row r="52" spans="1:10" ht="12.75" hidden="1">
      <c r="A52" s="210" t="s">
        <v>161</v>
      </c>
      <c r="B52" s="211" t="s">
        <v>154</v>
      </c>
      <c r="C52" s="210">
        <v>14</v>
      </c>
      <c r="D52" s="210">
        <v>1014058</v>
      </c>
      <c r="E52" s="211" t="s">
        <v>155</v>
      </c>
      <c r="F52" s="210" t="s">
        <v>157</v>
      </c>
      <c r="G52" s="210">
        <v>3535</v>
      </c>
      <c r="H52" s="212">
        <v>8000</v>
      </c>
      <c r="I52" s="213" t="s">
        <v>169</v>
      </c>
      <c r="J52" s="214"/>
    </row>
    <row r="53" spans="1:10" ht="12.75" hidden="1">
      <c r="A53" s="210" t="s">
        <v>162</v>
      </c>
      <c r="B53" s="211" t="s">
        <v>154</v>
      </c>
      <c r="C53" s="210">
        <v>14</v>
      </c>
      <c r="D53" s="210">
        <v>1014058</v>
      </c>
      <c r="E53" s="211" t="s">
        <v>155</v>
      </c>
      <c r="F53" s="210">
        <v>6009999</v>
      </c>
      <c r="G53" s="210">
        <v>3535</v>
      </c>
      <c r="H53" s="212">
        <v>6400000</v>
      </c>
      <c r="I53" s="213" t="s">
        <v>169</v>
      </c>
      <c r="J53" s="214"/>
    </row>
    <row r="54" spans="1:10" ht="12.75" hidden="1">
      <c r="A54" s="210" t="s">
        <v>162</v>
      </c>
      <c r="B54" s="211" t="s">
        <v>154</v>
      </c>
      <c r="C54" s="210">
        <v>14</v>
      </c>
      <c r="D54" s="210">
        <v>1014058</v>
      </c>
      <c r="E54" s="211" t="s">
        <v>155</v>
      </c>
      <c r="F54" s="210">
        <v>6029999</v>
      </c>
      <c r="G54" s="210">
        <v>3535</v>
      </c>
      <c r="H54" s="212">
        <v>750000</v>
      </c>
      <c r="I54" s="213" t="s">
        <v>169</v>
      </c>
      <c r="J54" s="214"/>
    </row>
    <row r="55" spans="1:10" ht="12.75" hidden="1">
      <c r="A55" s="210" t="s">
        <v>162</v>
      </c>
      <c r="B55" s="211" t="s">
        <v>154</v>
      </c>
      <c r="C55" s="210">
        <v>14</v>
      </c>
      <c r="D55" s="210">
        <v>1014058</v>
      </c>
      <c r="E55" s="211" t="s">
        <v>155</v>
      </c>
      <c r="F55" s="210" t="s">
        <v>157</v>
      </c>
      <c r="G55" s="210">
        <v>3535</v>
      </c>
      <c r="H55" s="212">
        <v>58000</v>
      </c>
      <c r="I55" s="213" t="s">
        <v>169</v>
      </c>
      <c r="J55" s="214"/>
    </row>
    <row r="56" spans="1:10" ht="12.75" hidden="1">
      <c r="A56" s="210" t="s">
        <v>163</v>
      </c>
      <c r="B56" s="211" t="s">
        <v>154</v>
      </c>
      <c r="C56" s="210">
        <v>14</v>
      </c>
      <c r="D56" s="210">
        <v>1014058</v>
      </c>
      <c r="E56" s="211" t="s">
        <v>155</v>
      </c>
      <c r="F56" s="210">
        <v>6009999</v>
      </c>
      <c r="G56" s="210">
        <v>3535</v>
      </c>
      <c r="H56" s="212">
        <f>'[1]Sheet1'!H53-'[1]Sheet1'!K53</f>
        <v>5000000</v>
      </c>
      <c r="I56" s="213" t="s">
        <v>169</v>
      </c>
      <c r="J56" s="214"/>
    </row>
    <row r="57" spans="1:10" ht="12.75" hidden="1">
      <c r="A57" s="210" t="s">
        <v>163</v>
      </c>
      <c r="B57" s="211" t="s">
        <v>154</v>
      </c>
      <c r="C57" s="210">
        <v>14</v>
      </c>
      <c r="D57" s="210">
        <v>1014058</v>
      </c>
      <c r="E57" s="211" t="s">
        <v>155</v>
      </c>
      <c r="F57" s="210">
        <v>6029999</v>
      </c>
      <c r="G57" s="210">
        <v>3535</v>
      </c>
      <c r="H57" s="212">
        <f>'[1]Sheet1'!H54-'[1]Sheet1'!K54</f>
        <v>500000</v>
      </c>
      <c r="I57" s="213" t="s">
        <v>169</v>
      </c>
      <c r="J57" s="214"/>
    </row>
    <row r="58" spans="1:10" ht="12.75" hidden="1">
      <c r="A58" s="210" t="s">
        <v>163</v>
      </c>
      <c r="B58" s="211" t="s">
        <v>154</v>
      </c>
      <c r="C58" s="210">
        <v>14</v>
      </c>
      <c r="D58" s="210">
        <v>1014058</v>
      </c>
      <c r="E58" s="211" t="s">
        <v>155</v>
      </c>
      <c r="F58" s="210" t="s">
        <v>157</v>
      </c>
      <c r="G58" s="210">
        <v>3535</v>
      </c>
      <c r="H58" s="212">
        <v>9000</v>
      </c>
      <c r="I58" s="213" t="s">
        <v>169</v>
      </c>
      <c r="J58" s="214"/>
    </row>
    <row r="59" spans="1:10" ht="12.75" hidden="1">
      <c r="A59" s="210" t="s">
        <v>164</v>
      </c>
      <c r="B59" s="211" t="s">
        <v>154</v>
      </c>
      <c r="C59" s="210">
        <v>14</v>
      </c>
      <c r="D59" s="210">
        <v>1014058</v>
      </c>
      <c r="E59" s="211" t="s">
        <v>155</v>
      </c>
      <c r="F59" s="210">
        <v>6009999</v>
      </c>
      <c r="G59" s="210">
        <v>3535</v>
      </c>
      <c r="H59" s="212">
        <v>7000000</v>
      </c>
      <c r="I59" s="213" t="s">
        <v>169</v>
      </c>
      <c r="J59" s="214"/>
    </row>
    <row r="60" spans="1:10" ht="12.75" hidden="1">
      <c r="A60" s="210" t="s">
        <v>164</v>
      </c>
      <c r="B60" s="211" t="s">
        <v>154</v>
      </c>
      <c r="C60" s="210">
        <v>14</v>
      </c>
      <c r="D60" s="210">
        <v>1014058</v>
      </c>
      <c r="E60" s="211" t="s">
        <v>155</v>
      </c>
      <c r="F60" s="210">
        <v>6029999</v>
      </c>
      <c r="G60" s="210">
        <v>3535</v>
      </c>
      <c r="H60" s="212">
        <v>1100000</v>
      </c>
      <c r="I60" s="213" t="s">
        <v>169</v>
      </c>
      <c r="J60" s="214"/>
    </row>
    <row r="61" spans="1:10" ht="12.75" hidden="1">
      <c r="A61" s="210" t="s">
        <v>164</v>
      </c>
      <c r="B61" s="211" t="s">
        <v>154</v>
      </c>
      <c r="C61" s="210">
        <v>14</v>
      </c>
      <c r="D61" s="210">
        <v>1014058</v>
      </c>
      <c r="E61" s="211" t="s">
        <v>155</v>
      </c>
      <c r="F61" s="210" t="s">
        <v>157</v>
      </c>
      <c r="G61" s="210">
        <v>3535</v>
      </c>
      <c r="H61" s="212">
        <v>9000</v>
      </c>
      <c r="I61" s="213" t="s">
        <v>169</v>
      </c>
      <c r="J61" s="214"/>
    </row>
    <row r="62" spans="1:10" ht="12.75" hidden="1">
      <c r="A62" s="210" t="s">
        <v>165</v>
      </c>
      <c r="B62" s="211" t="s">
        <v>154</v>
      </c>
      <c r="C62" s="210">
        <v>14</v>
      </c>
      <c r="D62" s="210">
        <v>1014058</v>
      </c>
      <c r="E62" s="211" t="s">
        <v>155</v>
      </c>
      <c r="F62" s="210">
        <v>6009999</v>
      </c>
      <c r="G62" s="210">
        <v>3535</v>
      </c>
      <c r="H62" s="212">
        <v>7000000</v>
      </c>
      <c r="I62" s="213" t="s">
        <v>169</v>
      </c>
      <c r="J62" s="214"/>
    </row>
    <row r="63" spans="1:10" ht="12.75" hidden="1">
      <c r="A63" s="210" t="s">
        <v>165</v>
      </c>
      <c r="B63" s="211" t="s">
        <v>154</v>
      </c>
      <c r="C63" s="210">
        <v>14</v>
      </c>
      <c r="D63" s="210">
        <v>1014058</v>
      </c>
      <c r="E63" s="211" t="s">
        <v>155</v>
      </c>
      <c r="F63" s="210">
        <v>6029999</v>
      </c>
      <c r="G63" s="210">
        <v>3535</v>
      </c>
      <c r="H63" s="212">
        <v>1109000</v>
      </c>
      <c r="I63" s="213" t="s">
        <v>169</v>
      </c>
      <c r="J63" s="214"/>
    </row>
    <row r="64" spans="1:10" ht="12.75" hidden="1">
      <c r="A64" s="210" t="s">
        <v>166</v>
      </c>
      <c r="B64" s="211" t="s">
        <v>154</v>
      </c>
      <c r="C64" s="210">
        <v>14</v>
      </c>
      <c r="D64" s="210">
        <v>1014058</v>
      </c>
      <c r="E64" s="211" t="s">
        <v>155</v>
      </c>
      <c r="F64" s="210">
        <v>6009999</v>
      </c>
      <c r="G64" s="210">
        <v>3535</v>
      </c>
      <c r="H64" s="212">
        <v>7000000</v>
      </c>
      <c r="I64" s="213" t="s">
        <v>169</v>
      </c>
      <c r="J64" s="214"/>
    </row>
    <row r="65" spans="1:10" ht="12.75" hidden="1">
      <c r="A65" s="210" t="s">
        <v>166</v>
      </c>
      <c r="B65" s="211" t="s">
        <v>154</v>
      </c>
      <c r="C65" s="210">
        <v>14</v>
      </c>
      <c r="D65" s="210">
        <v>1014058</v>
      </c>
      <c r="E65" s="211" t="s">
        <v>155</v>
      </c>
      <c r="F65" s="210">
        <v>6029999</v>
      </c>
      <c r="G65" s="210">
        <v>3535</v>
      </c>
      <c r="H65" s="212">
        <v>1101000</v>
      </c>
      <c r="I65" s="213" t="s">
        <v>169</v>
      </c>
      <c r="J65" s="214"/>
    </row>
    <row r="66" spans="1:10" ht="12.75" hidden="1">
      <c r="A66" s="210" t="s">
        <v>166</v>
      </c>
      <c r="B66" s="211" t="s">
        <v>154</v>
      </c>
      <c r="C66" s="210">
        <v>14</v>
      </c>
      <c r="D66" s="210">
        <v>1014058</v>
      </c>
      <c r="E66" s="211" t="s">
        <v>155</v>
      </c>
      <c r="F66" s="210" t="s">
        <v>157</v>
      </c>
      <c r="G66" s="210">
        <v>3535</v>
      </c>
      <c r="H66" s="212">
        <v>8000</v>
      </c>
      <c r="I66" s="213" t="s">
        <v>169</v>
      </c>
      <c r="J66" s="214"/>
    </row>
    <row r="67" spans="1:10" ht="12.75" hidden="1">
      <c r="A67" s="210" t="s">
        <v>167</v>
      </c>
      <c r="B67" s="211" t="s">
        <v>154</v>
      </c>
      <c r="C67" s="210">
        <v>14</v>
      </c>
      <c r="D67" s="210">
        <v>1014058</v>
      </c>
      <c r="E67" s="211" t="s">
        <v>155</v>
      </c>
      <c r="F67" s="210">
        <v>6009999</v>
      </c>
      <c r="G67" s="210">
        <v>3535</v>
      </c>
      <c r="H67" s="212">
        <v>6795000</v>
      </c>
      <c r="I67" s="213" t="s">
        <v>169</v>
      </c>
      <c r="J67" s="214"/>
    </row>
    <row r="68" spans="1:10" ht="12.75" hidden="1">
      <c r="A68" s="210" t="s">
        <v>167</v>
      </c>
      <c r="B68" s="211" t="s">
        <v>154</v>
      </c>
      <c r="C68" s="210">
        <v>14</v>
      </c>
      <c r="D68" s="210">
        <v>1014058</v>
      </c>
      <c r="E68" s="211" t="s">
        <v>155</v>
      </c>
      <c r="F68" s="210">
        <v>6029999</v>
      </c>
      <c r="G68" s="210">
        <v>3535</v>
      </c>
      <c r="H68" s="212">
        <v>2215000</v>
      </c>
      <c r="I68" s="213" t="s">
        <v>169</v>
      </c>
      <c r="J68" s="214"/>
    </row>
    <row r="69" spans="1:10" ht="12.75" hidden="1">
      <c r="A69" s="210" t="s">
        <v>168</v>
      </c>
      <c r="B69" s="211" t="s">
        <v>154</v>
      </c>
      <c r="C69" s="210">
        <v>14</v>
      </c>
      <c r="D69" s="210">
        <v>1014058</v>
      </c>
      <c r="E69" s="211" t="s">
        <v>155</v>
      </c>
      <c r="F69" s="210">
        <v>6009999</v>
      </c>
      <c r="G69" s="210">
        <v>3535</v>
      </c>
      <c r="H69" s="212">
        <v>6500000</v>
      </c>
      <c r="I69" s="213" t="s">
        <v>169</v>
      </c>
      <c r="J69" s="214"/>
    </row>
    <row r="70" spans="1:10" ht="12.75" hidden="1">
      <c r="A70" s="210" t="s">
        <v>168</v>
      </c>
      <c r="B70" s="211" t="s">
        <v>154</v>
      </c>
      <c r="C70" s="210">
        <v>14</v>
      </c>
      <c r="D70" s="210">
        <v>1014058</v>
      </c>
      <c r="E70" s="211" t="s">
        <v>155</v>
      </c>
      <c r="F70" s="210">
        <v>6029999</v>
      </c>
      <c r="G70" s="210">
        <v>3535</v>
      </c>
      <c r="H70" s="216">
        <v>4312000</v>
      </c>
      <c r="I70" s="213" t="s">
        <v>169</v>
      </c>
      <c r="J70" s="214"/>
    </row>
    <row r="71" spans="1:10" ht="12.75" hidden="1">
      <c r="A71" s="210" t="s">
        <v>153</v>
      </c>
      <c r="B71" s="211" t="s">
        <v>154</v>
      </c>
      <c r="C71" s="210">
        <v>14</v>
      </c>
      <c r="D71" s="210" t="s">
        <v>171</v>
      </c>
      <c r="E71" s="211" t="s">
        <v>155</v>
      </c>
      <c r="F71" s="210">
        <v>6009999</v>
      </c>
      <c r="G71" s="210">
        <v>3535</v>
      </c>
      <c r="H71" s="212">
        <v>606000</v>
      </c>
      <c r="I71" s="217" t="s">
        <v>172</v>
      </c>
      <c r="J71" s="218"/>
    </row>
    <row r="72" spans="1:10" ht="12.75" hidden="1">
      <c r="A72" s="210" t="s">
        <v>153</v>
      </c>
      <c r="B72" s="211" t="s">
        <v>154</v>
      </c>
      <c r="C72" s="210">
        <v>14</v>
      </c>
      <c r="D72" s="210" t="s">
        <v>171</v>
      </c>
      <c r="E72" s="211" t="s">
        <v>155</v>
      </c>
      <c r="F72" s="210">
        <v>6029999</v>
      </c>
      <c r="G72" s="210" t="s">
        <v>173</v>
      </c>
      <c r="H72" s="215">
        <v>50000</v>
      </c>
      <c r="I72" s="219" t="s">
        <v>172</v>
      </c>
      <c r="J72" s="220"/>
    </row>
    <row r="73" spans="1:10" ht="12.75" hidden="1">
      <c r="A73" s="210" t="s">
        <v>158</v>
      </c>
      <c r="B73" s="211" t="s">
        <v>154</v>
      </c>
      <c r="C73" s="210">
        <v>14</v>
      </c>
      <c r="D73" s="210" t="s">
        <v>171</v>
      </c>
      <c r="E73" s="211" t="s">
        <v>155</v>
      </c>
      <c r="F73" s="210">
        <v>6009999</v>
      </c>
      <c r="G73" s="210">
        <v>3535</v>
      </c>
      <c r="H73" s="215">
        <v>430000</v>
      </c>
      <c r="I73" s="219" t="s">
        <v>172</v>
      </c>
      <c r="J73" s="220"/>
    </row>
    <row r="74" spans="1:10" ht="12.75" hidden="1">
      <c r="A74" s="210" t="s">
        <v>158</v>
      </c>
      <c r="B74" s="211" t="s">
        <v>154</v>
      </c>
      <c r="C74" s="210">
        <v>14</v>
      </c>
      <c r="D74" s="210" t="s">
        <v>171</v>
      </c>
      <c r="E74" s="211" t="s">
        <v>155</v>
      </c>
      <c r="F74" s="210">
        <v>6029999</v>
      </c>
      <c r="G74" s="210" t="s">
        <v>173</v>
      </c>
      <c r="H74" s="215">
        <v>50000</v>
      </c>
      <c r="I74" s="219" t="s">
        <v>172</v>
      </c>
      <c r="J74" s="220"/>
    </row>
    <row r="75" spans="1:10" ht="12.75" hidden="1">
      <c r="A75" s="210" t="s">
        <v>159</v>
      </c>
      <c r="B75" s="211" t="s">
        <v>154</v>
      </c>
      <c r="C75" s="210">
        <v>14</v>
      </c>
      <c r="D75" s="210" t="s">
        <v>171</v>
      </c>
      <c r="E75" s="211" t="s">
        <v>155</v>
      </c>
      <c r="F75" s="210">
        <v>6009999</v>
      </c>
      <c r="G75" s="210">
        <v>3535</v>
      </c>
      <c r="H75" s="212">
        <v>569100</v>
      </c>
      <c r="I75" s="219" t="s">
        <v>172</v>
      </c>
      <c r="J75" s="220"/>
    </row>
    <row r="76" spans="1:10" ht="12.75" hidden="1">
      <c r="A76" s="210" t="s">
        <v>159</v>
      </c>
      <c r="B76" s="211" t="s">
        <v>154</v>
      </c>
      <c r="C76" s="210">
        <v>14</v>
      </c>
      <c r="D76" s="210" t="s">
        <v>171</v>
      </c>
      <c r="E76" s="211" t="s">
        <v>155</v>
      </c>
      <c r="F76" s="210">
        <v>6029999</v>
      </c>
      <c r="G76" s="210">
        <v>3535</v>
      </c>
      <c r="H76" s="212">
        <v>32900</v>
      </c>
      <c r="I76" s="219" t="s">
        <v>172</v>
      </c>
      <c r="J76" s="220"/>
    </row>
    <row r="77" spans="1:10" ht="12.75" hidden="1">
      <c r="A77" s="210" t="s">
        <v>160</v>
      </c>
      <c r="B77" s="211" t="s">
        <v>154</v>
      </c>
      <c r="C77" s="210">
        <v>14</v>
      </c>
      <c r="D77" s="210" t="s">
        <v>171</v>
      </c>
      <c r="E77" s="211" t="s">
        <v>155</v>
      </c>
      <c r="F77" s="210">
        <v>6009999</v>
      </c>
      <c r="G77" s="210">
        <v>3535</v>
      </c>
      <c r="H77" s="212">
        <v>538000</v>
      </c>
      <c r="I77" s="219" t="s">
        <v>172</v>
      </c>
      <c r="J77" s="220"/>
    </row>
    <row r="78" spans="1:10" ht="12.75" hidden="1">
      <c r="A78" s="210" t="s">
        <v>160</v>
      </c>
      <c r="B78" s="211" t="s">
        <v>154</v>
      </c>
      <c r="C78" s="210">
        <v>14</v>
      </c>
      <c r="D78" s="210" t="s">
        <v>171</v>
      </c>
      <c r="E78" s="211" t="s">
        <v>155</v>
      </c>
      <c r="F78" s="210">
        <v>6029999</v>
      </c>
      <c r="G78" s="210">
        <v>3535</v>
      </c>
      <c r="H78" s="212">
        <v>100000</v>
      </c>
      <c r="I78" s="219" t="s">
        <v>172</v>
      </c>
      <c r="J78" s="220"/>
    </row>
    <row r="79" spans="1:10" ht="12.75" hidden="1">
      <c r="A79" s="210" t="s">
        <v>160</v>
      </c>
      <c r="B79" s="211" t="s">
        <v>154</v>
      </c>
      <c r="C79" s="210">
        <v>14</v>
      </c>
      <c r="D79" s="210" t="s">
        <v>171</v>
      </c>
      <c r="E79" s="211" t="s">
        <v>155</v>
      </c>
      <c r="F79" s="210" t="s">
        <v>157</v>
      </c>
      <c r="G79" s="210">
        <v>3535</v>
      </c>
      <c r="H79" s="212">
        <v>50000</v>
      </c>
      <c r="I79" s="219" t="s">
        <v>172</v>
      </c>
      <c r="J79" s="220"/>
    </row>
    <row r="80" spans="1:10" ht="12.75" hidden="1">
      <c r="A80" s="210" t="s">
        <v>161</v>
      </c>
      <c r="B80" s="211" t="s">
        <v>154</v>
      </c>
      <c r="C80" s="210">
        <v>14</v>
      </c>
      <c r="D80" s="210" t="s">
        <v>171</v>
      </c>
      <c r="E80" s="211" t="s">
        <v>155</v>
      </c>
      <c r="F80" s="210">
        <v>6009999</v>
      </c>
      <c r="G80" s="210">
        <v>3535</v>
      </c>
      <c r="H80" s="212">
        <v>520000</v>
      </c>
      <c r="I80" s="219" t="s">
        <v>172</v>
      </c>
      <c r="J80" s="220"/>
    </row>
    <row r="81" spans="1:10" ht="12.75" hidden="1">
      <c r="A81" s="210" t="s">
        <v>161</v>
      </c>
      <c r="B81" s="211" t="s">
        <v>154</v>
      </c>
      <c r="C81" s="210">
        <v>14</v>
      </c>
      <c r="D81" s="210" t="s">
        <v>171</v>
      </c>
      <c r="E81" s="211" t="s">
        <v>155</v>
      </c>
      <c r="F81" s="210">
        <v>6029999</v>
      </c>
      <c r="G81" s="210">
        <v>3535</v>
      </c>
      <c r="H81" s="212">
        <v>118000</v>
      </c>
      <c r="I81" s="219" t="s">
        <v>172</v>
      </c>
      <c r="J81" s="220"/>
    </row>
    <row r="82" spans="1:10" ht="12.75" hidden="1">
      <c r="A82" s="210" t="s">
        <v>161</v>
      </c>
      <c r="B82" s="211" t="s">
        <v>154</v>
      </c>
      <c r="C82" s="210">
        <v>14</v>
      </c>
      <c r="D82" s="210" t="s">
        <v>171</v>
      </c>
      <c r="E82" s="211" t="s">
        <v>155</v>
      </c>
      <c r="F82" s="210" t="s">
        <v>157</v>
      </c>
      <c r="G82" s="210">
        <v>3535</v>
      </c>
      <c r="H82" s="212">
        <v>50000</v>
      </c>
      <c r="I82" s="219" t="s">
        <v>172</v>
      </c>
      <c r="J82" s="220"/>
    </row>
    <row r="83" spans="1:10" ht="12.75" hidden="1">
      <c r="A83" s="210" t="s">
        <v>162</v>
      </c>
      <c r="B83" s="211" t="s">
        <v>154</v>
      </c>
      <c r="C83" s="210">
        <v>14</v>
      </c>
      <c r="D83" s="210" t="s">
        <v>171</v>
      </c>
      <c r="E83" s="211" t="s">
        <v>155</v>
      </c>
      <c r="F83" s="210">
        <v>6009999</v>
      </c>
      <c r="G83" s="210">
        <v>3535</v>
      </c>
      <c r="H83" s="212">
        <v>568000</v>
      </c>
      <c r="I83" s="219" t="s">
        <v>172</v>
      </c>
      <c r="J83" s="220"/>
    </row>
    <row r="84" spans="1:10" ht="12.75" hidden="1">
      <c r="A84" s="210" t="s">
        <v>162</v>
      </c>
      <c r="B84" s="211" t="s">
        <v>154</v>
      </c>
      <c r="C84" s="210">
        <v>14</v>
      </c>
      <c r="D84" s="210" t="s">
        <v>171</v>
      </c>
      <c r="E84" s="211" t="s">
        <v>155</v>
      </c>
      <c r="F84" s="210">
        <v>6029999</v>
      </c>
      <c r="G84" s="210">
        <v>3535</v>
      </c>
      <c r="H84" s="212">
        <v>120000</v>
      </c>
      <c r="I84" s="219" t="s">
        <v>172</v>
      </c>
      <c r="J84" s="220"/>
    </row>
    <row r="85" spans="1:10" ht="12.75" hidden="1">
      <c r="A85" s="210" t="s">
        <v>163</v>
      </c>
      <c r="B85" s="211" t="s">
        <v>154</v>
      </c>
      <c r="C85" s="210">
        <v>14</v>
      </c>
      <c r="D85" s="210" t="s">
        <v>171</v>
      </c>
      <c r="E85" s="211" t="s">
        <v>155</v>
      </c>
      <c r="F85" s="210">
        <v>6009999</v>
      </c>
      <c r="G85" s="210">
        <v>3535</v>
      </c>
      <c r="H85" s="212">
        <v>559450</v>
      </c>
      <c r="I85" s="219" t="s">
        <v>172</v>
      </c>
      <c r="J85" s="220"/>
    </row>
    <row r="86" spans="1:10" ht="12.75" hidden="1">
      <c r="A86" s="210" t="s">
        <v>163</v>
      </c>
      <c r="B86" s="211" t="s">
        <v>154</v>
      </c>
      <c r="C86" s="210">
        <v>14</v>
      </c>
      <c r="D86" s="210" t="s">
        <v>171</v>
      </c>
      <c r="E86" s="211" t="s">
        <v>155</v>
      </c>
      <c r="F86" s="210">
        <v>6029999</v>
      </c>
      <c r="G86" s="210">
        <v>3535</v>
      </c>
      <c r="H86" s="212">
        <v>114550</v>
      </c>
      <c r="I86" s="219" t="s">
        <v>172</v>
      </c>
      <c r="J86" s="220"/>
    </row>
    <row r="87" spans="1:10" ht="12.75" hidden="1">
      <c r="A87" s="210" t="s">
        <v>164</v>
      </c>
      <c r="B87" s="211" t="s">
        <v>154</v>
      </c>
      <c r="C87" s="210">
        <v>14</v>
      </c>
      <c r="D87" s="210" t="s">
        <v>171</v>
      </c>
      <c r="E87" s="211" t="s">
        <v>155</v>
      </c>
      <c r="F87" s="210">
        <v>6009999</v>
      </c>
      <c r="G87" s="210">
        <v>3535</v>
      </c>
      <c r="H87" s="212">
        <v>659450</v>
      </c>
      <c r="I87" s="219" t="s">
        <v>172</v>
      </c>
      <c r="J87" s="220"/>
    </row>
    <row r="88" spans="1:10" ht="12.75" hidden="1">
      <c r="A88" s="210" t="s">
        <v>164</v>
      </c>
      <c r="B88" s="211" t="s">
        <v>154</v>
      </c>
      <c r="C88" s="210">
        <v>14</v>
      </c>
      <c r="D88" s="210" t="s">
        <v>171</v>
      </c>
      <c r="E88" s="211" t="s">
        <v>155</v>
      </c>
      <c r="F88" s="210">
        <v>6029999</v>
      </c>
      <c r="G88" s="210">
        <v>3535</v>
      </c>
      <c r="H88" s="212">
        <v>114550</v>
      </c>
      <c r="I88" s="219" t="s">
        <v>172</v>
      </c>
      <c r="J88" s="220"/>
    </row>
    <row r="89" spans="1:10" ht="12.75" hidden="1">
      <c r="A89" s="210" t="s">
        <v>165</v>
      </c>
      <c r="B89" s="211" t="s">
        <v>154</v>
      </c>
      <c r="C89" s="210">
        <v>14</v>
      </c>
      <c r="D89" s="210" t="s">
        <v>171</v>
      </c>
      <c r="E89" s="211" t="s">
        <v>155</v>
      </c>
      <c r="F89" s="210">
        <v>6009999</v>
      </c>
      <c r="G89" s="210">
        <v>3535</v>
      </c>
      <c r="H89" s="212">
        <v>674000</v>
      </c>
      <c r="I89" s="219" t="s">
        <v>172</v>
      </c>
      <c r="J89" s="220"/>
    </row>
    <row r="90" spans="1:10" ht="12.75" hidden="1">
      <c r="A90" s="210" t="s">
        <v>165</v>
      </c>
      <c r="B90" s="211" t="s">
        <v>154</v>
      </c>
      <c r="C90" s="210">
        <v>14</v>
      </c>
      <c r="D90" s="210" t="s">
        <v>171</v>
      </c>
      <c r="E90" s="211" t="s">
        <v>155</v>
      </c>
      <c r="F90" s="210">
        <v>6029999</v>
      </c>
      <c r="G90" s="210">
        <v>3535</v>
      </c>
      <c r="H90" s="212">
        <v>100000</v>
      </c>
      <c r="I90" s="219" t="s">
        <v>172</v>
      </c>
      <c r="J90" s="220"/>
    </row>
    <row r="91" spans="1:10" ht="12.75" hidden="1">
      <c r="A91" s="210" t="s">
        <v>166</v>
      </c>
      <c r="B91" s="211" t="s">
        <v>154</v>
      </c>
      <c r="C91" s="210">
        <v>14</v>
      </c>
      <c r="D91" s="210" t="s">
        <v>171</v>
      </c>
      <c r="E91" s="211" t="s">
        <v>155</v>
      </c>
      <c r="F91" s="210">
        <v>6009999</v>
      </c>
      <c r="G91" s="210">
        <v>3535</v>
      </c>
      <c r="H91" s="212">
        <v>674000</v>
      </c>
      <c r="I91" s="219" t="s">
        <v>172</v>
      </c>
      <c r="J91" s="220"/>
    </row>
    <row r="92" spans="1:10" ht="12.75" hidden="1">
      <c r="A92" s="210" t="s">
        <v>166</v>
      </c>
      <c r="B92" s="211" t="s">
        <v>154</v>
      </c>
      <c r="C92" s="210">
        <v>14</v>
      </c>
      <c r="D92" s="210" t="s">
        <v>171</v>
      </c>
      <c r="E92" s="211" t="s">
        <v>155</v>
      </c>
      <c r="F92" s="210">
        <v>6029999</v>
      </c>
      <c r="G92" s="210">
        <v>3535</v>
      </c>
      <c r="H92" s="212">
        <v>100000</v>
      </c>
      <c r="I92" s="219" t="s">
        <v>172</v>
      </c>
      <c r="J92" s="220"/>
    </row>
    <row r="93" spans="1:10" ht="12.75" hidden="1">
      <c r="A93" s="210" t="s">
        <v>167</v>
      </c>
      <c r="B93" s="211" t="s">
        <v>154</v>
      </c>
      <c r="C93" s="210">
        <v>14</v>
      </c>
      <c r="D93" s="210" t="s">
        <v>171</v>
      </c>
      <c r="E93" s="211" t="s">
        <v>155</v>
      </c>
      <c r="F93" s="210">
        <v>6009999</v>
      </c>
      <c r="G93" s="210">
        <v>3535</v>
      </c>
      <c r="H93" s="212">
        <v>810000</v>
      </c>
      <c r="I93" s="219" t="s">
        <v>172</v>
      </c>
      <c r="J93" s="220"/>
    </row>
    <row r="94" spans="1:10" ht="12.75" hidden="1">
      <c r="A94" s="210" t="s">
        <v>167</v>
      </c>
      <c r="B94" s="211" t="s">
        <v>154</v>
      </c>
      <c r="C94" s="210">
        <v>14</v>
      </c>
      <c r="D94" s="210" t="s">
        <v>171</v>
      </c>
      <c r="E94" s="211" t="s">
        <v>155</v>
      </c>
      <c r="F94" s="210">
        <v>6029999</v>
      </c>
      <c r="G94" s="210">
        <v>3535</v>
      </c>
      <c r="H94" s="212">
        <v>50000</v>
      </c>
      <c r="I94" s="219" t="s">
        <v>172</v>
      </c>
      <c r="J94" s="220"/>
    </row>
    <row r="95" spans="1:10" ht="12.75" hidden="1">
      <c r="A95" s="210" t="s">
        <v>168</v>
      </c>
      <c r="B95" s="211" t="s">
        <v>154</v>
      </c>
      <c r="C95" s="210">
        <v>14</v>
      </c>
      <c r="D95" s="210" t="s">
        <v>171</v>
      </c>
      <c r="E95" s="211" t="s">
        <v>155</v>
      </c>
      <c r="F95" s="210">
        <v>6009999</v>
      </c>
      <c r="G95" s="210">
        <v>3535</v>
      </c>
      <c r="H95" s="212">
        <v>892000</v>
      </c>
      <c r="I95" s="219" t="s">
        <v>172</v>
      </c>
      <c r="J95" s="220"/>
    </row>
    <row r="96" spans="1:10" ht="12.75" hidden="1">
      <c r="A96" s="210" t="s">
        <v>168</v>
      </c>
      <c r="B96" s="211" t="s">
        <v>154</v>
      </c>
      <c r="C96" s="210">
        <v>14</v>
      </c>
      <c r="D96" s="210" t="s">
        <v>171</v>
      </c>
      <c r="E96" s="211" t="s">
        <v>155</v>
      </c>
      <c r="F96" s="210">
        <v>6029999</v>
      </c>
      <c r="G96" s="210">
        <v>3535</v>
      </c>
      <c r="H96" s="216">
        <v>50000</v>
      </c>
      <c r="I96" s="219" t="s">
        <v>172</v>
      </c>
      <c r="J96" s="220"/>
    </row>
    <row r="97" spans="1:10" ht="12.75" hidden="1">
      <c r="A97" s="210" t="s">
        <v>153</v>
      </c>
      <c r="B97" s="211" t="s">
        <v>154</v>
      </c>
      <c r="C97" s="210">
        <v>14</v>
      </c>
      <c r="D97" s="210" t="s">
        <v>174</v>
      </c>
      <c r="E97" s="211" t="s">
        <v>155</v>
      </c>
      <c r="F97" s="210">
        <v>6009999</v>
      </c>
      <c r="G97" s="210">
        <v>3535</v>
      </c>
      <c r="H97" s="221">
        <v>475000</v>
      </c>
      <c r="I97" s="217" t="s">
        <v>175</v>
      </c>
      <c r="J97" s="218"/>
    </row>
    <row r="98" spans="1:10" ht="12.75" hidden="1">
      <c r="A98" s="210" t="s">
        <v>153</v>
      </c>
      <c r="B98" s="211" t="s">
        <v>154</v>
      </c>
      <c r="C98" s="210">
        <v>14</v>
      </c>
      <c r="D98" s="210" t="s">
        <v>174</v>
      </c>
      <c r="E98" s="211" t="s">
        <v>155</v>
      </c>
      <c r="F98" s="210">
        <v>6029999</v>
      </c>
      <c r="G98" s="210">
        <v>3535</v>
      </c>
      <c r="H98" s="221">
        <v>113000</v>
      </c>
      <c r="I98" s="219" t="s">
        <v>175</v>
      </c>
      <c r="J98" s="220"/>
    </row>
    <row r="99" spans="1:10" ht="12.75" hidden="1">
      <c r="A99" s="210" t="s">
        <v>158</v>
      </c>
      <c r="B99" s="211" t="s">
        <v>154</v>
      </c>
      <c r="C99" s="210">
        <v>14</v>
      </c>
      <c r="D99" s="210" t="s">
        <v>174</v>
      </c>
      <c r="E99" s="211" t="s">
        <v>155</v>
      </c>
      <c r="F99" s="210">
        <v>6009999</v>
      </c>
      <c r="G99" s="210">
        <v>3535</v>
      </c>
      <c r="H99" s="222">
        <v>475000</v>
      </c>
      <c r="I99" s="219" t="s">
        <v>175</v>
      </c>
      <c r="J99" s="220"/>
    </row>
    <row r="100" spans="1:10" ht="12.75" hidden="1">
      <c r="A100" s="210" t="s">
        <v>158</v>
      </c>
      <c r="B100" s="211" t="s">
        <v>154</v>
      </c>
      <c r="C100" s="210">
        <v>14</v>
      </c>
      <c r="D100" s="210" t="s">
        <v>174</v>
      </c>
      <c r="E100" s="211" t="s">
        <v>155</v>
      </c>
      <c r="F100" s="210">
        <v>6029999</v>
      </c>
      <c r="G100" s="210">
        <v>3535</v>
      </c>
      <c r="H100" s="221">
        <f>9800000*5%-475000</f>
        <v>15000</v>
      </c>
      <c r="I100" s="219" t="s">
        <v>175</v>
      </c>
      <c r="J100" s="220"/>
    </row>
    <row r="101" spans="1:10" ht="12.75" hidden="1">
      <c r="A101" s="210" t="s">
        <v>159</v>
      </c>
      <c r="B101" s="211" t="s">
        <v>154</v>
      </c>
      <c r="C101" s="210">
        <v>14</v>
      </c>
      <c r="D101" s="210" t="s">
        <v>174</v>
      </c>
      <c r="E101" s="211" t="s">
        <v>155</v>
      </c>
      <c r="F101" s="210">
        <v>6009999</v>
      </c>
      <c r="G101" s="210">
        <v>3535</v>
      </c>
      <c r="H101" s="221">
        <v>475000</v>
      </c>
      <c r="I101" s="219" t="s">
        <v>175</v>
      </c>
      <c r="J101" s="220"/>
    </row>
    <row r="102" spans="1:10" ht="12.75" hidden="1">
      <c r="A102" s="210" t="s">
        <v>159</v>
      </c>
      <c r="B102" s="211" t="s">
        <v>154</v>
      </c>
      <c r="C102" s="210">
        <v>14</v>
      </c>
      <c r="D102" s="210" t="s">
        <v>174</v>
      </c>
      <c r="E102" s="211" t="s">
        <v>155</v>
      </c>
      <c r="F102" s="210">
        <v>6029999</v>
      </c>
      <c r="G102" s="210">
        <v>3535</v>
      </c>
      <c r="H102" s="221">
        <f>9800000*7%-475000</f>
        <v>211000.00000000012</v>
      </c>
      <c r="I102" s="219" t="s">
        <v>175</v>
      </c>
      <c r="J102" s="220"/>
    </row>
    <row r="103" spans="1:10" ht="12.75" hidden="1">
      <c r="A103" s="210" t="s">
        <v>160</v>
      </c>
      <c r="B103" s="211" t="s">
        <v>154</v>
      </c>
      <c r="C103" s="210">
        <v>14</v>
      </c>
      <c r="D103" s="210" t="s">
        <v>174</v>
      </c>
      <c r="E103" s="211" t="s">
        <v>155</v>
      </c>
      <c r="F103" s="210">
        <v>6009999</v>
      </c>
      <c r="G103" s="210">
        <v>3535</v>
      </c>
      <c r="H103" s="221">
        <v>475000</v>
      </c>
      <c r="I103" s="219" t="s">
        <v>175</v>
      </c>
      <c r="J103" s="220"/>
    </row>
    <row r="104" spans="1:10" ht="12.75" hidden="1">
      <c r="A104" s="210" t="s">
        <v>160</v>
      </c>
      <c r="B104" s="211" t="s">
        <v>154</v>
      </c>
      <c r="C104" s="210">
        <v>14</v>
      </c>
      <c r="D104" s="210" t="s">
        <v>174</v>
      </c>
      <c r="E104" s="211" t="s">
        <v>155</v>
      </c>
      <c r="F104" s="210">
        <v>6029999</v>
      </c>
      <c r="G104" s="210">
        <v>3535</v>
      </c>
      <c r="H104" s="221">
        <v>209000</v>
      </c>
      <c r="I104" s="219" t="s">
        <v>175</v>
      </c>
      <c r="J104" s="220"/>
    </row>
    <row r="105" spans="1:10" ht="12.75" hidden="1">
      <c r="A105" s="210" t="s">
        <v>160</v>
      </c>
      <c r="B105" s="211" t="s">
        <v>154</v>
      </c>
      <c r="C105" s="210">
        <v>14</v>
      </c>
      <c r="D105" s="210" t="s">
        <v>174</v>
      </c>
      <c r="E105" s="211" t="s">
        <v>155</v>
      </c>
      <c r="F105" s="210" t="s">
        <v>157</v>
      </c>
      <c r="G105" s="210">
        <v>3535</v>
      </c>
      <c r="H105" s="221">
        <v>100000</v>
      </c>
      <c r="I105" s="219" t="s">
        <v>175</v>
      </c>
      <c r="J105" s="220"/>
    </row>
    <row r="106" spans="1:10" ht="12.75" hidden="1">
      <c r="A106" s="210" t="s">
        <v>161</v>
      </c>
      <c r="B106" s="211" t="s">
        <v>154</v>
      </c>
      <c r="C106" s="210">
        <v>14</v>
      </c>
      <c r="D106" s="210" t="s">
        <v>174</v>
      </c>
      <c r="E106" s="211" t="s">
        <v>155</v>
      </c>
      <c r="F106" s="210">
        <v>6009999</v>
      </c>
      <c r="G106" s="210">
        <v>3535</v>
      </c>
      <c r="H106" s="221">
        <v>475000</v>
      </c>
      <c r="I106" s="219" t="s">
        <v>175</v>
      </c>
      <c r="J106" s="220"/>
    </row>
    <row r="107" spans="1:10" ht="12.75" hidden="1">
      <c r="A107" s="210" t="s">
        <v>161</v>
      </c>
      <c r="B107" s="211" t="s">
        <v>154</v>
      </c>
      <c r="C107" s="210">
        <v>14</v>
      </c>
      <c r="D107" s="210" t="s">
        <v>174</v>
      </c>
      <c r="E107" s="211" t="s">
        <v>155</v>
      </c>
      <c r="F107" s="210">
        <v>6029999</v>
      </c>
      <c r="G107" s="210">
        <v>3535</v>
      </c>
      <c r="H107" s="221">
        <f>9800000*8%-475000</f>
        <v>309000</v>
      </c>
      <c r="I107" s="219" t="s">
        <v>175</v>
      </c>
      <c r="J107" s="220"/>
    </row>
    <row r="108" spans="1:10" ht="12.75" hidden="1">
      <c r="A108" s="210" t="s">
        <v>162</v>
      </c>
      <c r="B108" s="211" t="s">
        <v>154</v>
      </c>
      <c r="C108" s="210">
        <v>14</v>
      </c>
      <c r="D108" s="210" t="s">
        <v>174</v>
      </c>
      <c r="E108" s="211" t="s">
        <v>155</v>
      </c>
      <c r="F108" s="210">
        <v>6009999</v>
      </c>
      <c r="G108" s="210">
        <v>3535</v>
      </c>
      <c r="H108" s="221">
        <v>475000</v>
      </c>
      <c r="I108" s="219" t="s">
        <v>175</v>
      </c>
      <c r="J108" s="220"/>
    </row>
    <row r="109" spans="1:10" ht="12.75" hidden="1">
      <c r="A109" s="210" t="s">
        <v>162</v>
      </c>
      <c r="B109" s="211" t="s">
        <v>154</v>
      </c>
      <c r="C109" s="210">
        <v>14</v>
      </c>
      <c r="D109" s="210" t="s">
        <v>174</v>
      </c>
      <c r="E109" s="211" t="s">
        <v>155</v>
      </c>
      <c r="F109" s="210">
        <v>6029999</v>
      </c>
      <c r="G109" s="210">
        <v>3535</v>
      </c>
      <c r="H109" s="221">
        <f>9800000*8%-475000</f>
        <v>309000</v>
      </c>
      <c r="I109" s="219" t="s">
        <v>175</v>
      </c>
      <c r="J109" s="220"/>
    </row>
    <row r="110" spans="1:10" ht="12.75" hidden="1">
      <c r="A110" s="210" t="s">
        <v>163</v>
      </c>
      <c r="B110" s="211" t="s">
        <v>154</v>
      </c>
      <c r="C110" s="210">
        <v>14</v>
      </c>
      <c r="D110" s="210" t="s">
        <v>174</v>
      </c>
      <c r="E110" s="211" t="s">
        <v>155</v>
      </c>
      <c r="F110" s="210">
        <v>6009999</v>
      </c>
      <c r="G110" s="210">
        <v>3535</v>
      </c>
      <c r="H110" s="221">
        <v>475000</v>
      </c>
      <c r="I110" s="219" t="s">
        <v>175</v>
      </c>
      <c r="J110" s="220"/>
    </row>
    <row r="111" spans="1:10" ht="12.75" hidden="1">
      <c r="A111" s="210" t="s">
        <v>163</v>
      </c>
      <c r="B111" s="211" t="s">
        <v>154</v>
      </c>
      <c r="C111" s="210">
        <v>14</v>
      </c>
      <c r="D111" s="210" t="s">
        <v>174</v>
      </c>
      <c r="E111" s="211" t="s">
        <v>155</v>
      </c>
      <c r="F111" s="210">
        <v>6029999</v>
      </c>
      <c r="G111" s="210">
        <v>3535</v>
      </c>
      <c r="H111" s="221">
        <f>9800000*9%-475000</f>
        <v>407000</v>
      </c>
      <c r="I111" s="219" t="s">
        <v>175</v>
      </c>
      <c r="J111" s="220"/>
    </row>
    <row r="112" spans="1:10" ht="12.75" hidden="1">
      <c r="A112" s="210" t="s">
        <v>164</v>
      </c>
      <c r="B112" s="211" t="s">
        <v>154</v>
      </c>
      <c r="C112" s="210">
        <v>14</v>
      </c>
      <c r="D112" s="210" t="s">
        <v>174</v>
      </c>
      <c r="E112" s="211" t="s">
        <v>155</v>
      </c>
      <c r="F112" s="210">
        <v>6009999</v>
      </c>
      <c r="G112" s="210">
        <v>3535</v>
      </c>
      <c r="H112" s="221">
        <v>475000</v>
      </c>
      <c r="I112" s="219" t="s">
        <v>175</v>
      </c>
      <c r="J112" s="220"/>
    </row>
    <row r="113" spans="1:10" ht="12.75" hidden="1">
      <c r="A113" s="210" t="s">
        <v>164</v>
      </c>
      <c r="B113" s="211" t="s">
        <v>154</v>
      </c>
      <c r="C113" s="210">
        <v>14</v>
      </c>
      <c r="D113" s="210" t="s">
        <v>174</v>
      </c>
      <c r="E113" s="211" t="s">
        <v>155</v>
      </c>
      <c r="F113" s="210">
        <v>6029999</v>
      </c>
      <c r="G113" s="210">
        <v>3535</v>
      </c>
      <c r="H113" s="221">
        <f>9800000*9%-475000</f>
        <v>407000</v>
      </c>
      <c r="I113" s="219" t="s">
        <v>175</v>
      </c>
      <c r="J113" s="220"/>
    </row>
    <row r="114" spans="1:10" ht="12.75" hidden="1">
      <c r="A114" s="210" t="s">
        <v>165</v>
      </c>
      <c r="B114" s="211" t="s">
        <v>154</v>
      </c>
      <c r="C114" s="210">
        <v>14</v>
      </c>
      <c r="D114" s="210" t="s">
        <v>174</v>
      </c>
      <c r="E114" s="211" t="s">
        <v>155</v>
      </c>
      <c r="F114" s="210">
        <v>6009999</v>
      </c>
      <c r="G114" s="210">
        <v>3535</v>
      </c>
      <c r="H114" s="221">
        <v>475000</v>
      </c>
      <c r="I114" s="219" t="s">
        <v>175</v>
      </c>
      <c r="J114" s="220"/>
    </row>
    <row r="115" spans="1:10" ht="12.75" hidden="1">
      <c r="A115" s="210" t="s">
        <v>165</v>
      </c>
      <c r="B115" s="211" t="s">
        <v>154</v>
      </c>
      <c r="C115" s="210">
        <v>14</v>
      </c>
      <c r="D115" s="210" t="s">
        <v>174</v>
      </c>
      <c r="E115" s="211" t="s">
        <v>155</v>
      </c>
      <c r="F115" s="210">
        <v>6029999</v>
      </c>
      <c r="G115" s="210">
        <v>3535</v>
      </c>
      <c r="H115" s="221">
        <f>9800000*9%-475000</f>
        <v>407000</v>
      </c>
      <c r="I115" s="219" t="s">
        <v>175</v>
      </c>
      <c r="J115" s="220"/>
    </row>
    <row r="116" spans="1:10" ht="12.75" hidden="1">
      <c r="A116" s="210" t="s">
        <v>166</v>
      </c>
      <c r="B116" s="211" t="s">
        <v>154</v>
      </c>
      <c r="C116" s="210">
        <v>14</v>
      </c>
      <c r="D116" s="210" t="s">
        <v>174</v>
      </c>
      <c r="E116" s="211" t="s">
        <v>155</v>
      </c>
      <c r="F116" s="210">
        <v>6009999</v>
      </c>
      <c r="G116" s="210">
        <v>3535</v>
      </c>
      <c r="H116" s="221">
        <v>475000</v>
      </c>
      <c r="I116" s="219" t="s">
        <v>175</v>
      </c>
      <c r="J116" s="220"/>
    </row>
    <row r="117" spans="1:10" ht="12.75" hidden="1">
      <c r="A117" s="210" t="s">
        <v>166</v>
      </c>
      <c r="B117" s="211" t="s">
        <v>154</v>
      </c>
      <c r="C117" s="210">
        <v>14</v>
      </c>
      <c r="D117" s="210" t="s">
        <v>174</v>
      </c>
      <c r="E117" s="211" t="s">
        <v>155</v>
      </c>
      <c r="F117" s="210">
        <v>6029999</v>
      </c>
      <c r="G117" s="210">
        <v>3535</v>
      </c>
      <c r="H117" s="221">
        <f>9800000*9%-475000</f>
        <v>407000</v>
      </c>
      <c r="I117" s="219" t="s">
        <v>175</v>
      </c>
      <c r="J117" s="220"/>
    </row>
    <row r="118" spans="1:10" ht="12.75" hidden="1">
      <c r="A118" s="210" t="s">
        <v>167</v>
      </c>
      <c r="B118" s="211" t="s">
        <v>154</v>
      </c>
      <c r="C118" s="210">
        <v>14</v>
      </c>
      <c r="D118" s="210" t="s">
        <v>174</v>
      </c>
      <c r="E118" s="211" t="s">
        <v>155</v>
      </c>
      <c r="F118" s="210">
        <v>6009999</v>
      </c>
      <c r="G118" s="210">
        <v>3535</v>
      </c>
      <c r="H118" s="221">
        <v>475000</v>
      </c>
      <c r="I118" s="219" t="s">
        <v>175</v>
      </c>
      <c r="J118" s="220"/>
    </row>
    <row r="119" spans="1:10" ht="12.75" hidden="1">
      <c r="A119" s="210" t="s">
        <v>167</v>
      </c>
      <c r="B119" s="211" t="s">
        <v>154</v>
      </c>
      <c r="C119" s="210">
        <v>14</v>
      </c>
      <c r="D119" s="210" t="s">
        <v>174</v>
      </c>
      <c r="E119" s="211" t="s">
        <v>155</v>
      </c>
      <c r="F119" s="210">
        <v>6029999</v>
      </c>
      <c r="G119" s="210">
        <v>3535</v>
      </c>
      <c r="H119" s="221">
        <f>9800000*10%-475000</f>
        <v>505000</v>
      </c>
      <c r="I119" s="219" t="s">
        <v>175</v>
      </c>
      <c r="J119" s="220"/>
    </row>
    <row r="120" spans="1:10" ht="12.75" hidden="1">
      <c r="A120" s="210" t="s">
        <v>168</v>
      </c>
      <c r="B120" s="211" t="s">
        <v>154</v>
      </c>
      <c r="C120" s="210">
        <v>14</v>
      </c>
      <c r="D120" s="210" t="s">
        <v>174</v>
      </c>
      <c r="E120" s="211" t="s">
        <v>155</v>
      </c>
      <c r="F120" s="210">
        <v>6009999</v>
      </c>
      <c r="G120" s="210">
        <v>3535</v>
      </c>
      <c r="H120" s="221">
        <v>475000</v>
      </c>
      <c r="I120" s="219" t="s">
        <v>175</v>
      </c>
      <c r="J120" s="220"/>
    </row>
    <row r="121" spans="1:10" ht="12.75" hidden="1">
      <c r="A121" s="210" t="s">
        <v>168</v>
      </c>
      <c r="B121" s="211" t="s">
        <v>154</v>
      </c>
      <c r="C121" s="210">
        <v>14</v>
      </c>
      <c r="D121" s="210" t="s">
        <v>174</v>
      </c>
      <c r="E121" s="211" t="s">
        <v>155</v>
      </c>
      <c r="F121" s="210">
        <v>6029999</v>
      </c>
      <c r="G121" s="210">
        <v>3535</v>
      </c>
      <c r="H121" s="223">
        <f>9800000*12%-475000</f>
        <v>701000</v>
      </c>
      <c r="I121" s="219" t="s">
        <v>175</v>
      </c>
      <c r="J121" s="220"/>
    </row>
    <row r="122" spans="1:10" ht="12.75">
      <c r="A122" s="210" t="s">
        <v>153</v>
      </c>
      <c r="B122" s="210" t="s">
        <v>154</v>
      </c>
      <c r="C122" s="210" t="s">
        <v>176</v>
      </c>
      <c r="D122" s="210" t="s">
        <v>177</v>
      </c>
      <c r="E122" s="210" t="s">
        <v>155</v>
      </c>
      <c r="F122" s="210">
        <v>6009999</v>
      </c>
      <c r="G122" s="210" t="s">
        <v>173</v>
      </c>
      <c r="H122" s="224">
        <v>1800000</v>
      </c>
      <c r="I122" s="217" t="s">
        <v>69</v>
      </c>
      <c r="J122" s="218"/>
    </row>
    <row r="123" spans="1:16" ht="12.75">
      <c r="A123" s="210" t="s">
        <v>153</v>
      </c>
      <c r="B123" s="210" t="s">
        <v>154</v>
      </c>
      <c r="C123" s="210" t="s">
        <v>176</v>
      </c>
      <c r="D123" s="210" t="s">
        <v>177</v>
      </c>
      <c r="E123" s="210" t="s">
        <v>155</v>
      </c>
      <c r="F123" s="210" t="s">
        <v>170</v>
      </c>
      <c r="G123" s="210" t="s">
        <v>173</v>
      </c>
      <c r="J123" s="225" t="s">
        <v>178</v>
      </c>
      <c r="K123" s="224">
        <v>1146000</v>
      </c>
      <c r="L123" s="213" t="s">
        <v>69</v>
      </c>
      <c r="O123" s="224">
        <v>100000</v>
      </c>
      <c r="P123" s="213" t="s">
        <v>69</v>
      </c>
    </row>
    <row r="124" spans="1:10" ht="12.75">
      <c r="A124" s="210" t="s">
        <v>158</v>
      </c>
      <c r="B124" s="210" t="s">
        <v>154</v>
      </c>
      <c r="C124" s="210" t="s">
        <v>176</v>
      </c>
      <c r="D124" s="210" t="s">
        <v>177</v>
      </c>
      <c r="E124" s="210" t="s">
        <v>155</v>
      </c>
      <c r="F124" s="210">
        <v>6009999</v>
      </c>
      <c r="G124" s="210" t="s">
        <v>173</v>
      </c>
      <c r="H124" s="226">
        <v>1900000</v>
      </c>
      <c r="I124" s="213" t="s">
        <v>69</v>
      </c>
      <c r="J124" s="227"/>
    </row>
    <row r="125" spans="1:12" ht="12.75">
      <c r="A125" s="210" t="s">
        <v>158</v>
      </c>
      <c r="B125" s="210" t="s">
        <v>154</v>
      </c>
      <c r="C125" s="210" t="s">
        <v>176</v>
      </c>
      <c r="D125" s="210" t="s">
        <v>177</v>
      </c>
      <c r="E125" s="210" t="s">
        <v>155</v>
      </c>
      <c r="F125" s="210" t="s">
        <v>170</v>
      </c>
      <c r="G125" s="210" t="s">
        <v>173</v>
      </c>
      <c r="J125" s="225" t="s">
        <v>179</v>
      </c>
      <c r="K125" s="224">
        <v>555000</v>
      </c>
      <c r="L125" s="213" t="s">
        <v>69</v>
      </c>
    </row>
    <row r="126" spans="1:10" ht="12.75">
      <c r="A126" s="210" t="s">
        <v>159</v>
      </c>
      <c r="B126" s="210" t="s">
        <v>154</v>
      </c>
      <c r="C126" s="210" t="s">
        <v>176</v>
      </c>
      <c r="D126" s="210" t="s">
        <v>177</v>
      </c>
      <c r="E126" s="210" t="s">
        <v>155</v>
      </c>
      <c r="F126" s="210">
        <v>6009999</v>
      </c>
      <c r="G126" s="210" t="s">
        <v>173</v>
      </c>
      <c r="H126" s="224">
        <v>1900000</v>
      </c>
      <c r="I126" s="213" t="s">
        <v>69</v>
      </c>
      <c r="J126" s="227"/>
    </row>
    <row r="127" spans="1:12" ht="12.75">
      <c r="A127" s="210" t="s">
        <v>159</v>
      </c>
      <c r="B127" s="210" t="s">
        <v>154</v>
      </c>
      <c r="C127" s="210" t="s">
        <v>176</v>
      </c>
      <c r="D127" s="210" t="s">
        <v>177</v>
      </c>
      <c r="E127" s="210" t="s">
        <v>155</v>
      </c>
      <c r="F127" s="210" t="s">
        <v>170</v>
      </c>
      <c r="G127" s="210" t="s">
        <v>173</v>
      </c>
      <c r="J127" s="228" t="s">
        <v>180</v>
      </c>
      <c r="K127" s="224">
        <f>35000+1537000</f>
        <v>1572000</v>
      </c>
      <c r="L127" s="213" t="s">
        <v>69</v>
      </c>
    </row>
    <row r="128" spans="1:10" ht="12.75">
      <c r="A128" s="210" t="s">
        <v>160</v>
      </c>
      <c r="B128" s="210" t="s">
        <v>154</v>
      </c>
      <c r="C128" s="210" t="s">
        <v>176</v>
      </c>
      <c r="D128" s="210" t="s">
        <v>177</v>
      </c>
      <c r="E128" s="210" t="s">
        <v>155</v>
      </c>
      <c r="F128" s="210">
        <v>6009999</v>
      </c>
      <c r="G128" s="210" t="s">
        <v>173</v>
      </c>
      <c r="H128" s="224">
        <v>1900000</v>
      </c>
      <c r="I128" s="213" t="s">
        <v>69</v>
      </c>
      <c r="J128" s="228"/>
    </row>
    <row r="129" spans="1:12" ht="12.75">
      <c r="A129" s="210" t="s">
        <v>160</v>
      </c>
      <c r="B129" s="210" t="s">
        <v>154</v>
      </c>
      <c r="C129" s="210" t="s">
        <v>176</v>
      </c>
      <c r="D129" s="210" t="s">
        <v>177</v>
      </c>
      <c r="E129" s="210" t="s">
        <v>155</v>
      </c>
      <c r="F129" s="210" t="s">
        <v>170</v>
      </c>
      <c r="G129" s="210" t="s">
        <v>173</v>
      </c>
      <c r="J129" s="228" t="s">
        <v>181</v>
      </c>
      <c r="K129" s="224">
        <v>2028000</v>
      </c>
      <c r="L129" s="213" t="s">
        <v>69</v>
      </c>
    </row>
    <row r="130" spans="1:10" ht="12.75">
      <c r="A130" s="210" t="s">
        <v>161</v>
      </c>
      <c r="B130" s="210" t="s">
        <v>154</v>
      </c>
      <c r="C130" s="210" t="s">
        <v>176</v>
      </c>
      <c r="D130" s="210" t="s">
        <v>177</v>
      </c>
      <c r="E130" s="210" t="s">
        <v>155</v>
      </c>
      <c r="F130" s="210">
        <v>6009999</v>
      </c>
      <c r="G130" s="210" t="s">
        <v>173</v>
      </c>
      <c r="H130" s="224">
        <v>1900000</v>
      </c>
      <c r="I130" s="213" t="s">
        <v>69</v>
      </c>
      <c r="J130" s="228"/>
    </row>
    <row r="131" spans="1:12" ht="12.75">
      <c r="A131" s="210" t="s">
        <v>161</v>
      </c>
      <c r="B131" s="210" t="s">
        <v>154</v>
      </c>
      <c r="C131" s="210" t="s">
        <v>176</v>
      </c>
      <c r="D131" s="210" t="s">
        <v>177</v>
      </c>
      <c r="E131" s="210" t="s">
        <v>155</v>
      </c>
      <c r="F131" s="210" t="s">
        <v>170</v>
      </c>
      <c r="G131" s="210" t="s">
        <v>173</v>
      </c>
      <c r="J131" s="228" t="s">
        <v>182</v>
      </c>
      <c r="K131" s="224">
        <v>1928000</v>
      </c>
      <c r="L131" s="213" t="s">
        <v>69</v>
      </c>
    </row>
    <row r="132" spans="1:10" ht="12.75">
      <c r="A132" s="210" t="s">
        <v>161</v>
      </c>
      <c r="B132" s="210" t="s">
        <v>154</v>
      </c>
      <c r="C132" s="210" t="s">
        <v>176</v>
      </c>
      <c r="D132" s="210" t="s">
        <v>177</v>
      </c>
      <c r="E132" s="210" t="s">
        <v>155</v>
      </c>
      <c r="F132" s="210" t="s">
        <v>157</v>
      </c>
      <c r="G132" s="210" t="s">
        <v>173</v>
      </c>
      <c r="J132" s="228"/>
    </row>
    <row r="133" spans="1:10" ht="12.75">
      <c r="A133" s="210" t="s">
        <v>162</v>
      </c>
      <c r="B133" s="210" t="s">
        <v>154</v>
      </c>
      <c r="C133" s="210" t="s">
        <v>176</v>
      </c>
      <c r="D133" s="210" t="s">
        <v>177</v>
      </c>
      <c r="E133" s="210" t="s">
        <v>155</v>
      </c>
      <c r="F133" s="210">
        <v>6009999</v>
      </c>
      <c r="G133" s="210" t="s">
        <v>173</v>
      </c>
      <c r="H133" s="224">
        <v>1900000</v>
      </c>
      <c r="I133" s="213" t="s">
        <v>69</v>
      </c>
      <c r="J133" s="228"/>
    </row>
    <row r="134" spans="1:12" ht="12.75">
      <c r="A134" s="210" t="s">
        <v>162</v>
      </c>
      <c r="B134" s="210" t="s">
        <v>154</v>
      </c>
      <c r="C134" s="210" t="s">
        <v>176</v>
      </c>
      <c r="D134" s="210" t="s">
        <v>177</v>
      </c>
      <c r="E134" s="210" t="s">
        <v>155</v>
      </c>
      <c r="F134" s="210" t="s">
        <v>170</v>
      </c>
      <c r="G134" s="210" t="s">
        <v>173</v>
      </c>
      <c r="J134" s="228" t="s">
        <v>183</v>
      </c>
      <c r="K134" s="224">
        <v>2028000</v>
      </c>
      <c r="L134" s="213" t="s">
        <v>69</v>
      </c>
    </row>
    <row r="135" spans="1:10" ht="12.75">
      <c r="A135" s="210" t="s">
        <v>163</v>
      </c>
      <c r="B135" s="210" t="s">
        <v>154</v>
      </c>
      <c r="C135" s="210" t="s">
        <v>176</v>
      </c>
      <c r="D135" s="210" t="s">
        <v>177</v>
      </c>
      <c r="E135" s="210" t="s">
        <v>155</v>
      </c>
      <c r="F135" s="210">
        <v>6009999</v>
      </c>
      <c r="G135" s="210" t="s">
        <v>173</v>
      </c>
      <c r="H135" s="224">
        <v>2100000</v>
      </c>
      <c r="I135" s="213" t="s">
        <v>69</v>
      </c>
      <c r="J135" s="228"/>
    </row>
    <row r="136" spans="1:12" ht="12.75">
      <c r="A136" s="210" t="s">
        <v>163</v>
      </c>
      <c r="B136" s="210" t="s">
        <v>154</v>
      </c>
      <c r="C136" s="210" t="s">
        <v>176</v>
      </c>
      <c r="D136" s="210" t="s">
        <v>177</v>
      </c>
      <c r="E136" s="210" t="s">
        <v>155</v>
      </c>
      <c r="F136" s="210" t="s">
        <v>170</v>
      </c>
      <c r="G136" s="210" t="s">
        <v>173</v>
      </c>
      <c r="J136" s="228" t="s">
        <v>184</v>
      </c>
      <c r="K136" s="224">
        <v>2319000</v>
      </c>
      <c r="L136" s="213" t="s">
        <v>69</v>
      </c>
    </row>
    <row r="137" spans="1:10" ht="12.75">
      <c r="A137" s="210" t="s">
        <v>164</v>
      </c>
      <c r="B137" s="210" t="s">
        <v>154</v>
      </c>
      <c r="C137" s="210" t="s">
        <v>176</v>
      </c>
      <c r="D137" s="210" t="s">
        <v>177</v>
      </c>
      <c r="E137" s="210" t="s">
        <v>155</v>
      </c>
      <c r="F137" s="210">
        <v>6009999</v>
      </c>
      <c r="G137" s="210" t="s">
        <v>173</v>
      </c>
      <c r="H137" s="224">
        <v>2100000</v>
      </c>
      <c r="I137" s="213" t="s">
        <v>69</v>
      </c>
      <c r="J137" s="228"/>
    </row>
    <row r="138" spans="1:12" ht="12.75">
      <c r="A138" s="210" t="s">
        <v>164</v>
      </c>
      <c r="B138" s="210" t="s">
        <v>154</v>
      </c>
      <c r="C138" s="210" t="s">
        <v>176</v>
      </c>
      <c r="D138" s="210" t="s">
        <v>177</v>
      </c>
      <c r="E138" s="210" t="s">
        <v>155</v>
      </c>
      <c r="F138" s="210" t="s">
        <v>170</v>
      </c>
      <c r="G138" s="210" t="s">
        <v>173</v>
      </c>
      <c r="J138" s="228" t="s">
        <v>185</v>
      </c>
      <c r="K138" s="224">
        <v>2319000</v>
      </c>
      <c r="L138" s="213" t="s">
        <v>69</v>
      </c>
    </row>
    <row r="139" spans="1:10" ht="12.75">
      <c r="A139" s="210" t="s">
        <v>165</v>
      </c>
      <c r="B139" s="210" t="s">
        <v>154</v>
      </c>
      <c r="C139" s="210" t="s">
        <v>176</v>
      </c>
      <c r="D139" s="210" t="s">
        <v>177</v>
      </c>
      <c r="E139" s="210" t="s">
        <v>155</v>
      </c>
      <c r="F139" s="210">
        <v>6009999</v>
      </c>
      <c r="G139" s="210" t="s">
        <v>173</v>
      </c>
      <c r="H139" s="224">
        <v>2100000</v>
      </c>
      <c r="I139" s="213" t="s">
        <v>69</v>
      </c>
      <c r="J139" s="228"/>
    </row>
    <row r="140" spans="1:12" ht="12.75">
      <c r="A140" s="210" t="s">
        <v>165</v>
      </c>
      <c r="B140" s="210" t="s">
        <v>154</v>
      </c>
      <c r="C140" s="210" t="s">
        <v>176</v>
      </c>
      <c r="D140" s="210" t="s">
        <v>177</v>
      </c>
      <c r="E140" s="210" t="s">
        <v>155</v>
      </c>
      <c r="F140" s="210" t="s">
        <v>170</v>
      </c>
      <c r="G140" s="210" t="s">
        <v>173</v>
      </c>
      <c r="J140" s="228" t="s">
        <v>186</v>
      </c>
      <c r="K140" s="224">
        <v>2319000</v>
      </c>
      <c r="L140" s="213" t="s">
        <v>69</v>
      </c>
    </row>
    <row r="141" spans="1:10" ht="12.75">
      <c r="A141" s="210" t="s">
        <v>166</v>
      </c>
      <c r="B141" s="210" t="s">
        <v>154</v>
      </c>
      <c r="C141" s="210" t="s">
        <v>176</v>
      </c>
      <c r="D141" s="210" t="s">
        <v>177</v>
      </c>
      <c r="E141" s="210" t="s">
        <v>155</v>
      </c>
      <c r="F141" s="210">
        <v>6009999</v>
      </c>
      <c r="G141" s="210" t="s">
        <v>173</v>
      </c>
      <c r="H141" s="224">
        <v>2100000</v>
      </c>
      <c r="I141" s="213" t="s">
        <v>69</v>
      </c>
      <c r="J141" s="228"/>
    </row>
    <row r="142" spans="1:12" ht="12.75">
      <c r="A142" s="210" t="s">
        <v>166</v>
      </c>
      <c r="B142" s="210" t="s">
        <v>154</v>
      </c>
      <c r="C142" s="210" t="s">
        <v>176</v>
      </c>
      <c r="D142" s="210" t="s">
        <v>177</v>
      </c>
      <c r="E142" s="210" t="s">
        <v>155</v>
      </c>
      <c r="F142" s="210" t="s">
        <v>170</v>
      </c>
      <c r="G142" s="210" t="s">
        <v>173</v>
      </c>
      <c r="J142" s="228" t="s">
        <v>187</v>
      </c>
      <c r="K142" s="224">
        <v>2319000</v>
      </c>
      <c r="L142" s="213" t="s">
        <v>69</v>
      </c>
    </row>
    <row r="143" spans="1:10" ht="12.75">
      <c r="A143" s="210" t="s">
        <v>167</v>
      </c>
      <c r="B143" s="210" t="s">
        <v>154</v>
      </c>
      <c r="C143" s="210" t="s">
        <v>176</v>
      </c>
      <c r="D143" s="210" t="s">
        <v>177</v>
      </c>
      <c r="E143" s="210" t="s">
        <v>155</v>
      </c>
      <c r="F143" s="210">
        <v>6009999</v>
      </c>
      <c r="G143" s="210" t="s">
        <v>173</v>
      </c>
      <c r="H143" s="224">
        <v>2200000</v>
      </c>
      <c r="I143" s="213" t="s">
        <v>69</v>
      </c>
      <c r="J143" s="228"/>
    </row>
    <row r="144" spans="1:12" ht="12.75">
      <c r="A144" s="210" t="s">
        <v>167</v>
      </c>
      <c r="B144" s="210" t="s">
        <v>154</v>
      </c>
      <c r="C144" s="210" t="s">
        <v>176</v>
      </c>
      <c r="D144" s="210" t="s">
        <v>177</v>
      </c>
      <c r="E144" s="210" t="s">
        <v>155</v>
      </c>
      <c r="F144" s="210" t="s">
        <v>170</v>
      </c>
      <c r="G144" s="210" t="s">
        <v>173</v>
      </c>
      <c r="J144" s="228" t="s">
        <v>188</v>
      </c>
      <c r="K144" s="224">
        <v>2710000</v>
      </c>
      <c r="L144" s="213" t="s">
        <v>69</v>
      </c>
    </row>
    <row r="145" spans="1:10" ht="12.75">
      <c r="A145" s="210" t="s">
        <v>168</v>
      </c>
      <c r="B145" s="210" t="s">
        <v>154</v>
      </c>
      <c r="C145" s="210" t="s">
        <v>176</v>
      </c>
      <c r="D145" s="210" t="s">
        <v>177</v>
      </c>
      <c r="E145" s="210" t="s">
        <v>155</v>
      </c>
      <c r="F145" s="210">
        <v>6009999</v>
      </c>
      <c r="G145" s="210" t="s">
        <v>173</v>
      </c>
      <c r="H145" s="224">
        <v>2100000</v>
      </c>
      <c r="I145" s="213" t="s">
        <v>69</v>
      </c>
      <c r="J145" s="228"/>
    </row>
    <row r="146" spans="1:12" ht="12.75">
      <c r="A146" s="210" t="s">
        <v>168</v>
      </c>
      <c r="B146" s="210" t="s">
        <v>154</v>
      </c>
      <c r="C146" s="210" t="s">
        <v>176</v>
      </c>
      <c r="D146" s="210" t="s">
        <v>177</v>
      </c>
      <c r="E146" s="210" t="s">
        <v>155</v>
      </c>
      <c r="F146" s="210" t="s">
        <v>170</v>
      </c>
      <c r="G146" s="210" t="s">
        <v>173</v>
      </c>
      <c r="H146" s="173"/>
      <c r="J146" s="228" t="s">
        <v>189</v>
      </c>
      <c r="K146" s="229">
        <v>3792000</v>
      </c>
      <c r="L146" s="213" t="s">
        <v>69</v>
      </c>
    </row>
    <row r="147" spans="1:10" ht="12.75" hidden="1">
      <c r="A147" s="210" t="s">
        <v>153</v>
      </c>
      <c r="B147" s="210" t="s">
        <v>154</v>
      </c>
      <c r="C147" s="210" t="s">
        <v>176</v>
      </c>
      <c r="D147" s="210" t="s">
        <v>190</v>
      </c>
      <c r="E147" s="210" t="s">
        <v>155</v>
      </c>
      <c r="F147" s="210">
        <v>6009999</v>
      </c>
      <c r="G147" s="210" t="s">
        <v>173</v>
      </c>
      <c r="H147" s="230">
        <v>2990000</v>
      </c>
      <c r="I147" s="231" t="s">
        <v>191</v>
      </c>
      <c r="J147" s="232"/>
    </row>
    <row r="148" spans="1:10" ht="12.75" hidden="1">
      <c r="A148" s="210" t="s">
        <v>153</v>
      </c>
      <c r="B148" s="210" t="s">
        <v>154</v>
      </c>
      <c r="C148" s="210" t="s">
        <v>176</v>
      </c>
      <c r="D148" s="210" t="s">
        <v>190</v>
      </c>
      <c r="E148" s="210" t="s">
        <v>155</v>
      </c>
      <c r="F148" s="210" t="s">
        <v>170</v>
      </c>
      <c r="G148" s="210" t="s">
        <v>173</v>
      </c>
      <c r="H148" s="230">
        <v>166000</v>
      </c>
      <c r="I148" s="233" t="s">
        <v>191</v>
      </c>
      <c r="J148" s="234"/>
    </row>
    <row r="149" spans="1:10" ht="12.75" hidden="1">
      <c r="A149" s="210" t="s">
        <v>158</v>
      </c>
      <c r="B149" s="210" t="s">
        <v>154</v>
      </c>
      <c r="C149" s="210" t="s">
        <v>176</v>
      </c>
      <c r="D149" s="210" t="s">
        <v>190</v>
      </c>
      <c r="E149" s="210" t="s">
        <v>155</v>
      </c>
      <c r="F149" s="210">
        <v>6009999</v>
      </c>
      <c r="G149" s="210" t="s">
        <v>173</v>
      </c>
      <c r="H149" s="235">
        <v>2590000</v>
      </c>
      <c r="I149" s="233" t="s">
        <v>191</v>
      </c>
      <c r="J149" s="234"/>
    </row>
    <row r="150" spans="1:10" ht="12.75" hidden="1">
      <c r="A150" s="210" t="s">
        <v>158</v>
      </c>
      <c r="B150" s="210" t="s">
        <v>154</v>
      </c>
      <c r="C150" s="210" t="s">
        <v>176</v>
      </c>
      <c r="D150" s="210" t="s">
        <v>190</v>
      </c>
      <c r="E150" s="210" t="s">
        <v>155</v>
      </c>
      <c r="F150" s="210" t="s">
        <v>170</v>
      </c>
      <c r="G150" s="210" t="s">
        <v>173</v>
      </c>
      <c r="H150" s="235">
        <v>1000000</v>
      </c>
      <c r="I150" s="233" t="s">
        <v>191</v>
      </c>
      <c r="J150" s="234"/>
    </row>
    <row r="151" spans="1:10" ht="12.75" hidden="1">
      <c r="A151" s="210" t="s">
        <v>159</v>
      </c>
      <c r="B151" s="210" t="s">
        <v>154</v>
      </c>
      <c r="C151" s="210" t="s">
        <v>176</v>
      </c>
      <c r="D151" s="210" t="s">
        <v>190</v>
      </c>
      <c r="E151" s="210" t="s">
        <v>155</v>
      </c>
      <c r="F151" s="210">
        <v>6009999</v>
      </c>
      <c r="G151" s="210" t="s">
        <v>173</v>
      </c>
      <c r="H151" s="230">
        <v>2850000</v>
      </c>
      <c r="I151" s="233" t="s">
        <v>191</v>
      </c>
      <c r="J151" s="234"/>
    </row>
    <row r="152" spans="1:10" ht="12.75" hidden="1">
      <c r="A152" s="210" t="s">
        <v>159</v>
      </c>
      <c r="B152" s="210" t="s">
        <v>154</v>
      </c>
      <c r="C152" s="210" t="s">
        <v>176</v>
      </c>
      <c r="D152" s="210" t="s">
        <v>190</v>
      </c>
      <c r="E152" s="210" t="s">
        <v>155</v>
      </c>
      <c r="F152" s="210" t="s">
        <v>170</v>
      </c>
      <c r="G152" s="210" t="s">
        <v>173</v>
      </c>
      <c r="H152" s="230">
        <f>'[1]Sheet1'!H149+'[1]Sheet1'!J149</f>
        <v>1032000</v>
      </c>
      <c r="I152" s="233" t="s">
        <v>191</v>
      </c>
      <c r="J152" s="234"/>
    </row>
    <row r="153" spans="1:10" ht="12.75" hidden="1">
      <c r="A153" s="210" t="s">
        <v>160</v>
      </c>
      <c r="B153" s="210" t="s">
        <v>154</v>
      </c>
      <c r="C153" s="210" t="s">
        <v>176</v>
      </c>
      <c r="D153" s="210" t="s">
        <v>190</v>
      </c>
      <c r="E153" s="210" t="s">
        <v>155</v>
      </c>
      <c r="F153" s="210">
        <v>6009999</v>
      </c>
      <c r="G153" s="210" t="s">
        <v>173</v>
      </c>
      <c r="H153" s="230">
        <v>2920000</v>
      </c>
      <c r="I153" s="233" t="s">
        <v>191</v>
      </c>
      <c r="J153" s="234"/>
    </row>
    <row r="154" spans="1:10" ht="12.75" hidden="1">
      <c r="A154" s="210" t="s">
        <v>160</v>
      </c>
      <c r="B154" s="210" t="s">
        <v>154</v>
      </c>
      <c r="C154" s="210" t="s">
        <v>176</v>
      </c>
      <c r="D154" s="210" t="s">
        <v>190</v>
      </c>
      <c r="E154" s="210" t="s">
        <v>155</v>
      </c>
      <c r="F154" s="210" t="s">
        <v>170</v>
      </c>
      <c r="G154" s="210" t="s">
        <v>173</v>
      </c>
      <c r="H154" s="230">
        <f>'[1]Sheet1'!H151+'[1]Sheet1'!J151</f>
        <v>1328000</v>
      </c>
      <c r="I154" s="233" t="s">
        <v>191</v>
      </c>
      <c r="J154" s="234"/>
    </row>
    <row r="155" spans="1:10" ht="12.75" hidden="1">
      <c r="A155" s="210" t="s">
        <v>160</v>
      </c>
      <c r="B155" s="210" t="s">
        <v>154</v>
      </c>
      <c r="C155" s="210" t="s">
        <v>176</v>
      </c>
      <c r="D155" s="210" t="s">
        <v>190</v>
      </c>
      <c r="E155" s="210" t="s">
        <v>155</v>
      </c>
      <c r="F155" s="210" t="s">
        <v>157</v>
      </c>
      <c r="G155" s="210" t="s">
        <v>173</v>
      </c>
      <c r="H155" s="230">
        <v>100000</v>
      </c>
      <c r="I155" s="233" t="s">
        <v>191</v>
      </c>
      <c r="J155" s="234"/>
    </row>
    <row r="156" spans="1:10" ht="12.75" hidden="1">
      <c r="A156" s="210" t="s">
        <v>161</v>
      </c>
      <c r="B156" s="210" t="s">
        <v>154</v>
      </c>
      <c r="C156" s="210" t="s">
        <v>176</v>
      </c>
      <c r="D156" s="210" t="s">
        <v>190</v>
      </c>
      <c r="E156" s="210" t="s">
        <v>155</v>
      </c>
      <c r="F156" s="210">
        <v>6009999</v>
      </c>
      <c r="G156" s="210" t="s">
        <v>173</v>
      </c>
      <c r="H156" s="230">
        <v>2920000</v>
      </c>
      <c r="I156" s="233" t="s">
        <v>191</v>
      </c>
      <c r="J156" s="234"/>
    </row>
    <row r="157" spans="1:10" ht="12.75" hidden="1">
      <c r="A157" s="210" t="s">
        <v>161</v>
      </c>
      <c r="B157" s="210" t="s">
        <v>154</v>
      </c>
      <c r="C157" s="210" t="s">
        <v>176</v>
      </c>
      <c r="D157" s="210" t="s">
        <v>190</v>
      </c>
      <c r="E157" s="210" t="s">
        <v>155</v>
      </c>
      <c r="F157" s="210" t="s">
        <v>170</v>
      </c>
      <c r="G157" s="210" t="s">
        <v>173</v>
      </c>
      <c r="H157" s="230">
        <v>928000</v>
      </c>
      <c r="I157" s="233" t="s">
        <v>191</v>
      </c>
      <c r="J157" s="234"/>
    </row>
    <row r="158" spans="1:10" ht="12.75" hidden="1">
      <c r="A158" s="210" t="s">
        <v>162</v>
      </c>
      <c r="B158" s="210" t="s">
        <v>154</v>
      </c>
      <c r="C158" s="210" t="s">
        <v>176</v>
      </c>
      <c r="D158" s="210" t="s">
        <v>190</v>
      </c>
      <c r="E158" s="210" t="s">
        <v>155</v>
      </c>
      <c r="F158" s="210">
        <v>6009999</v>
      </c>
      <c r="G158" s="210" t="s">
        <v>173</v>
      </c>
      <c r="H158" s="230">
        <v>3010000</v>
      </c>
      <c r="I158" s="233" t="s">
        <v>191</v>
      </c>
      <c r="J158" s="234"/>
    </row>
    <row r="159" spans="1:10" ht="12.75" hidden="1">
      <c r="A159" s="210" t="s">
        <v>162</v>
      </c>
      <c r="B159" s="210" t="s">
        <v>154</v>
      </c>
      <c r="C159" s="210" t="s">
        <v>176</v>
      </c>
      <c r="D159" s="210" t="s">
        <v>190</v>
      </c>
      <c r="E159" s="210" t="s">
        <v>155</v>
      </c>
      <c r="F159" s="210" t="s">
        <v>170</v>
      </c>
      <c r="G159" s="210" t="s">
        <v>173</v>
      </c>
      <c r="H159" s="230">
        <v>838000</v>
      </c>
      <c r="I159" s="233" t="s">
        <v>191</v>
      </c>
      <c r="J159" s="234"/>
    </row>
    <row r="160" spans="1:10" ht="12.75" hidden="1">
      <c r="A160" s="210" t="s">
        <v>163</v>
      </c>
      <c r="B160" s="210" t="s">
        <v>154</v>
      </c>
      <c r="C160" s="210" t="s">
        <v>176</v>
      </c>
      <c r="D160" s="210" t="s">
        <v>190</v>
      </c>
      <c r="E160" s="210" t="s">
        <v>155</v>
      </c>
      <c r="F160" s="210">
        <v>6009999</v>
      </c>
      <c r="G160" s="210" t="s">
        <v>173</v>
      </c>
      <c r="H160" s="230">
        <v>3130000</v>
      </c>
      <c r="I160" s="233" t="s">
        <v>191</v>
      </c>
      <c r="J160" s="234"/>
    </row>
    <row r="161" spans="1:10" ht="12.75" hidden="1">
      <c r="A161" s="210" t="s">
        <v>163</v>
      </c>
      <c r="B161" s="210" t="s">
        <v>154</v>
      </c>
      <c r="C161" s="210" t="s">
        <v>176</v>
      </c>
      <c r="D161" s="210" t="s">
        <v>190</v>
      </c>
      <c r="E161" s="210" t="s">
        <v>155</v>
      </c>
      <c r="F161" s="210" t="s">
        <v>170</v>
      </c>
      <c r="G161" s="210" t="s">
        <v>173</v>
      </c>
      <c r="H161" s="230">
        <v>1199000</v>
      </c>
      <c r="I161" s="233" t="s">
        <v>191</v>
      </c>
      <c r="J161" s="234"/>
    </row>
    <row r="162" spans="1:10" ht="12.75" hidden="1">
      <c r="A162" s="210" t="s">
        <v>164</v>
      </c>
      <c r="B162" s="210" t="s">
        <v>154</v>
      </c>
      <c r="C162" s="210" t="s">
        <v>176</v>
      </c>
      <c r="D162" s="210" t="s">
        <v>190</v>
      </c>
      <c r="E162" s="210" t="s">
        <v>155</v>
      </c>
      <c r="F162" s="210">
        <v>6009999</v>
      </c>
      <c r="G162" s="210" t="s">
        <v>173</v>
      </c>
      <c r="H162" s="230">
        <v>3130000</v>
      </c>
      <c r="I162" s="233" t="s">
        <v>191</v>
      </c>
      <c r="J162" s="234"/>
    </row>
    <row r="163" spans="1:10" ht="12.75" hidden="1">
      <c r="A163" s="210" t="s">
        <v>164</v>
      </c>
      <c r="B163" s="210" t="s">
        <v>154</v>
      </c>
      <c r="C163" s="210" t="s">
        <v>176</v>
      </c>
      <c r="D163" s="210" t="s">
        <v>190</v>
      </c>
      <c r="E163" s="210" t="s">
        <v>155</v>
      </c>
      <c r="F163" s="210" t="s">
        <v>170</v>
      </c>
      <c r="G163" s="210" t="s">
        <v>173</v>
      </c>
      <c r="H163" s="230">
        <v>1199000</v>
      </c>
      <c r="I163" s="233" t="s">
        <v>191</v>
      </c>
      <c r="J163" s="234"/>
    </row>
    <row r="164" spans="1:10" ht="12.75" hidden="1">
      <c r="A164" s="210" t="s">
        <v>165</v>
      </c>
      <c r="B164" s="210" t="s">
        <v>154</v>
      </c>
      <c r="C164" s="210" t="s">
        <v>176</v>
      </c>
      <c r="D164" s="210" t="s">
        <v>190</v>
      </c>
      <c r="E164" s="210" t="s">
        <v>155</v>
      </c>
      <c r="F164" s="210">
        <v>6009999</v>
      </c>
      <c r="G164" s="210" t="s">
        <v>173</v>
      </c>
      <c r="H164" s="230">
        <v>3130000</v>
      </c>
      <c r="I164" s="233" t="s">
        <v>191</v>
      </c>
      <c r="J164" s="234"/>
    </row>
    <row r="165" spans="1:10" ht="12.75" hidden="1">
      <c r="A165" s="210" t="s">
        <v>165</v>
      </c>
      <c r="B165" s="210" t="s">
        <v>154</v>
      </c>
      <c r="C165" s="210" t="s">
        <v>176</v>
      </c>
      <c r="D165" s="210" t="s">
        <v>190</v>
      </c>
      <c r="E165" s="210" t="s">
        <v>155</v>
      </c>
      <c r="F165" s="210" t="s">
        <v>170</v>
      </c>
      <c r="G165" s="210" t="s">
        <v>173</v>
      </c>
      <c r="H165" s="230">
        <v>1199000</v>
      </c>
      <c r="I165" s="233" t="s">
        <v>191</v>
      </c>
      <c r="J165" s="234"/>
    </row>
    <row r="166" spans="1:10" ht="12.75" hidden="1">
      <c r="A166" s="210" t="s">
        <v>166</v>
      </c>
      <c r="B166" s="210" t="s">
        <v>154</v>
      </c>
      <c r="C166" s="210" t="s">
        <v>176</v>
      </c>
      <c r="D166" s="210" t="s">
        <v>190</v>
      </c>
      <c r="E166" s="210" t="s">
        <v>155</v>
      </c>
      <c r="F166" s="210">
        <v>6009999</v>
      </c>
      <c r="G166" s="210" t="s">
        <v>173</v>
      </c>
      <c r="H166" s="230">
        <v>3130000</v>
      </c>
      <c r="I166" s="233" t="s">
        <v>191</v>
      </c>
      <c r="J166" s="234"/>
    </row>
    <row r="167" spans="1:10" ht="12.75" hidden="1">
      <c r="A167" s="210" t="s">
        <v>166</v>
      </c>
      <c r="B167" s="210" t="s">
        <v>154</v>
      </c>
      <c r="C167" s="210" t="s">
        <v>176</v>
      </c>
      <c r="D167" s="210" t="s">
        <v>190</v>
      </c>
      <c r="E167" s="210" t="s">
        <v>155</v>
      </c>
      <c r="F167" s="210" t="s">
        <v>170</v>
      </c>
      <c r="G167" s="210" t="s">
        <v>173</v>
      </c>
      <c r="H167" s="230">
        <f>'[1]Sheet1'!H164-'[1]Sheet1'!K164</f>
        <v>499000</v>
      </c>
      <c r="I167" s="233" t="s">
        <v>191</v>
      </c>
      <c r="J167" s="234"/>
    </row>
    <row r="168" spans="1:10" ht="12.75" hidden="1">
      <c r="A168" s="210" t="s">
        <v>167</v>
      </c>
      <c r="B168" s="210" t="s">
        <v>154</v>
      </c>
      <c r="C168" s="210" t="s">
        <v>176</v>
      </c>
      <c r="D168" s="210" t="s">
        <v>190</v>
      </c>
      <c r="E168" s="210" t="s">
        <v>155</v>
      </c>
      <c r="F168" s="210">
        <v>6009999</v>
      </c>
      <c r="G168" s="210" t="s">
        <v>173</v>
      </c>
      <c r="H168" s="230">
        <v>3140000</v>
      </c>
      <c r="I168" s="233" t="s">
        <v>191</v>
      </c>
      <c r="J168" s="234"/>
    </row>
    <row r="169" spans="1:10" ht="12.75" hidden="1">
      <c r="A169" s="210" t="s">
        <v>167</v>
      </c>
      <c r="B169" s="210" t="s">
        <v>154</v>
      </c>
      <c r="C169" s="210" t="s">
        <v>176</v>
      </c>
      <c r="D169" s="210" t="s">
        <v>190</v>
      </c>
      <c r="E169" s="210" t="s">
        <v>155</v>
      </c>
      <c r="F169" s="210" t="s">
        <v>170</v>
      </c>
      <c r="G169" s="210" t="s">
        <v>173</v>
      </c>
      <c r="H169" s="230">
        <v>1570000</v>
      </c>
      <c r="I169" s="233" t="s">
        <v>191</v>
      </c>
      <c r="J169" s="234"/>
    </row>
    <row r="170" spans="1:10" ht="12.75" hidden="1">
      <c r="A170" s="210" t="s">
        <v>168</v>
      </c>
      <c r="B170" s="210" t="s">
        <v>154</v>
      </c>
      <c r="C170" s="210" t="s">
        <v>176</v>
      </c>
      <c r="D170" s="210" t="s">
        <v>190</v>
      </c>
      <c r="E170" s="210" t="s">
        <v>155</v>
      </c>
      <c r="F170" s="210">
        <v>6009999</v>
      </c>
      <c r="G170" s="210" t="s">
        <v>173</v>
      </c>
      <c r="H170" s="230">
        <v>3060000</v>
      </c>
      <c r="I170" s="233" t="s">
        <v>191</v>
      </c>
      <c r="J170" s="234"/>
    </row>
    <row r="171" spans="1:10" ht="12.75" hidden="1">
      <c r="A171" s="210" t="s">
        <v>168</v>
      </c>
      <c r="B171" s="210" t="s">
        <v>154</v>
      </c>
      <c r="C171" s="210" t="s">
        <v>176</v>
      </c>
      <c r="D171" s="210" t="s">
        <v>190</v>
      </c>
      <c r="E171" s="210" t="s">
        <v>155</v>
      </c>
      <c r="F171" s="210" t="s">
        <v>170</v>
      </c>
      <c r="G171" s="210" t="s">
        <v>173</v>
      </c>
      <c r="H171" s="236">
        <f>'[1]Sheet1'!H168-'[1]Sheet1'!K168</f>
        <v>1042000</v>
      </c>
      <c r="I171" s="233" t="s">
        <v>191</v>
      </c>
      <c r="J171" s="234"/>
    </row>
    <row r="172" spans="1:10" ht="12.75" hidden="1">
      <c r="A172" s="210" t="s">
        <v>153</v>
      </c>
      <c r="B172" s="237" t="s">
        <v>154</v>
      </c>
      <c r="C172" s="237">
        <v>14</v>
      </c>
      <c r="D172" s="237">
        <v>1014048</v>
      </c>
      <c r="E172" s="237" t="s">
        <v>155</v>
      </c>
      <c r="F172" s="237">
        <v>6009999</v>
      </c>
      <c r="G172" s="237">
        <v>3535</v>
      </c>
      <c r="H172" s="238">
        <f>13417179-1800000</f>
        <v>11617179</v>
      </c>
      <c r="I172" s="239" t="s">
        <v>192</v>
      </c>
      <c r="J172" s="240"/>
    </row>
    <row r="173" spans="1:10" ht="12.75" hidden="1">
      <c r="A173" s="210" t="s">
        <v>153</v>
      </c>
      <c r="B173" s="237" t="s">
        <v>154</v>
      </c>
      <c r="C173" s="237">
        <v>14</v>
      </c>
      <c r="D173" s="237">
        <v>1014048</v>
      </c>
      <c r="E173" s="237" t="s">
        <v>155</v>
      </c>
      <c r="F173" s="241">
        <v>6029999</v>
      </c>
      <c r="G173" s="241">
        <v>3535</v>
      </c>
      <c r="H173" s="242">
        <v>20000000</v>
      </c>
      <c r="I173" s="243" t="s">
        <v>192</v>
      </c>
      <c r="J173" s="244"/>
    </row>
    <row r="174" spans="1:10" ht="12.75" hidden="1">
      <c r="A174" s="210" t="s">
        <v>158</v>
      </c>
      <c r="B174" s="237" t="s">
        <v>154</v>
      </c>
      <c r="C174" s="237">
        <v>14</v>
      </c>
      <c r="D174" s="237">
        <v>1014048</v>
      </c>
      <c r="E174" s="237" t="s">
        <v>155</v>
      </c>
      <c r="F174" s="237">
        <v>6009999</v>
      </c>
      <c r="G174" s="237">
        <v>3535</v>
      </c>
      <c r="H174" s="245">
        <f>'[1]Sheet1'!H171+'[1]Sheet1'!J171</f>
        <v>17343181</v>
      </c>
      <c r="I174" s="243" t="s">
        <v>192</v>
      </c>
      <c r="J174" s="244"/>
    </row>
    <row r="175" spans="1:10" ht="12.75" hidden="1">
      <c r="A175" s="210" t="s">
        <v>158</v>
      </c>
      <c r="B175" s="237" t="s">
        <v>154</v>
      </c>
      <c r="C175" s="237">
        <v>14</v>
      </c>
      <c r="D175" s="237">
        <v>1014048</v>
      </c>
      <c r="E175" s="237" t="s">
        <v>155</v>
      </c>
      <c r="F175" s="241">
        <v>6029999</v>
      </c>
      <c r="G175" s="241">
        <v>3535</v>
      </c>
      <c r="H175" s="238">
        <v>22054122</v>
      </c>
      <c r="I175" s="243" t="s">
        <v>192</v>
      </c>
      <c r="J175" s="244"/>
    </row>
    <row r="176" spans="1:10" ht="12.75" hidden="1">
      <c r="A176" s="210" t="s">
        <v>158</v>
      </c>
      <c r="B176" s="237" t="s">
        <v>154</v>
      </c>
      <c r="C176" s="237">
        <v>14</v>
      </c>
      <c r="D176" s="237">
        <v>1014048</v>
      </c>
      <c r="E176" s="237" t="s">
        <v>155</v>
      </c>
      <c r="F176" s="241" t="s">
        <v>157</v>
      </c>
      <c r="G176" s="237">
        <v>3535</v>
      </c>
      <c r="H176" s="238">
        <v>550000</v>
      </c>
      <c r="I176" s="243" t="s">
        <v>192</v>
      </c>
      <c r="J176" s="244"/>
    </row>
    <row r="177" spans="1:10" ht="12.75" hidden="1">
      <c r="A177" s="210" t="s">
        <v>159</v>
      </c>
      <c r="B177" s="237" t="s">
        <v>154</v>
      </c>
      <c r="C177" s="237">
        <v>14</v>
      </c>
      <c r="D177" s="237">
        <v>1014048</v>
      </c>
      <c r="E177" s="237" t="s">
        <v>155</v>
      </c>
      <c r="F177" s="241">
        <v>6009999</v>
      </c>
      <c r="G177" s="241">
        <v>3535</v>
      </c>
      <c r="H177" s="245">
        <f>'[1]Sheet1'!H174+'[1]Sheet1'!J174</f>
        <v>14928176</v>
      </c>
      <c r="I177" s="243" t="s">
        <v>192</v>
      </c>
      <c r="J177" s="244"/>
    </row>
    <row r="178" spans="1:10" ht="12.75" hidden="1">
      <c r="A178" s="210" t="s">
        <v>159</v>
      </c>
      <c r="B178" s="237" t="s">
        <v>154</v>
      </c>
      <c r="C178" s="237">
        <v>14</v>
      </c>
      <c r="D178" s="237">
        <v>1014048</v>
      </c>
      <c r="E178" s="237" t="s">
        <v>155</v>
      </c>
      <c r="F178" s="241">
        <v>6029999</v>
      </c>
      <c r="G178" s="241">
        <v>3535</v>
      </c>
      <c r="H178" s="238">
        <f>49856360-13613711</f>
        <v>36242649</v>
      </c>
      <c r="I178" s="243" t="s">
        <v>192</v>
      </c>
      <c r="J178" s="244"/>
    </row>
    <row r="179" spans="1:10" ht="12.75" hidden="1">
      <c r="A179" s="210" t="s">
        <v>159</v>
      </c>
      <c r="B179" s="237" t="s">
        <v>154</v>
      </c>
      <c r="C179" s="237">
        <v>14</v>
      </c>
      <c r="D179" s="237">
        <v>1014048</v>
      </c>
      <c r="E179" s="237" t="s">
        <v>155</v>
      </c>
      <c r="F179" s="241" t="s">
        <v>157</v>
      </c>
      <c r="G179" s="237">
        <v>3535</v>
      </c>
      <c r="H179" s="238">
        <v>770000</v>
      </c>
      <c r="I179" s="243" t="s">
        <v>192</v>
      </c>
      <c r="J179" s="244"/>
    </row>
    <row r="180" spans="1:10" ht="12.75" hidden="1">
      <c r="A180" s="210" t="s">
        <v>160</v>
      </c>
      <c r="B180" s="237" t="s">
        <v>154</v>
      </c>
      <c r="C180" s="237">
        <v>14</v>
      </c>
      <c r="D180" s="237">
        <v>1014048</v>
      </c>
      <c r="E180" s="237" t="s">
        <v>155</v>
      </c>
      <c r="F180" s="241">
        <v>6009999</v>
      </c>
      <c r="G180" s="241">
        <v>3535</v>
      </c>
      <c r="H180" s="245">
        <v>13417176</v>
      </c>
      <c r="I180" s="243" t="s">
        <v>192</v>
      </c>
      <c r="J180" s="244"/>
    </row>
    <row r="181" spans="1:10" ht="12.75" hidden="1">
      <c r="A181" s="210" t="s">
        <v>160</v>
      </c>
      <c r="B181" s="237" t="s">
        <v>154</v>
      </c>
      <c r="C181" s="237">
        <v>14</v>
      </c>
      <c r="D181" s="237">
        <v>1014048</v>
      </c>
      <c r="E181" s="237" t="s">
        <v>155</v>
      </c>
      <c r="F181" s="241">
        <v>6029999</v>
      </c>
      <c r="G181" s="241">
        <v>3535</v>
      </c>
      <c r="H181" s="238">
        <f>49856360-6519450</f>
        <v>43336910</v>
      </c>
      <c r="I181" s="243" t="s">
        <v>192</v>
      </c>
      <c r="J181" s="244"/>
    </row>
    <row r="182" spans="1:10" ht="12.75" hidden="1">
      <c r="A182" s="210" t="s">
        <v>160</v>
      </c>
      <c r="B182" s="237" t="s">
        <v>154</v>
      </c>
      <c r="C182" s="237">
        <v>14</v>
      </c>
      <c r="D182" s="237">
        <v>1014048</v>
      </c>
      <c r="E182" s="237" t="s">
        <v>155</v>
      </c>
      <c r="F182" s="241" t="s">
        <v>157</v>
      </c>
      <c r="G182" s="237">
        <v>3535</v>
      </c>
      <c r="H182" s="238">
        <v>880000</v>
      </c>
      <c r="I182" s="243" t="s">
        <v>192</v>
      </c>
      <c r="J182" s="244"/>
    </row>
    <row r="183" spans="1:10" ht="12.75" hidden="1">
      <c r="A183" s="210" t="s">
        <v>161</v>
      </c>
      <c r="B183" s="237" t="s">
        <v>154</v>
      </c>
      <c r="C183" s="237">
        <v>14</v>
      </c>
      <c r="D183" s="237">
        <v>1014048</v>
      </c>
      <c r="E183" s="237" t="s">
        <v>155</v>
      </c>
      <c r="F183" s="241">
        <v>6009999</v>
      </c>
      <c r="G183" s="241">
        <v>3535</v>
      </c>
      <c r="H183" s="245">
        <v>13417176</v>
      </c>
      <c r="I183" s="243" t="s">
        <v>192</v>
      </c>
      <c r="J183" s="244"/>
    </row>
    <row r="184" spans="1:10" ht="12.75" hidden="1">
      <c r="A184" s="210" t="s">
        <v>161</v>
      </c>
      <c r="B184" s="237" t="s">
        <v>154</v>
      </c>
      <c r="C184" s="237">
        <v>14</v>
      </c>
      <c r="D184" s="237">
        <v>1014048</v>
      </c>
      <c r="E184" s="237" t="s">
        <v>155</v>
      </c>
      <c r="F184" s="241">
        <v>6029999</v>
      </c>
      <c r="G184" s="241">
        <v>3535</v>
      </c>
      <c r="H184" s="238">
        <f>49856360-6519450</f>
        <v>43336910</v>
      </c>
      <c r="I184" s="243" t="s">
        <v>192</v>
      </c>
      <c r="J184" s="244"/>
    </row>
    <row r="185" spans="1:10" ht="12.75" hidden="1">
      <c r="A185" s="210" t="s">
        <v>161</v>
      </c>
      <c r="B185" s="237" t="s">
        <v>154</v>
      </c>
      <c r="C185" s="237">
        <v>14</v>
      </c>
      <c r="D185" s="237">
        <v>1014048</v>
      </c>
      <c r="E185" s="237" t="s">
        <v>155</v>
      </c>
      <c r="F185" s="241" t="s">
        <v>157</v>
      </c>
      <c r="G185" s="237">
        <v>3535</v>
      </c>
      <c r="H185" s="238">
        <v>880000</v>
      </c>
      <c r="I185" s="243" t="s">
        <v>192</v>
      </c>
      <c r="J185" s="244"/>
    </row>
    <row r="186" spans="1:10" ht="12.75" hidden="1">
      <c r="A186" s="210" t="s">
        <v>162</v>
      </c>
      <c r="B186" s="237" t="s">
        <v>154</v>
      </c>
      <c r="C186" s="237">
        <v>14</v>
      </c>
      <c r="D186" s="237">
        <v>1014048</v>
      </c>
      <c r="E186" s="237" t="s">
        <v>155</v>
      </c>
      <c r="F186" s="241">
        <v>6009999</v>
      </c>
      <c r="G186" s="241">
        <v>3535</v>
      </c>
      <c r="H186" s="245">
        <v>13417176</v>
      </c>
      <c r="I186" s="243" t="s">
        <v>192</v>
      </c>
      <c r="J186" s="244"/>
    </row>
    <row r="187" spans="1:10" ht="12.75" hidden="1">
      <c r="A187" s="210" t="s">
        <v>162</v>
      </c>
      <c r="B187" s="237" t="s">
        <v>154</v>
      </c>
      <c r="C187" s="237">
        <v>14</v>
      </c>
      <c r="D187" s="237">
        <v>1014048</v>
      </c>
      <c r="E187" s="237" t="s">
        <v>155</v>
      </c>
      <c r="F187" s="241">
        <v>6029999</v>
      </c>
      <c r="G187" s="241">
        <v>3535</v>
      </c>
      <c r="H187" s="238">
        <f>49856360-6519450</f>
        <v>43336910</v>
      </c>
      <c r="I187" s="243" t="s">
        <v>192</v>
      </c>
      <c r="J187" s="244"/>
    </row>
    <row r="188" spans="1:10" ht="12.75" hidden="1">
      <c r="A188" s="210" t="s">
        <v>162</v>
      </c>
      <c r="B188" s="237" t="s">
        <v>154</v>
      </c>
      <c r="C188" s="237">
        <v>14</v>
      </c>
      <c r="D188" s="237">
        <v>1014048</v>
      </c>
      <c r="E188" s="237" t="s">
        <v>155</v>
      </c>
      <c r="F188" s="241" t="s">
        <v>157</v>
      </c>
      <c r="G188" s="237">
        <v>3535</v>
      </c>
      <c r="H188" s="238">
        <v>880000</v>
      </c>
      <c r="I188" s="243" t="s">
        <v>192</v>
      </c>
      <c r="J188" s="244"/>
    </row>
    <row r="189" spans="1:10" ht="12.75" hidden="1">
      <c r="A189" s="210" t="s">
        <v>163</v>
      </c>
      <c r="B189" s="237" t="s">
        <v>154</v>
      </c>
      <c r="C189" s="237">
        <v>14</v>
      </c>
      <c r="D189" s="237">
        <v>1014048</v>
      </c>
      <c r="E189" s="237" t="s">
        <v>155</v>
      </c>
      <c r="F189" s="241">
        <v>6009999</v>
      </c>
      <c r="G189" s="241">
        <v>3535</v>
      </c>
      <c r="H189" s="245">
        <v>13417176</v>
      </c>
      <c r="I189" s="243" t="s">
        <v>192</v>
      </c>
      <c r="J189" s="244"/>
    </row>
    <row r="190" spans="1:10" ht="12.75" hidden="1">
      <c r="A190" s="210" t="s">
        <v>163</v>
      </c>
      <c r="B190" s="237" t="s">
        <v>154</v>
      </c>
      <c r="C190" s="237">
        <v>14</v>
      </c>
      <c r="D190" s="237">
        <v>1014048</v>
      </c>
      <c r="E190" s="237" t="s">
        <v>155</v>
      </c>
      <c r="F190" s="241">
        <v>6029999</v>
      </c>
      <c r="G190" s="241">
        <v>3535</v>
      </c>
      <c r="H190" s="238">
        <f>49856360+574811</f>
        <v>50431171</v>
      </c>
      <c r="I190" s="243" t="s">
        <v>192</v>
      </c>
      <c r="J190" s="244"/>
    </row>
    <row r="191" spans="1:10" ht="12.75" hidden="1">
      <c r="A191" s="210" t="s">
        <v>163</v>
      </c>
      <c r="B191" s="237" t="s">
        <v>154</v>
      </c>
      <c r="C191" s="237">
        <v>14</v>
      </c>
      <c r="D191" s="237">
        <v>1014048</v>
      </c>
      <c r="E191" s="237" t="s">
        <v>155</v>
      </c>
      <c r="F191" s="241" t="s">
        <v>157</v>
      </c>
      <c r="G191" s="237">
        <v>3535</v>
      </c>
      <c r="H191" s="238">
        <v>990000</v>
      </c>
      <c r="I191" s="243" t="s">
        <v>192</v>
      </c>
      <c r="J191" s="244"/>
    </row>
    <row r="192" spans="1:10" ht="12.75" hidden="1">
      <c r="A192" s="210" t="s">
        <v>164</v>
      </c>
      <c r="B192" s="237" t="s">
        <v>154</v>
      </c>
      <c r="C192" s="237">
        <v>14</v>
      </c>
      <c r="D192" s="237">
        <v>1014048</v>
      </c>
      <c r="E192" s="237" t="s">
        <v>155</v>
      </c>
      <c r="F192" s="241">
        <v>6009999</v>
      </c>
      <c r="G192" s="241">
        <v>3535</v>
      </c>
      <c r="H192" s="245">
        <v>13417176</v>
      </c>
      <c r="I192" s="243" t="s">
        <v>192</v>
      </c>
      <c r="J192" s="244"/>
    </row>
    <row r="193" spans="1:10" ht="12.75" hidden="1">
      <c r="A193" s="210" t="s">
        <v>164</v>
      </c>
      <c r="B193" s="237" t="s">
        <v>154</v>
      </c>
      <c r="C193" s="237">
        <v>14</v>
      </c>
      <c r="D193" s="237">
        <v>1014048</v>
      </c>
      <c r="E193" s="237" t="s">
        <v>155</v>
      </c>
      <c r="F193" s="241">
        <v>6029999</v>
      </c>
      <c r="G193" s="241">
        <v>3535</v>
      </c>
      <c r="H193" s="238">
        <f>49856360+574811</f>
        <v>50431171</v>
      </c>
      <c r="I193" s="243" t="s">
        <v>192</v>
      </c>
      <c r="J193" s="244"/>
    </row>
    <row r="194" spans="1:10" ht="12.75" hidden="1">
      <c r="A194" s="210" t="s">
        <v>164</v>
      </c>
      <c r="B194" s="237" t="s">
        <v>154</v>
      </c>
      <c r="C194" s="237">
        <v>14</v>
      </c>
      <c r="D194" s="237">
        <v>1014048</v>
      </c>
      <c r="E194" s="237" t="s">
        <v>155</v>
      </c>
      <c r="F194" s="241" t="s">
        <v>157</v>
      </c>
      <c r="G194" s="237">
        <v>3535</v>
      </c>
      <c r="H194" s="238">
        <v>990000</v>
      </c>
      <c r="I194" s="243" t="s">
        <v>192</v>
      </c>
      <c r="J194" s="244"/>
    </row>
    <row r="195" spans="1:10" ht="12.75" hidden="1">
      <c r="A195" s="210" t="s">
        <v>165</v>
      </c>
      <c r="B195" s="237" t="s">
        <v>154</v>
      </c>
      <c r="C195" s="237">
        <v>14</v>
      </c>
      <c r="D195" s="237">
        <v>1014048</v>
      </c>
      <c r="E195" s="237" t="s">
        <v>155</v>
      </c>
      <c r="F195" s="241">
        <v>6009999</v>
      </c>
      <c r="G195" s="241">
        <v>3535</v>
      </c>
      <c r="H195" s="245">
        <v>13417176</v>
      </c>
      <c r="I195" s="243" t="s">
        <v>192</v>
      </c>
      <c r="J195" s="244"/>
    </row>
    <row r="196" spans="1:10" ht="12.75" hidden="1">
      <c r="A196" s="210" t="s">
        <v>165</v>
      </c>
      <c r="B196" s="237" t="s">
        <v>154</v>
      </c>
      <c r="C196" s="237">
        <v>14</v>
      </c>
      <c r="D196" s="237">
        <v>1014048</v>
      </c>
      <c r="E196" s="237" t="s">
        <v>155</v>
      </c>
      <c r="F196" s="241">
        <v>6029999</v>
      </c>
      <c r="G196" s="241">
        <v>3535</v>
      </c>
      <c r="H196" s="238">
        <f>49856360+574811</f>
        <v>50431171</v>
      </c>
      <c r="I196" s="243" t="s">
        <v>192</v>
      </c>
      <c r="J196" s="244"/>
    </row>
    <row r="197" spans="1:10" ht="12.75" hidden="1">
      <c r="A197" s="210" t="s">
        <v>165</v>
      </c>
      <c r="B197" s="237" t="s">
        <v>154</v>
      </c>
      <c r="C197" s="237">
        <v>14</v>
      </c>
      <c r="D197" s="237">
        <v>1014048</v>
      </c>
      <c r="E197" s="237" t="s">
        <v>155</v>
      </c>
      <c r="F197" s="241" t="s">
        <v>157</v>
      </c>
      <c r="G197" s="237">
        <v>3535</v>
      </c>
      <c r="H197" s="238">
        <v>990000</v>
      </c>
      <c r="I197" s="243" t="s">
        <v>192</v>
      </c>
      <c r="J197" s="244"/>
    </row>
    <row r="198" spans="1:10" ht="12.75" hidden="1">
      <c r="A198" s="210" t="s">
        <v>166</v>
      </c>
      <c r="B198" s="237" t="s">
        <v>154</v>
      </c>
      <c r="C198" s="237">
        <v>14</v>
      </c>
      <c r="D198" s="237">
        <v>1014048</v>
      </c>
      <c r="E198" s="237" t="s">
        <v>155</v>
      </c>
      <c r="F198" s="241">
        <v>6009999</v>
      </c>
      <c r="G198" s="241">
        <v>3535</v>
      </c>
      <c r="H198" s="245">
        <v>13417176</v>
      </c>
      <c r="I198" s="243" t="s">
        <v>192</v>
      </c>
      <c r="J198" s="244"/>
    </row>
    <row r="199" spans="1:10" ht="12.75" hidden="1">
      <c r="A199" s="210" t="s">
        <v>166</v>
      </c>
      <c r="B199" s="237" t="s">
        <v>154</v>
      </c>
      <c r="C199" s="237">
        <v>14</v>
      </c>
      <c r="D199" s="237">
        <v>1014048</v>
      </c>
      <c r="E199" s="237" t="s">
        <v>155</v>
      </c>
      <c r="F199" s="241">
        <v>6029999</v>
      </c>
      <c r="G199" s="241">
        <v>3535</v>
      </c>
      <c r="H199" s="238">
        <f>49856360+574811</f>
        <v>50431171</v>
      </c>
      <c r="I199" s="243" t="s">
        <v>192</v>
      </c>
      <c r="J199" s="244"/>
    </row>
    <row r="200" spans="1:10" ht="12.75" hidden="1">
      <c r="A200" s="210" t="s">
        <v>166</v>
      </c>
      <c r="B200" s="237" t="s">
        <v>154</v>
      </c>
      <c r="C200" s="237">
        <v>14</v>
      </c>
      <c r="D200" s="237">
        <v>1014048</v>
      </c>
      <c r="E200" s="237" t="s">
        <v>155</v>
      </c>
      <c r="F200" s="241" t="s">
        <v>157</v>
      </c>
      <c r="G200" s="237">
        <v>3535</v>
      </c>
      <c r="H200" s="238">
        <v>990000</v>
      </c>
      <c r="I200" s="243" t="s">
        <v>192</v>
      </c>
      <c r="J200" s="244"/>
    </row>
    <row r="201" spans="1:10" ht="12.75" hidden="1">
      <c r="A201" s="210" t="s">
        <v>167</v>
      </c>
      <c r="B201" s="237" t="s">
        <v>154</v>
      </c>
      <c r="C201" s="237">
        <v>14</v>
      </c>
      <c r="D201" s="237">
        <v>1014048</v>
      </c>
      <c r="E201" s="237" t="s">
        <v>155</v>
      </c>
      <c r="F201" s="241">
        <v>6009999</v>
      </c>
      <c r="G201" s="241">
        <v>3535</v>
      </c>
      <c r="H201" s="245">
        <f>'[1]Sheet1'!H198-'[1]Sheet1'!K198</f>
        <v>11906176</v>
      </c>
      <c r="I201" s="243" t="s">
        <v>192</v>
      </c>
      <c r="J201" s="244"/>
    </row>
    <row r="202" spans="1:10" ht="12.75" hidden="1">
      <c r="A202" s="210" t="s">
        <v>167</v>
      </c>
      <c r="B202" s="237" t="s">
        <v>154</v>
      </c>
      <c r="C202" s="237">
        <v>14</v>
      </c>
      <c r="D202" s="237">
        <v>1014048</v>
      </c>
      <c r="E202" s="237" t="s">
        <v>155</v>
      </c>
      <c r="F202" s="241">
        <v>6029999</v>
      </c>
      <c r="G202" s="241">
        <v>3535</v>
      </c>
      <c r="H202" s="238">
        <f>49856360+7669072-2242773</f>
        <v>55282659</v>
      </c>
      <c r="I202" s="243" t="s">
        <v>192</v>
      </c>
      <c r="J202" s="244"/>
    </row>
    <row r="203" spans="1:10" ht="12.75" hidden="1">
      <c r="A203" s="210" t="s">
        <v>167</v>
      </c>
      <c r="B203" s="237" t="s">
        <v>154</v>
      </c>
      <c r="C203" s="237">
        <v>14</v>
      </c>
      <c r="D203" s="237">
        <v>1014048</v>
      </c>
      <c r="E203" s="237" t="s">
        <v>155</v>
      </c>
      <c r="F203" s="241" t="s">
        <v>157</v>
      </c>
      <c r="G203" s="237">
        <v>3535</v>
      </c>
      <c r="H203" s="238">
        <v>1100000</v>
      </c>
      <c r="I203" s="243" t="s">
        <v>192</v>
      </c>
      <c r="J203" s="244"/>
    </row>
    <row r="204" spans="1:10" ht="12.75" hidden="1">
      <c r="A204" s="210" t="s">
        <v>168</v>
      </c>
      <c r="B204" s="237" t="s">
        <v>154</v>
      </c>
      <c r="C204" s="237">
        <v>14</v>
      </c>
      <c r="D204" s="237">
        <v>1014048</v>
      </c>
      <c r="E204" s="237" t="s">
        <v>155</v>
      </c>
      <c r="F204" s="241">
        <v>6009999</v>
      </c>
      <c r="G204" s="241">
        <v>3535</v>
      </c>
      <c r="H204" s="245">
        <f>'[1]Sheet1'!H201-'[1]Sheet1'!K201</f>
        <v>11291171</v>
      </c>
      <c r="I204" s="243" t="s">
        <v>192</v>
      </c>
      <c r="J204" s="244"/>
    </row>
    <row r="205" spans="1:10" ht="12.75" hidden="1">
      <c r="A205" s="210" t="s">
        <v>168</v>
      </c>
      <c r="B205" s="237" t="s">
        <v>154</v>
      </c>
      <c r="C205" s="237">
        <v>14</v>
      </c>
      <c r="D205" s="237">
        <v>1014048</v>
      </c>
      <c r="E205" s="237" t="s">
        <v>155</v>
      </c>
      <c r="F205" s="241">
        <v>6029999</v>
      </c>
      <c r="G205" s="241">
        <v>3535</v>
      </c>
      <c r="H205" s="238">
        <f>'[1]Sheet1'!H202-'[1]Sheet1'!K202</f>
        <v>83105117</v>
      </c>
      <c r="I205" s="243" t="s">
        <v>192</v>
      </c>
      <c r="J205" s="244"/>
    </row>
    <row r="206" spans="1:10" ht="12.75" hidden="1">
      <c r="A206" s="210" t="s">
        <v>168</v>
      </c>
      <c r="B206" s="237" t="s">
        <v>154</v>
      </c>
      <c r="C206" s="237">
        <v>14</v>
      </c>
      <c r="D206" s="237">
        <v>1014048</v>
      </c>
      <c r="E206" s="237" t="s">
        <v>155</v>
      </c>
      <c r="F206" s="241" t="s">
        <v>157</v>
      </c>
      <c r="G206" s="237">
        <v>3535</v>
      </c>
      <c r="H206" s="246">
        <f>1320000+660000</f>
        <v>1980000</v>
      </c>
      <c r="I206" s="243" t="s">
        <v>192</v>
      </c>
      <c r="J206" s="244"/>
    </row>
    <row r="207" spans="1:10" ht="12.75" hidden="1">
      <c r="A207" s="210" t="s">
        <v>153</v>
      </c>
      <c r="B207" s="237" t="s">
        <v>154</v>
      </c>
      <c r="C207" s="237">
        <v>14</v>
      </c>
      <c r="D207" s="247">
        <v>1014010</v>
      </c>
      <c r="E207" s="237" t="s">
        <v>155</v>
      </c>
      <c r="F207" s="237">
        <v>6009999</v>
      </c>
      <c r="G207" s="247">
        <v>3535</v>
      </c>
      <c r="H207" s="238">
        <f>7257317+1300000</f>
        <v>8557317</v>
      </c>
      <c r="I207" s="248" t="s">
        <v>193</v>
      </c>
      <c r="J207" s="249"/>
    </row>
    <row r="208" spans="1:10" ht="12.75" hidden="1">
      <c r="A208" s="210" t="s">
        <v>153</v>
      </c>
      <c r="B208" s="237" t="s">
        <v>154</v>
      </c>
      <c r="C208" s="237">
        <v>14</v>
      </c>
      <c r="D208" s="247">
        <v>1014010</v>
      </c>
      <c r="E208" s="237" t="s">
        <v>155</v>
      </c>
      <c r="F208" s="241">
        <v>6029999</v>
      </c>
      <c r="G208" s="247">
        <v>3535</v>
      </c>
      <c r="H208" s="250">
        <f>'[1]Sheet1'!J205</f>
        <v>200000</v>
      </c>
      <c r="I208" s="248" t="s">
        <v>193</v>
      </c>
      <c r="J208" s="249"/>
    </row>
    <row r="209" spans="1:10" ht="12.75" hidden="1">
      <c r="A209" s="210" t="s">
        <v>158</v>
      </c>
      <c r="B209" s="237" t="s">
        <v>154</v>
      </c>
      <c r="C209" s="237">
        <v>14</v>
      </c>
      <c r="D209" s="247">
        <v>1014010</v>
      </c>
      <c r="E209" s="237" t="s">
        <v>155</v>
      </c>
      <c r="F209" s="237">
        <v>6009999</v>
      </c>
      <c r="G209" s="247">
        <v>3535</v>
      </c>
      <c r="H209" s="245">
        <f>'[1]Sheet1'!H206+'[1]Sheet1'!J206</f>
        <v>9647764</v>
      </c>
      <c r="I209" s="248" t="s">
        <v>193</v>
      </c>
      <c r="J209" s="249"/>
    </row>
    <row r="210" spans="1:10" ht="12.75" hidden="1">
      <c r="A210" s="210" t="s">
        <v>158</v>
      </c>
      <c r="B210" s="237" t="s">
        <v>154</v>
      </c>
      <c r="C210" s="237">
        <v>14</v>
      </c>
      <c r="D210" s="247">
        <v>1014010</v>
      </c>
      <c r="E210" s="237" t="s">
        <v>155</v>
      </c>
      <c r="F210" s="241">
        <v>6029999</v>
      </c>
      <c r="G210" s="247">
        <v>3535</v>
      </c>
      <c r="H210" s="250">
        <f>'[1]Sheet1'!J207</f>
        <v>300000</v>
      </c>
      <c r="I210" s="248" t="s">
        <v>193</v>
      </c>
      <c r="J210" s="249"/>
    </row>
    <row r="211" spans="1:10" ht="12.75" hidden="1">
      <c r="A211" s="210" t="s">
        <v>159</v>
      </c>
      <c r="B211" s="237" t="s">
        <v>154</v>
      </c>
      <c r="C211" s="237">
        <v>14</v>
      </c>
      <c r="D211" s="247">
        <v>1014010</v>
      </c>
      <c r="E211" s="237" t="s">
        <v>155</v>
      </c>
      <c r="F211" s="237">
        <v>6009999</v>
      </c>
      <c r="G211" s="247">
        <v>3535</v>
      </c>
      <c r="H211" s="245">
        <f>'[1]Sheet1'!H208+'[1]Sheet1'!J208</f>
        <v>9566870</v>
      </c>
      <c r="I211" s="248" t="s">
        <v>193</v>
      </c>
      <c r="J211" s="249"/>
    </row>
    <row r="212" spans="1:10" ht="12.75" hidden="1">
      <c r="A212" s="210" t="s">
        <v>159</v>
      </c>
      <c r="B212" s="237" t="s">
        <v>154</v>
      </c>
      <c r="C212" s="237">
        <v>14</v>
      </c>
      <c r="D212" s="247">
        <v>1014010</v>
      </c>
      <c r="E212" s="237" t="s">
        <v>155</v>
      </c>
      <c r="F212" s="241">
        <v>6029999</v>
      </c>
      <c r="G212" s="247">
        <v>3535</v>
      </c>
      <c r="H212" s="250">
        <f>'[1]Sheet1'!J209</f>
        <v>300000</v>
      </c>
      <c r="I212" s="248" t="s">
        <v>193</v>
      </c>
      <c r="J212" s="249"/>
    </row>
    <row r="213" spans="1:10" ht="12.75" hidden="1">
      <c r="A213" s="210" t="s">
        <v>160</v>
      </c>
      <c r="B213" s="237" t="s">
        <v>154</v>
      </c>
      <c r="C213" s="237">
        <v>14</v>
      </c>
      <c r="D213" s="247">
        <v>1014010</v>
      </c>
      <c r="E213" s="237" t="s">
        <v>155</v>
      </c>
      <c r="F213" s="237">
        <v>6009999</v>
      </c>
      <c r="G213" s="247">
        <v>3535</v>
      </c>
      <c r="H213" s="245">
        <v>9577124</v>
      </c>
      <c r="I213" s="248" t="s">
        <v>193</v>
      </c>
      <c r="J213" s="249"/>
    </row>
    <row r="214" spans="1:10" ht="12.75" hidden="1">
      <c r="A214" s="210" t="s">
        <v>160</v>
      </c>
      <c r="B214" s="237" t="s">
        <v>154</v>
      </c>
      <c r="C214" s="237">
        <v>14</v>
      </c>
      <c r="D214" s="247">
        <v>1014010</v>
      </c>
      <c r="E214" s="237" t="s">
        <v>155</v>
      </c>
      <c r="F214" s="241">
        <v>6029999</v>
      </c>
      <c r="G214" s="247">
        <v>3535</v>
      </c>
      <c r="H214" s="238">
        <v>99298</v>
      </c>
      <c r="I214" s="248" t="s">
        <v>193</v>
      </c>
      <c r="J214" s="249"/>
    </row>
    <row r="215" spans="1:10" ht="12.75" hidden="1">
      <c r="A215" s="210" t="s">
        <v>161</v>
      </c>
      <c r="B215" s="237" t="s">
        <v>154</v>
      </c>
      <c r="C215" s="237">
        <v>14</v>
      </c>
      <c r="D215" s="247">
        <v>1014010</v>
      </c>
      <c r="E215" s="237" t="s">
        <v>155</v>
      </c>
      <c r="F215" s="237">
        <v>6009999</v>
      </c>
      <c r="G215" s="247">
        <v>3535</v>
      </c>
      <c r="H215" s="245">
        <v>9577124</v>
      </c>
      <c r="I215" s="248" t="s">
        <v>193</v>
      </c>
      <c r="J215" s="249"/>
    </row>
    <row r="216" spans="1:10" ht="12.75" hidden="1">
      <c r="A216" s="210" t="s">
        <v>161</v>
      </c>
      <c r="B216" s="237" t="s">
        <v>154</v>
      </c>
      <c r="C216" s="237">
        <v>14</v>
      </c>
      <c r="D216" s="247">
        <v>1014010</v>
      </c>
      <c r="E216" s="237" t="s">
        <v>155</v>
      </c>
      <c r="F216" s="241">
        <v>6029999</v>
      </c>
      <c r="G216" s="247">
        <v>3535</v>
      </c>
      <c r="H216" s="238">
        <v>99298</v>
      </c>
      <c r="I216" s="248" t="s">
        <v>193</v>
      </c>
      <c r="J216" s="249"/>
    </row>
    <row r="217" spans="1:10" ht="12.75" hidden="1">
      <c r="A217" s="210" t="s">
        <v>162</v>
      </c>
      <c r="B217" s="237" t="s">
        <v>154</v>
      </c>
      <c r="C217" s="237">
        <v>14</v>
      </c>
      <c r="D217" s="247">
        <v>1014010</v>
      </c>
      <c r="E217" s="237" t="s">
        <v>155</v>
      </c>
      <c r="F217" s="237">
        <v>6009999</v>
      </c>
      <c r="G217" s="247">
        <v>3535</v>
      </c>
      <c r="H217" s="245">
        <v>9577124</v>
      </c>
      <c r="I217" s="248" t="s">
        <v>193</v>
      </c>
      <c r="J217" s="249"/>
    </row>
    <row r="218" spans="1:10" ht="12.75" hidden="1">
      <c r="A218" s="210" t="s">
        <v>162</v>
      </c>
      <c r="B218" s="237" t="s">
        <v>154</v>
      </c>
      <c r="C218" s="237">
        <v>14</v>
      </c>
      <c r="D218" s="247">
        <v>1014010</v>
      </c>
      <c r="E218" s="237" t="s">
        <v>155</v>
      </c>
      <c r="F218" s="241">
        <v>6029999</v>
      </c>
      <c r="G218" s="247">
        <v>3535</v>
      </c>
      <c r="H218" s="238">
        <v>99298</v>
      </c>
      <c r="I218" s="248" t="s">
        <v>193</v>
      </c>
      <c r="J218" s="249"/>
    </row>
    <row r="219" spans="1:10" ht="12.75" hidden="1">
      <c r="A219" s="210" t="s">
        <v>163</v>
      </c>
      <c r="B219" s="237" t="s">
        <v>154</v>
      </c>
      <c r="C219" s="237">
        <v>14</v>
      </c>
      <c r="D219" s="247">
        <v>1014010</v>
      </c>
      <c r="E219" s="237" t="s">
        <v>155</v>
      </c>
      <c r="F219" s="237">
        <v>6009999</v>
      </c>
      <c r="G219" s="247">
        <v>3535</v>
      </c>
      <c r="H219" s="245">
        <v>10200000</v>
      </c>
      <c r="I219" s="248" t="s">
        <v>193</v>
      </c>
      <c r="J219" s="249"/>
    </row>
    <row r="220" spans="1:10" ht="12.75" hidden="1">
      <c r="A220" s="210" t="s">
        <v>163</v>
      </c>
      <c r="B220" s="237" t="s">
        <v>154</v>
      </c>
      <c r="C220" s="237">
        <v>14</v>
      </c>
      <c r="D220" s="247">
        <v>1014010</v>
      </c>
      <c r="E220" s="237" t="s">
        <v>155</v>
      </c>
      <c r="F220" s="241">
        <v>6029999</v>
      </c>
      <c r="G220" s="247">
        <v>3535</v>
      </c>
      <c r="H220" s="238">
        <v>685975</v>
      </c>
      <c r="I220" s="248" t="s">
        <v>193</v>
      </c>
      <c r="J220" s="249"/>
    </row>
    <row r="221" spans="1:10" ht="12.75" hidden="1">
      <c r="A221" s="210" t="s">
        <v>164</v>
      </c>
      <c r="B221" s="237" t="s">
        <v>154</v>
      </c>
      <c r="C221" s="237">
        <v>14</v>
      </c>
      <c r="D221" s="247">
        <v>1014010</v>
      </c>
      <c r="E221" s="237" t="s">
        <v>155</v>
      </c>
      <c r="F221" s="237">
        <v>6009999</v>
      </c>
      <c r="G221" s="247">
        <v>3535</v>
      </c>
      <c r="H221" s="245">
        <v>10200000</v>
      </c>
      <c r="I221" s="248" t="s">
        <v>193</v>
      </c>
      <c r="J221" s="249"/>
    </row>
    <row r="222" spans="1:10" ht="12.75" hidden="1">
      <c r="A222" s="210" t="s">
        <v>164</v>
      </c>
      <c r="B222" s="237" t="s">
        <v>154</v>
      </c>
      <c r="C222" s="237">
        <v>14</v>
      </c>
      <c r="D222" s="247">
        <v>1014010</v>
      </c>
      <c r="E222" s="237" t="s">
        <v>155</v>
      </c>
      <c r="F222" s="241">
        <v>6029999</v>
      </c>
      <c r="G222" s="247">
        <v>3535</v>
      </c>
      <c r="H222" s="238">
        <v>685975</v>
      </c>
      <c r="I222" s="248" t="s">
        <v>193</v>
      </c>
      <c r="J222" s="249"/>
    </row>
    <row r="223" spans="1:10" ht="12.75" hidden="1">
      <c r="A223" s="210" t="s">
        <v>165</v>
      </c>
      <c r="B223" s="237" t="s">
        <v>154</v>
      </c>
      <c r="C223" s="237">
        <v>14</v>
      </c>
      <c r="D223" s="247">
        <v>1014010</v>
      </c>
      <c r="E223" s="237" t="s">
        <v>155</v>
      </c>
      <c r="F223" s="237">
        <v>6009999</v>
      </c>
      <c r="G223" s="247">
        <v>3535</v>
      </c>
      <c r="H223" s="245">
        <v>10200000</v>
      </c>
      <c r="I223" s="248" t="s">
        <v>193</v>
      </c>
      <c r="J223" s="249"/>
    </row>
    <row r="224" spans="1:10" ht="12.75" hidden="1">
      <c r="A224" s="210" t="s">
        <v>165</v>
      </c>
      <c r="B224" s="237" t="s">
        <v>154</v>
      </c>
      <c r="C224" s="237">
        <v>14</v>
      </c>
      <c r="D224" s="247">
        <v>1014010</v>
      </c>
      <c r="E224" s="237" t="s">
        <v>155</v>
      </c>
      <c r="F224" s="241">
        <v>6029999</v>
      </c>
      <c r="G224" s="247">
        <v>3535</v>
      </c>
      <c r="H224" s="238">
        <v>685975</v>
      </c>
      <c r="I224" s="248" t="s">
        <v>193</v>
      </c>
      <c r="J224" s="249"/>
    </row>
    <row r="225" spans="1:10" ht="12.75" hidden="1">
      <c r="A225" s="210" t="s">
        <v>166</v>
      </c>
      <c r="B225" s="237" t="s">
        <v>154</v>
      </c>
      <c r="C225" s="237">
        <v>14</v>
      </c>
      <c r="D225" s="247">
        <v>1014010</v>
      </c>
      <c r="E225" s="237" t="s">
        <v>155</v>
      </c>
      <c r="F225" s="237">
        <v>6009999</v>
      </c>
      <c r="G225" s="247">
        <v>3535</v>
      </c>
      <c r="H225" s="245">
        <f>'[1]Sheet1'!H222-'[1]Sheet1'!K222</f>
        <v>9500000</v>
      </c>
      <c r="I225" s="248" t="s">
        <v>193</v>
      </c>
      <c r="J225" s="249"/>
    </row>
    <row r="226" spans="1:10" ht="12.75" hidden="1">
      <c r="A226" s="210" t="s">
        <v>166</v>
      </c>
      <c r="B226" s="237" t="s">
        <v>154</v>
      </c>
      <c r="C226" s="237">
        <v>14</v>
      </c>
      <c r="D226" s="247">
        <v>1014010</v>
      </c>
      <c r="E226" s="237" t="s">
        <v>155</v>
      </c>
      <c r="F226" s="241">
        <v>6029999</v>
      </c>
      <c r="G226" s="247">
        <v>3535</v>
      </c>
      <c r="H226" s="238">
        <v>685975</v>
      </c>
      <c r="I226" s="248" t="s">
        <v>193</v>
      </c>
      <c r="J226" s="249"/>
    </row>
    <row r="227" spans="1:10" ht="12.75" hidden="1">
      <c r="A227" s="210" t="s">
        <v>167</v>
      </c>
      <c r="B227" s="237" t="s">
        <v>154</v>
      </c>
      <c r="C227" s="237">
        <v>14</v>
      </c>
      <c r="D227" s="247">
        <v>1014010</v>
      </c>
      <c r="E227" s="237" t="s">
        <v>155</v>
      </c>
      <c r="F227" s="237">
        <v>6009999</v>
      </c>
      <c r="G227" s="247">
        <v>3535</v>
      </c>
      <c r="H227" s="245">
        <f>'[1]Sheet1'!H224-'[1]Sheet1'!K224</f>
        <v>9101528</v>
      </c>
      <c r="I227" s="248" t="s">
        <v>193</v>
      </c>
      <c r="J227" s="249"/>
    </row>
    <row r="228" spans="1:10" ht="12.75" hidden="1">
      <c r="A228" s="210" t="s">
        <v>167</v>
      </c>
      <c r="B228" s="237" t="s">
        <v>154</v>
      </c>
      <c r="C228" s="237">
        <v>14</v>
      </c>
      <c r="D228" s="247">
        <v>1014010</v>
      </c>
      <c r="E228" s="237" t="s">
        <v>155</v>
      </c>
      <c r="F228" s="241">
        <v>6029999</v>
      </c>
      <c r="G228" s="247">
        <v>3535</v>
      </c>
      <c r="H228" s="238">
        <f>'[1]Sheet1'!H225-'[1]Sheet1'!K225</f>
        <v>1194000</v>
      </c>
      <c r="I228" s="248" t="s">
        <v>193</v>
      </c>
      <c r="J228" s="249"/>
    </row>
    <row r="229" spans="1:10" ht="12.75" hidden="1">
      <c r="A229" s="210" t="s">
        <v>168</v>
      </c>
      <c r="B229" s="237" t="s">
        <v>154</v>
      </c>
      <c r="C229" s="237">
        <v>14</v>
      </c>
      <c r="D229" s="247">
        <v>1014010</v>
      </c>
      <c r="E229" s="237" t="s">
        <v>155</v>
      </c>
      <c r="F229" s="237">
        <v>6009999</v>
      </c>
      <c r="G229" s="247">
        <v>3535</v>
      </c>
      <c r="H229" s="245">
        <f>'[1]Sheet1'!H226-'[1]Sheet1'!K226</f>
        <v>9220634</v>
      </c>
      <c r="I229" s="248" t="s">
        <v>193</v>
      </c>
      <c r="J229" s="249"/>
    </row>
    <row r="230" spans="1:10" ht="12.75" hidden="1">
      <c r="A230" s="210" t="s">
        <v>168</v>
      </c>
      <c r="B230" s="237" t="s">
        <v>154</v>
      </c>
      <c r="C230" s="237">
        <v>14</v>
      </c>
      <c r="D230" s="247">
        <v>1014010</v>
      </c>
      <c r="E230" s="237" t="s">
        <v>155</v>
      </c>
      <c r="F230" s="241">
        <v>6029999</v>
      </c>
      <c r="G230" s="247">
        <v>3535</v>
      </c>
      <c r="H230" s="238">
        <f>'[1]Sheet1'!H227-'[1]Sheet1'!K227</f>
        <v>994001</v>
      </c>
      <c r="I230" s="248" t="s">
        <v>193</v>
      </c>
      <c r="J230" s="249"/>
    </row>
    <row r="231" spans="1:10" ht="12.75" hidden="1">
      <c r="A231" s="210" t="s">
        <v>153</v>
      </c>
      <c r="B231" s="237" t="s">
        <v>154</v>
      </c>
      <c r="C231" s="237">
        <v>14</v>
      </c>
      <c r="D231" s="247">
        <v>1014009</v>
      </c>
      <c r="E231" s="237" t="s">
        <v>155</v>
      </c>
      <c r="F231" s="237">
        <v>6009999</v>
      </c>
      <c r="G231" s="247">
        <v>3535</v>
      </c>
      <c r="H231" s="238">
        <f>12966426+2300000</f>
        <v>15266426</v>
      </c>
      <c r="I231" s="248" t="s">
        <v>194</v>
      </c>
      <c r="J231" s="249"/>
    </row>
    <row r="232" spans="1:10" ht="12.75" hidden="1">
      <c r="A232" s="210" t="s">
        <v>153</v>
      </c>
      <c r="B232" s="237" t="s">
        <v>154</v>
      </c>
      <c r="C232" s="237">
        <v>14</v>
      </c>
      <c r="D232" s="247">
        <v>1014009</v>
      </c>
      <c r="E232" s="237" t="s">
        <v>155</v>
      </c>
      <c r="F232" s="241">
        <v>6029999</v>
      </c>
      <c r="G232" s="247">
        <v>3535</v>
      </c>
      <c r="H232" s="250">
        <f>'[1]Sheet1'!J229</f>
        <v>200000</v>
      </c>
      <c r="I232" s="248" t="s">
        <v>194</v>
      </c>
      <c r="J232" s="249"/>
    </row>
    <row r="233" spans="1:10" ht="12.75" hidden="1">
      <c r="A233" s="210" t="s">
        <v>158</v>
      </c>
      <c r="B233" s="237" t="s">
        <v>154</v>
      </c>
      <c r="C233" s="237">
        <v>14</v>
      </c>
      <c r="D233" s="247">
        <v>1014009</v>
      </c>
      <c r="E233" s="237" t="s">
        <v>155</v>
      </c>
      <c r="F233" s="237">
        <v>6009999</v>
      </c>
      <c r="G233" s="247">
        <v>3535</v>
      </c>
      <c r="H233" s="245">
        <f>'[1]Sheet1'!H230+'[1]Sheet1'!J230</f>
        <v>17905355</v>
      </c>
      <c r="I233" s="248" t="s">
        <v>194</v>
      </c>
      <c r="J233" s="249"/>
    </row>
    <row r="234" spans="1:10" ht="12.75" hidden="1">
      <c r="A234" s="210" t="s">
        <v>158</v>
      </c>
      <c r="B234" s="237" t="s">
        <v>154</v>
      </c>
      <c r="C234" s="237">
        <v>14</v>
      </c>
      <c r="D234" s="247">
        <v>1014009</v>
      </c>
      <c r="E234" s="237" t="s">
        <v>155</v>
      </c>
      <c r="F234" s="241">
        <v>6029999</v>
      </c>
      <c r="G234" s="247">
        <v>3535</v>
      </c>
      <c r="H234" s="250">
        <f>'[1]Sheet1'!J231</f>
        <v>500000</v>
      </c>
      <c r="I234" s="248" t="s">
        <v>194</v>
      </c>
      <c r="J234" s="249"/>
    </row>
    <row r="235" spans="1:10" ht="12.75" hidden="1">
      <c r="A235" s="210" t="s">
        <v>159</v>
      </c>
      <c r="B235" s="237" t="s">
        <v>154</v>
      </c>
      <c r="C235" s="237">
        <v>14</v>
      </c>
      <c r="D235" s="247">
        <v>1014009</v>
      </c>
      <c r="E235" s="237" t="s">
        <v>155</v>
      </c>
      <c r="F235" s="237">
        <v>6009999</v>
      </c>
      <c r="G235" s="247">
        <v>3535</v>
      </c>
      <c r="H235" s="245">
        <f>'[1]Sheet1'!H232+'[1]Sheet1'!J232</f>
        <v>16927497</v>
      </c>
      <c r="I235" s="248" t="s">
        <v>194</v>
      </c>
      <c r="J235" s="249"/>
    </row>
    <row r="236" spans="1:10" ht="12.75" hidden="1">
      <c r="A236" s="210" t="s">
        <v>159</v>
      </c>
      <c r="B236" s="237" t="s">
        <v>154</v>
      </c>
      <c r="C236" s="237">
        <v>14</v>
      </c>
      <c r="D236" s="247">
        <v>1014009</v>
      </c>
      <c r="E236" s="237" t="s">
        <v>155</v>
      </c>
      <c r="F236" s="241">
        <v>6029999</v>
      </c>
      <c r="G236" s="247">
        <v>3535</v>
      </c>
      <c r="H236" s="250">
        <f>'[1]Sheet1'!J233</f>
        <v>500000</v>
      </c>
      <c r="I236" s="248" t="s">
        <v>194</v>
      </c>
      <c r="J236" s="249"/>
    </row>
    <row r="237" spans="1:10" ht="12.75" hidden="1">
      <c r="A237" s="210" t="s">
        <v>160</v>
      </c>
      <c r="B237" s="237" t="s">
        <v>154</v>
      </c>
      <c r="C237" s="237">
        <v>14</v>
      </c>
      <c r="D237" s="247">
        <v>1014009</v>
      </c>
      <c r="E237" s="237" t="s">
        <v>155</v>
      </c>
      <c r="F237" s="237">
        <v>6009999</v>
      </c>
      <c r="G237" s="247">
        <v>3535</v>
      </c>
      <c r="H237" s="245">
        <v>16848157</v>
      </c>
      <c r="I237" s="248" t="s">
        <v>194</v>
      </c>
      <c r="J237" s="249"/>
    </row>
    <row r="238" spans="1:10" ht="12.75" hidden="1">
      <c r="A238" s="210" t="s">
        <v>160</v>
      </c>
      <c r="B238" s="237" t="s">
        <v>154</v>
      </c>
      <c r="C238" s="237">
        <v>14</v>
      </c>
      <c r="D238" s="247">
        <v>1014009</v>
      </c>
      <c r="E238" s="237" t="s">
        <v>155</v>
      </c>
      <c r="F238" s="241">
        <v>6029999</v>
      </c>
      <c r="G238" s="247">
        <v>3535</v>
      </c>
      <c r="H238" s="238">
        <v>440411</v>
      </c>
      <c r="I238" s="248" t="s">
        <v>194</v>
      </c>
      <c r="J238" s="249"/>
    </row>
    <row r="239" spans="1:10" ht="12.75" hidden="1">
      <c r="A239" s="210" t="s">
        <v>161</v>
      </c>
      <c r="B239" s="237" t="s">
        <v>154</v>
      </c>
      <c r="C239" s="237">
        <v>14</v>
      </c>
      <c r="D239" s="247">
        <v>1014009</v>
      </c>
      <c r="E239" s="237" t="s">
        <v>155</v>
      </c>
      <c r="F239" s="237">
        <v>6009999</v>
      </c>
      <c r="G239" s="247">
        <v>3535</v>
      </c>
      <c r="H239" s="245">
        <v>16848157</v>
      </c>
      <c r="I239" s="248" t="s">
        <v>194</v>
      </c>
      <c r="J239" s="249"/>
    </row>
    <row r="240" spans="1:10" ht="12.75" hidden="1">
      <c r="A240" s="210" t="s">
        <v>161</v>
      </c>
      <c r="B240" s="237" t="s">
        <v>154</v>
      </c>
      <c r="C240" s="237">
        <v>14</v>
      </c>
      <c r="D240" s="247">
        <v>1014009</v>
      </c>
      <c r="E240" s="237" t="s">
        <v>155</v>
      </c>
      <c r="F240" s="241">
        <v>6029999</v>
      </c>
      <c r="G240" s="247">
        <v>3535</v>
      </c>
      <c r="H240" s="238">
        <v>440411</v>
      </c>
      <c r="I240" s="248" t="s">
        <v>194</v>
      </c>
      <c r="J240" s="249"/>
    </row>
    <row r="241" spans="1:10" ht="12.75" hidden="1">
      <c r="A241" s="210" t="s">
        <v>162</v>
      </c>
      <c r="B241" s="237" t="s">
        <v>154</v>
      </c>
      <c r="C241" s="237">
        <v>14</v>
      </c>
      <c r="D241" s="247">
        <v>1014009</v>
      </c>
      <c r="E241" s="237" t="s">
        <v>155</v>
      </c>
      <c r="F241" s="237">
        <v>6009999</v>
      </c>
      <c r="G241" s="247">
        <v>3535</v>
      </c>
      <c r="H241" s="245">
        <v>16848157</v>
      </c>
      <c r="I241" s="248" t="s">
        <v>194</v>
      </c>
      <c r="J241" s="249"/>
    </row>
    <row r="242" spans="1:10" ht="12.75" hidden="1">
      <c r="A242" s="210" t="s">
        <v>162</v>
      </c>
      <c r="B242" s="237" t="s">
        <v>154</v>
      </c>
      <c r="C242" s="237">
        <v>14</v>
      </c>
      <c r="D242" s="247">
        <v>1014009</v>
      </c>
      <c r="E242" s="237" t="s">
        <v>155</v>
      </c>
      <c r="F242" s="241">
        <v>6029999</v>
      </c>
      <c r="G242" s="247">
        <v>3535</v>
      </c>
      <c r="H242" s="238">
        <v>440411</v>
      </c>
      <c r="I242" s="248" t="s">
        <v>194</v>
      </c>
      <c r="J242" s="249"/>
    </row>
    <row r="243" spans="1:10" ht="12.75" hidden="1">
      <c r="A243" s="210" t="s">
        <v>163</v>
      </c>
      <c r="B243" s="237" t="s">
        <v>154</v>
      </c>
      <c r="C243" s="237">
        <v>14</v>
      </c>
      <c r="D243" s="247">
        <v>1014009</v>
      </c>
      <c r="E243" s="237" t="s">
        <v>155</v>
      </c>
      <c r="F243" s="237">
        <v>6009999</v>
      </c>
      <c r="G243" s="247">
        <v>3535</v>
      </c>
      <c r="H243" s="245">
        <f>16848157+601482</f>
        <v>17449639</v>
      </c>
      <c r="I243" s="248" t="s">
        <v>194</v>
      </c>
      <c r="J243" s="249"/>
    </row>
    <row r="244" spans="1:10" ht="12.75" hidden="1">
      <c r="A244" s="210" t="s">
        <v>163</v>
      </c>
      <c r="B244" s="237" t="s">
        <v>154</v>
      </c>
      <c r="C244" s="237">
        <v>14</v>
      </c>
      <c r="D244" s="247">
        <v>1014009</v>
      </c>
      <c r="E244" s="237" t="s">
        <v>155</v>
      </c>
      <c r="F244" s="241">
        <v>6029999</v>
      </c>
      <c r="G244" s="247">
        <v>3535</v>
      </c>
      <c r="H244" s="238">
        <v>2000000</v>
      </c>
      <c r="I244" s="248" t="s">
        <v>194</v>
      </c>
      <c r="J244" s="249"/>
    </row>
    <row r="245" spans="1:10" ht="12.75" hidden="1">
      <c r="A245" s="210" t="s">
        <v>164</v>
      </c>
      <c r="B245" s="237" t="s">
        <v>154</v>
      </c>
      <c r="C245" s="237">
        <v>14</v>
      </c>
      <c r="D245" s="247">
        <v>1014009</v>
      </c>
      <c r="E245" s="237" t="s">
        <v>155</v>
      </c>
      <c r="F245" s="237">
        <v>6009999</v>
      </c>
      <c r="G245" s="247">
        <v>3535</v>
      </c>
      <c r="H245" s="245">
        <f>16848157+601482</f>
        <v>17449639</v>
      </c>
      <c r="I245" s="248" t="s">
        <v>194</v>
      </c>
      <c r="J245" s="249"/>
    </row>
    <row r="246" spans="1:10" ht="12.75" hidden="1">
      <c r="A246" s="210" t="s">
        <v>164</v>
      </c>
      <c r="B246" s="237" t="s">
        <v>154</v>
      </c>
      <c r="C246" s="237">
        <v>14</v>
      </c>
      <c r="D246" s="247">
        <v>1014009</v>
      </c>
      <c r="E246" s="237" t="s">
        <v>155</v>
      </c>
      <c r="F246" s="241">
        <v>6029999</v>
      </c>
      <c r="G246" s="247">
        <v>3535</v>
      </c>
      <c r="H246" s="238">
        <v>2000000</v>
      </c>
      <c r="I246" s="248" t="s">
        <v>194</v>
      </c>
      <c r="J246" s="249"/>
    </row>
    <row r="247" spans="1:10" ht="12.75" hidden="1">
      <c r="A247" s="210" t="s">
        <v>165</v>
      </c>
      <c r="B247" s="237" t="s">
        <v>154</v>
      </c>
      <c r="C247" s="237">
        <v>14</v>
      </c>
      <c r="D247" s="247">
        <v>1014009</v>
      </c>
      <c r="E247" s="237" t="s">
        <v>155</v>
      </c>
      <c r="F247" s="237">
        <v>6009999</v>
      </c>
      <c r="G247" s="247">
        <v>3535</v>
      </c>
      <c r="H247" s="245">
        <f>16848157+601482</f>
        <v>17449639</v>
      </c>
      <c r="I247" s="248" t="s">
        <v>194</v>
      </c>
      <c r="J247" s="249"/>
    </row>
    <row r="248" spans="1:10" ht="12.75" hidden="1">
      <c r="A248" s="210" t="s">
        <v>165</v>
      </c>
      <c r="B248" s="237" t="s">
        <v>154</v>
      </c>
      <c r="C248" s="237">
        <v>14</v>
      </c>
      <c r="D248" s="247">
        <v>1014009</v>
      </c>
      <c r="E248" s="237" t="s">
        <v>155</v>
      </c>
      <c r="F248" s="241">
        <v>6029999</v>
      </c>
      <c r="G248" s="247">
        <v>3535</v>
      </c>
      <c r="H248" s="238">
        <v>2000000</v>
      </c>
      <c r="I248" s="248" t="s">
        <v>194</v>
      </c>
      <c r="J248" s="249"/>
    </row>
    <row r="249" spans="1:10" ht="12.75" hidden="1">
      <c r="A249" s="210" t="s">
        <v>166</v>
      </c>
      <c r="B249" s="237" t="s">
        <v>154</v>
      </c>
      <c r="C249" s="237">
        <v>14</v>
      </c>
      <c r="D249" s="247">
        <v>1014009</v>
      </c>
      <c r="E249" s="237" t="s">
        <v>155</v>
      </c>
      <c r="F249" s="237">
        <v>6009999</v>
      </c>
      <c r="G249" s="247">
        <v>3535</v>
      </c>
      <c r="H249" s="245">
        <f>16848157+601482</f>
        <v>17449639</v>
      </c>
      <c r="I249" s="248" t="s">
        <v>194</v>
      </c>
      <c r="J249" s="249"/>
    </row>
    <row r="250" spans="1:10" ht="12.75" hidden="1">
      <c r="A250" s="210" t="s">
        <v>166</v>
      </c>
      <c r="B250" s="237" t="s">
        <v>154</v>
      </c>
      <c r="C250" s="237">
        <v>14</v>
      </c>
      <c r="D250" s="247">
        <v>1014009</v>
      </c>
      <c r="E250" s="237" t="s">
        <v>155</v>
      </c>
      <c r="F250" s="241">
        <v>6029999</v>
      </c>
      <c r="G250" s="247">
        <v>3535</v>
      </c>
      <c r="H250" s="238">
        <v>2000000</v>
      </c>
      <c r="I250" s="248" t="s">
        <v>194</v>
      </c>
      <c r="J250" s="249"/>
    </row>
    <row r="251" spans="1:10" ht="12.75" hidden="1">
      <c r="A251" s="210" t="s">
        <v>167</v>
      </c>
      <c r="B251" s="237" t="s">
        <v>154</v>
      </c>
      <c r="C251" s="237">
        <v>14</v>
      </c>
      <c r="D251" s="247">
        <v>1014009</v>
      </c>
      <c r="E251" s="237" t="s">
        <v>155</v>
      </c>
      <c r="F251" s="237">
        <v>6009999</v>
      </c>
      <c r="G251" s="247">
        <v>3535</v>
      </c>
      <c r="H251" s="245">
        <f>'[1]Sheet1'!H248-'[1]Sheet1'!K248</f>
        <v>17667791</v>
      </c>
      <c r="I251" s="248" t="s">
        <v>194</v>
      </c>
      <c r="J251" s="249"/>
    </row>
    <row r="252" spans="1:10" ht="12.75" hidden="1">
      <c r="A252" s="210" t="s">
        <v>167</v>
      </c>
      <c r="B252" s="237" t="s">
        <v>154</v>
      </c>
      <c r="C252" s="237">
        <v>14</v>
      </c>
      <c r="D252" s="247">
        <v>1014009</v>
      </c>
      <c r="E252" s="237" t="s">
        <v>155</v>
      </c>
      <c r="F252" s="241">
        <v>6029999</v>
      </c>
      <c r="G252" s="247">
        <v>3535</v>
      </c>
      <c r="H252" s="238">
        <f>'[1]Sheet1'!H249-'[1]Sheet1'!K249</f>
        <v>1942920</v>
      </c>
      <c r="I252" s="248" t="s">
        <v>194</v>
      </c>
      <c r="J252" s="249"/>
    </row>
    <row r="253" spans="1:10" ht="12.75" hidden="1">
      <c r="A253" s="210" t="s">
        <v>168</v>
      </c>
      <c r="B253" s="237" t="s">
        <v>154</v>
      </c>
      <c r="C253" s="237">
        <v>14</v>
      </c>
      <c r="D253" s="247">
        <v>1014009</v>
      </c>
      <c r="E253" s="237" t="s">
        <v>155</v>
      </c>
      <c r="F253" s="237">
        <v>6009999</v>
      </c>
      <c r="G253" s="247">
        <v>3535</v>
      </c>
      <c r="H253" s="245">
        <f>'[1]Sheet1'!H250-'[1]Sheet1'!K250</f>
        <v>14067789</v>
      </c>
      <c r="I253" s="248" t="s">
        <v>194</v>
      </c>
      <c r="J253" s="249"/>
    </row>
    <row r="254" spans="1:10" ht="12.75" hidden="1">
      <c r="A254" s="210" t="s">
        <v>168</v>
      </c>
      <c r="B254" s="237" t="s">
        <v>154</v>
      </c>
      <c r="C254" s="237">
        <v>14</v>
      </c>
      <c r="D254" s="247">
        <v>1014009</v>
      </c>
      <c r="E254" s="237" t="s">
        <v>155</v>
      </c>
      <c r="F254" s="241">
        <v>6029999</v>
      </c>
      <c r="G254" s="247">
        <v>3535</v>
      </c>
      <c r="H254" s="238">
        <f>'[1]Sheet1'!H251-'[1]Sheet1'!K251</f>
        <v>1465063</v>
      </c>
      <c r="I254" s="248" t="s">
        <v>194</v>
      </c>
      <c r="J254" s="249"/>
    </row>
    <row r="255" spans="1:10" ht="12.75" hidden="1">
      <c r="A255" s="210" t="s">
        <v>153</v>
      </c>
      <c r="B255" s="237" t="s">
        <v>154</v>
      </c>
      <c r="C255" s="237">
        <v>14</v>
      </c>
      <c r="D255" s="247">
        <v>1014011</v>
      </c>
      <c r="E255" s="237" t="s">
        <v>155</v>
      </c>
      <c r="F255" s="237">
        <v>6009999</v>
      </c>
      <c r="G255" s="247">
        <v>3535</v>
      </c>
      <c r="H255" s="238">
        <f>6017728+1000000</f>
        <v>7017728</v>
      </c>
      <c r="I255" s="248" t="s">
        <v>195</v>
      </c>
      <c r="J255" s="249"/>
    </row>
    <row r="256" spans="1:10" ht="12.75" hidden="1">
      <c r="A256" s="210" t="s">
        <v>153</v>
      </c>
      <c r="B256" s="237" t="s">
        <v>154</v>
      </c>
      <c r="C256" s="237">
        <v>14</v>
      </c>
      <c r="D256" s="247">
        <v>1014011</v>
      </c>
      <c r="E256" s="237" t="s">
        <v>155</v>
      </c>
      <c r="F256" s="241">
        <v>6029999</v>
      </c>
      <c r="G256" s="247">
        <v>3535</v>
      </c>
      <c r="H256" s="250">
        <f>'[1]Sheet1'!J253</f>
        <v>300000</v>
      </c>
      <c r="I256" s="248" t="s">
        <v>195</v>
      </c>
      <c r="J256" s="249"/>
    </row>
    <row r="257" spans="1:10" ht="12.75" hidden="1">
      <c r="A257" s="210" t="s">
        <v>158</v>
      </c>
      <c r="B257" s="237" t="s">
        <v>154</v>
      </c>
      <c r="C257" s="237">
        <v>14</v>
      </c>
      <c r="D257" s="247">
        <v>1014011</v>
      </c>
      <c r="E257" s="237" t="s">
        <v>155</v>
      </c>
      <c r="F257" s="237">
        <v>6009999</v>
      </c>
      <c r="G257" s="247">
        <v>3535</v>
      </c>
      <c r="H257" s="245">
        <f>'[1]Sheet1'!H254+'[1]Sheet1'!J254</f>
        <v>8114774</v>
      </c>
      <c r="I257" s="248" t="s">
        <v>195</v>
      </c>
      <c r="J257" s="249"/>
    </row>
    <row r="258" spans="1:10" ht="12.75" hidden="1">
      <c r="A258" s="210" t="s">
        <v>158</v>
      </c>
      <c r="B258" s="237" t="s">
        <v>154</v>
      </c>
      <c r="C258" s="237">
        <v>14</v>
      </c>
      <c r="D258" s="247">
        <v>1014011</v>
      </c>
      <c r="E258" s="237" t="s">
        <v>155</v>
      </c>
      <c r="F258" s="241">
        <v>6029999</v>
      </c>
      <c r="G258" s="247">
        <v>3535</v>
      </c>
      <c r="H258" s="250">
        <f>'[1]Sheet1'!J255</f>
        <v>500000</v>
      </c>
      <c r="I258" s="248" t="s">
        <v>195</v>
      </c>
      <c r="J258" s="249"/>
    </row>
    <row r="259" spans="1:10" ht="12.75" hidden="1">
      <c r="A259" s="210" t="s">
        <v>159</v>
      </c>
      <c r="B259" s="237" t="s">
        <v>154</v>
      </c>
      <c r="C259" s="237">
        <v>14</v>
      </c>
      <c r="D259" s="247">
        <v>1014011</v>
      </c>
      <c r="E259" s="237" t="s">
        <v>155</v>
      </c>
      <c r="F259" s="237">
        <v>6009999</v>
      </c>
      <c r="G259" s="247">
        <v>3535</v>
      </c>
      <c r="H259" s="245">
        <f>'[1]Sheet1'!H256+'[1]Sheet1'!J256</f>
        <v>7620683</v>
      </c>
      <c r="I259" s="248" t="s">
        <v>195</v>
      </c>
      <c r="J259" s="249"/>
    </row>
    <row r="260" spans="1:10" ht="12.75" hidden="1">
      <c r="A260" s="210" t="s">
        <v>159</v>
      </c>
      <c r="B260" s="237" t="s">
        <v>154</v>
      </c>
      <c r="C260" s="237">
        <v>14</v>
      </c>
      <c r="D260" s="247">
        <v>1014011</v>
      </c>
      <c r="E260" s="237" t="s">
        <v>155</v>
      </c>
      <c r="F260" s="241">
        <v>6029999</v>
      </c>
      <c r="G260" s="247">
        <v>3535</v>
      </c>
      <c r="H260" s="250">
        <f>'[1]Sheet1'!J257</f>
        <v>700000</v>
      </c>
      <c r="I260" s="248" t="s">
        <v>195</v>
      </c>
      <c r="J260" s="249"/>
    </row>
    <row r="261" spans="1:10" ht="12.75" hidden="1">
      <c r="A261" s="210" t="s">
        <v>160</v>
      </c>
      <c r="B261" s="237" t="s">
        <v>154</v>
      </c>
      <c r="C261" s="237">
        <v>14</v>
      </c>
      <c r="D261" s="247">
        <v>1014011</v>
      </c>
      <c r="E261" s="237" t="s">
        <v>155</v>
      </c>
      <c r="F261" s="237">
        <v>6009999</v>
      </c>
      <c r="G261" s="247">
        <v>3535</v>
      </c>
      <c r="H261" s="245">
        <v>7600748</v>
      </c>
      <c r="I261" s="248" t="s">
        <v>195</v>
      </c>
      <c r="J261" s="249"/>
    </row>
    <row r="262" spans="1:10" ht="12.75" hidden="1">
      <c r="A262" s="210" t="s">
        <v>160</v>
      </c>
      <c r="B262" s="237" t="s">
        <v>154</v>
      </c>
      <c r="C262" s="237">
        <v>14</v>
      </c>
      <c r="D262" s="247">
        <v>1014011</v>
      </c>
      <c r="E262" s="237" t="s">
        <v>155</v>
      </c>
      <c r="F262" s="241">
        <v>6029999</v>
      </c>
      <c r="G262" s="247">
        <v>3535</v>
      </c>
      <c r="H262" s="238">
        <v>422890</v>
      </c>
      <c r="I262" s="248" t="s">
        <v>195</v>
      </c>
      <c r="J262" s="249"/>
    </row>
    <row r="263" spans="1:10" ht="12.75" hidden="1">
      <c r="A263" s="210" t="s">
        <v>161</v>
      </c>
      <c r="B263" s="237" t="s">
        <v>154</v>
      </c>
      <c r="C263" s="237">
        <v>14</v>
      </c>
      <c r="D263" s="247">
        <v>1014011</v>
      </c>
      <c r="E263" s="237" t="s">
        <v>155</v>
      </c>
      <c r="F263" s="237">
        <v>6009999</v>
      </c>
      <c r="G263" s="247">
        <v>3535</v>
      </c>
      <c r="H263" s="245">
        <v>7600748</v>
      </c>
      <c r="I263" s="248" t="s">
        <v>195</v>
      </c>
      <c r="J263" s="249"/>
    </row>
    <row r="264" spans="1:10" ht="12.75" hidden="1">
      <c r="A264" s="210" t="s">
        <v>161</v>
      </c>
      <c r="B264" s="237" t="s">
        <v>154</v>
      </c>
      <c r="C264" s="237">
        <v>14</v>
      </c>
      <c r="D264" s="247">
        <v>1014011</v>
      </c>
      <c r="E264" s="237" t="s">
        <v>155</v>
      </c>
      <c r="F264" s="241">
        <v>6029999</v>
      </c>
      <c r="G264" s="247">
        <v>3535</v>
      </c>
      <c r="H264" s="238">
        <v>422890</v>
      </c>
      <c r="I264" s="248" t="s">
        <v>195</v>
      </c>
      <c r="J264" s="249"/>
    </row>
    <row r="265" spans="1:10" ht="12.75" hidden="1">
      <c r="A265" s="210" t="s">
        <v>162</v>
      </c>
      <c r="B265" s="237" t="s">
        <v>154</v>
      </c>
      <c r="C265" s="237">
        <v>14</v>
      </c>
      <c r="D265" s="247">
        <v>1014011</v>
      </c>
      <c r="E265" s="237" t="s">
        <v>155</v>
      </c>
      <c r="F265" s="237">
        <v>6009999</v>
      </c>
      <c r="G265" s="247">
        <v>3535</v>
      </c>
      <c r="H265" s="245">
        <v>7600748</v>
      </c>
      <c r="I265" s="248" t="s">
        <v>195</v>
      </c>
      <c r="J265" s="249"/>
    </row>
    <row r="266" spans="1:10" ht="12.75" hidden="1">
      <c r="A266" s="210" t="s">
        <v>162</v>
      </c>
      <c r="B266" s="237" t="s">
        <v>154</v>
      </c>
      <c r="C266" s="237">
        <v>14</v>
      </c>
      <c r="D266" s="247">
        <v>1014011</v>
      </c>
      <c r="E266" s="237" t="s">
        <v>155</v>
      </c>
      <c r="F266" s="241">
        <v>6029999</v>
      </c>
      <c r="G266" s="247">
        <v>3535</v>
      </c>
      <c r="H266" s="238">
        <v>422890</v>
      </c>
      <c r="I266" s="248" t="s">
        <v>195</v>
      </c>
      <c r="J266" s="249"/>
    </row>
    <row r="267" spans="1:10" ht="12.75" hidden="1">
      <c r="A267" s="210" t="s">
        <v>163</v>
      </c>
      <c r="B267" s="237" t="s">
        <v>154</v>
      </c>
      <c r="C267" s="237">
        <v>14</v>
      </c>
      <c r="D267" s="247">
        <v>1014011</v>
      </c>
      <c r="E267" s="237" t="s">
        <v>155</v>
      </c>
      <c r="F267" s="237">
        <v>6009999</v>
      </c>
      <c r="G267" s="247">
        <v>3535</v>
      </c>
      <c r="H267" s="245">
        <v>8600748</v>
      </c>
      <c r="I267" s="248" t="s">
        <v>195</v>
      </c>
      <c r="J267" s="249"/>
    </row>
    <row r="268" spans="1:10" ht="12.75" hidden="1">
      <c r="A268" s="210" t="s">
        <v>163</v>
      </c>
      <c r="B268" s="237" t="s">
        <v>154</v>
      </c>
      <c r="C268" s="237">
        <v>14</v>
      </c>
      <c r="D268" s="247">
        <v>1014011</v>
      </c>
      <c r="E268" s="237" t="s">
        <v>155</v>
      </c>
      <c r="F268" s="241">
        <v>6029999</v>
      </c>
      <c r="G268" s="247">
        <v>3535</v>
      </c>
      <c r="H268" s="238">
        <v>425844</v>
      </c>
      <c r="I268" s="248" t="s">
        <v>195</v>
      </c>
      <c r="J268" s="249"/>
    </row>
    <row r="269" spans="1:10" ht="12.75" hidden="1">
      <c r="A269" s="210" t="s">
        <v>164</v>
      </c>
      <c r="B269" s="237" t="s">
        <v>154</v>
      </c>
      <c r="C269" s="237">
        <v>14</v>
      </c>
      <c r="D269" s="247">
        <v>1014011</v>
      </c>
      <c r="E269" s="237" t="s">
        <v>155</v>
      </c>
      <c r="F269" s="237">
        <v>6009999</v>
      </c>
      <c r="G269" s="247">
        <v>3535</v>
      </c>
      <c r="H269" s="245">
        <v>8200748</v>
      </c>
      <c r="I269" s="248" t="s">
        <v>195</v>
      </c>
      <c r="J269" s="249"/>
    </row>
    <row r="270" spans="1:10" ht="12.75" hidden="1">
      <c r="A270" s="210" t="s">
        <v>164</v>
      </c>
      <c r="B270" s="237" t="s">
        <v>154</v>
      </c>
      <c r="C270" s="237">
        <v>14</v>
      </c>
      <c r="D270" s="247">
        <v>1014011</v>
      </c>
      <c r="E270" s="237" t="s">
        <v>155</v>
      </c>
      <c r="F270" s="241">
        <v>6029999</v>
      </c>
      <c r="G270" s="247">
        <v>3535</v>
      </c>
      <c r="H270" s="238">
        <v>825844</v>
      </c>
      <c r="I270" s="248" t="s">
        <v>195</v>
      </c>
      <c r="J270" s="249"/>
    </row>
    <row r="271" spans="1:10" ht="12.75" hidden="1">
      <c r="A271" s="210" t="s">
        <v>165</v>
      </c>
      <c r="B271" s="237" t="s">
        <v>154</v>
      </c>
      <c r="C271" s="237">
        <v>14</v>
      </c>
      <c r="D271" s="247">
        <v>1014011</v>
      </c>
      <c r="E271" s="237" t="s">
        <v>155</v>
      </c>
      <c r="F271" s="237">
        <v>6009999</v>
      </c>
      <c r="G271" s="247">
        <v>3535</v>
      </c>
      <c r="H271" s="245">
        <f>'[1]Sheet1'!H268-'[1]Sheet1'!K268</f>
        <v>7400748</v>
      </c>
      <c r="I271" s="248" t="s">
        <v>195</v>
      </c>
      <c r="J271" s="249"/>
    </row>
    <row r="272" spans="1:10" ht="12.75" hidden="1">
      <c r="A272" s="210" t="s">
        <v>165</v>
      </c>
      <c r="B272" s="237" t="s">
        <v>154</v>
      </c>
      <c r="C272" s="237">
        <v>14</v>
      </c>
      <c r="D272" s="247">
        <v>1014011</v>
      </c>
      <c r="E272" s="237" t="s">
        <v>155</v>
      </c>
      <c r="F272" s="241">
        <v>6029999</v>
      </c>
      <c r="G272" s="247">
        <v>3535</v>
      </c>
      <c r="H272" s="238">
        <v>1025844</v>
      </c>
      <c r="I272" s="248" t="s">
        <v>195</v>
      </c>
      <c r="J272" s="249"/>
    </row>
    <row r="273" spans="1:10" ht="12.75" hidden="1">
      <c r="A273" s="210" t="s">
        <v>166</v>
      </c>
      <c r="B273" s="237" t="s">
        <v>154</v>
      </c>
      <c r="C273" s="237">
        <v>14</v>
      </c>
      <c r="D273" s="247">
        <v>1014011</v>
      </c>
      <c r="E273" s="237" t="s">
        <v>155</v>
      </c>
      <c r="F273" s="237">
        <v>6009999</v>
      </c>
      <c r="G273" s="247">
        <v>3535</v>
      </c>
      <c r="H273" s="245">
        <f>'[1]Sheet1'!H270-'[1]Sheet1'!K270</f>
        <v>7000748</v>
      </c>
      <c r="I273" s="248" t="s">
        <v>195</v>
      </c>
      <c r="J273" s="249"/>
    </row>
    <row r="274" spans="1:10" ht="12.75" hidden="1">
      <c r="A274" s="210" t="s">
        <v>166</v>
      </c>
      <c r="B274" s="237" t="s">
        <v>154</v>
      </c>
      <c r="C274" s="237">
        <v>14</v>
      </c>
      <c r="D274" s="247">
        <v>1014011</v>
      </c>
      <c r="E274" s="237" t="s">
        <v>155</v>
      </c>
      <c r="F274" s="241">
        <v>6029999</v>
      </c>
      <c r="G274" s="247">
        <v>3535</v>
      </c>
      <c r="H274" s="238">
        <v>2025844</v>
      </c>
      <c r="I274" s="248" t="s">
        <v>195</v>
      </c>
      <c r="J274" s="249"/>
    </row>
    <row r="275" spans="1:10" ht="12.75" hidden="1">
      <c r="A275" s="210" t="s">
        <v>167</v>
      </c>
      <c r="B275" s="237" t="s">
        <v>154</v>
      </c>
      <c r="C275" s="237">
        <v>14</v>
      </c>
      <c r="D275" s="247">
        <v>1014011</v>
      </c>
      <c r="E275" s="237" t="s">
        <v>155</v>
      </c>
      <c r="F275" s="237">
        <v>6009999</v>
      </c>
      <c r="G275" s="247">
        <v>3535</v>
      </c>
      <c r="H275" s="245">
        <f>'[1]Sheet1'!H272-'[1]Sheet1'!K272</f>
        <v>6900000</v>
      </c>
      <c r="I275" s="248" t="s">
        <v>195</v>
      </c>
      <c r="J275" s="249"/>
    </row>
    <row r="276" spans="1:10" ht="12.75" hidden="1">
      <c r="A276" s="210" t="s">
        <v>167</v>
      </c>
      <c r="B276" s="237" t="s">
        <v>154</v>
      </c>
      <c r="C276" s="237">
        <v>14</v>
      </c>
      <c r="D276" s="247">
        <v>1014011</v>
      </c>
      <c r="E276" s="237" t="s">
        <v>155</v>
      </c>
      <c r="F276" s="241">
        <v>6029999</v>
      </c>
      <c r="G276" s="247">
        <v>3535</v>
      </c>
      <c r="H276" s="238">
        <f>'[1]Sheet1'!H273-'[1]Sheet1'!K273</f>
        <v>1029547</v>
      </c>
      <c r="I276" s="248" t="s">
        <v>195</v>
      </c>
      <c r="J276" s="249"/>
    </row>
    <row r="277" spans="1:10" ht="12.75" hidden="1">
      <c r="A277" s="210" t="s">
        <v>168</v>
      </c>
      <c r="B277" s="237" t="s">
        <v>154</v>
      </c>
      <c r="C277" s="237">
        <v>14</v>
      </c>
      <c r="D277" s="247">
        <v>1014011</v>
      </c>
      <c r="E277" s="237" t="s">
        <v>155</v>
      </c>
      <c r="F277" s="237">
        <v>6009999</v>
      </c>
      <c r="G277" s="247">
        <v>3535</v>
      </c>
      <c r="H277" s="245">
        <f>'[1]Sheet1'!H274-'[1]Sheet1'!K274</f>
        <v>7550549</v>
      </c>
      <c r="I277" s="248" t="s">
        <v>195</v>
      </c>
      <c r="J277" s="249"/>
    </row>
    <row r="278" spans="1:10" ht="12.75" hidden="1">
      <c r="A278" s="210" t="s">
        <v>168</v>
      </c>
      <c r="B278" s="237" t="s">
        <v>154</v>
      </c>
      <c r="C278" s="237">
        <v>14</v>
      </c>
      <c r="D278" s="247">
        <v>1014011</v>
      </c>
      <c r="E278" s="237" t="s">
        <v>155</v>
      </c>
      <c r="F278" s="241">
        <v>6029999</v>
      </c>
      <c r="G278" s="247">
        <v>3535</v>
      </c>
      <c r="H278" s="238">
        <f>'[1]Sheet1'!H275-'[1]Sheet1'!K275</f>
        <v>984909</v>
      </c>
      <c r="I278" s="248" t="s">
        <v>195</v>
      </c>
      <c r="J278" s="249"/>
    </row>
    <row r="279" spans="1:10" ht="12.75" hidden="1">
      <c r="A279" s="210" t="s">
        <v>153</v>
      </c>
      <c r="B279" s="237" t="s">
        <v>154</v>
      </c>
      <c r="C279" s="237">
        <v>14</v>
      </c>
      <c r="D279" s="247">
        <v>1014006</v>
      </c>
      <c r="E279" s="237" t="s">
        <v>155</v>
      </c>
      <c r="F279" s="237">
        <v>6009999</v>
      </c>
      <c r="G279" s="247" t="s">
        <v>196</v>
      </c>
      <c r="H279" s="238">
        <f>7802616+1500000</f>
        <v>9302616</v>
      </c>
      <c r="I279" s="248" t="s">
        <v>197</v>
      </c>
      <c r="J279" s="249"/>
    </row>
    <row r="280" spans="1:10" ht="12.75" hidden="1">
      <c r="A280" s="210" t="s">
        <v>153</v>
      </c>
      <c r="B280" s="237" t="s">
        <v>154</v>
      </c>
      <c r="C280" s="237">
        <v>14</v>
      </c>
      <c r="D280" s="247">
        <v>1014006</v>
      </c>
      <c r="E280" s="237" t="s">
        <v>155</v>
      </c>
      <c r="F280" s="241">
        <v>6029999</v>
      </c>
      <c r="G280" s="247" t="s">
        <v>196</v>
      </c>
      <c r="H280" s="251">
        <f>'[1]Sheet1'!J277</f>
        <v>100000</v>
      </c>
      <c r="I280" s="248" t="s">
        <v>197</v>
      </c>
      <c r="J280" s="249"/>
    </row>
    <row r="281" spans="1:10" ht="12.75" hidden="1">
      <c r="A281" s="210" t="s">
        <v>158</v>
      </c>
      <c r="B281" s="237" t="s">
        <v>154</v>
      </c>
      <c r="C281" s="237">
        <v>14</v>
      </c>
      <c r="D281" s="247">
        <v>1014006</v>
      </c>
      <c r="E281" s="237" t="s">
        <v>155</v>
      </c>
      <c r="F281" s="237">
        <v>6009999</v>
      </c>
      <c r="G281" s="247" t="s">
        <v>196</v>
      </c>
      <c r="H281" s="245">
        <f>'[1]Sheet1'!H278+'[1]Sheet1'!J278</f>
        <v>11402179</v>
      </c>
      <c r="I281" s="248" t="s">
        <v>197</v>
      </c>
      <c r="J281" s="249"/>
    </row>
    <row r="282" spans="1:10" ht="12.75" hidden="1">
      <c r="A282" s="210" t="s">
        <v>158</v>
      </c>
      <c r="B282" s="237" t="s">
        <v>154</v>
      </c>
      <c r="C282" s="237">
        <v>14</v>
      </c>
      <c r="D282" s="247">
        <v>1014006</v>
      </c>
      <c r="E282" s="237" t="s">
        <v>155</v>
      </c>
      <c r="F282" s="241">
        <v>6029999</v>
      </c>
      <c r="G282" s="247" t="s">
        <v>196</v>
      </c>
      <c r="H282" s="251">
        <f>'[1]Sheet1'!J279</f>
        <v>200000</v>
      </c>
      <c r="I282" s="248" t="s">
        <v>197</v>
      </c>
      <c r="J282" s="249"/>
    </row>
    <row r="283" spans="1:10" ht="12.75" hidden="1">
      <c r="A283" s="210" t="s">
        <v>159</v>
      </c>
      <c r="B283" s="237" t="s">
        <v>154</v>
      </c>
      <c r="C283" s="237">
        <v>14</v>
      </c>
      <c r="D283" s="247">
        <v>1014006</v>
      </c>
      <c r="E283" s="237" t="s">
        <v>155</v>
      </c>
      <c r="F283" s="237">
        <v>6009999</v>
      </c>
      <c r="G283" s="247" t="s">
        <v>196</v>
      </c>
      <c r="H283" s="245">
        <f>'[1]Sheet1'!H280+'[1]Sheet1'!J280</f>
        <v>10403051</v>
      </c>
      <c r="I283" s="248" t="s">
        <v>197</v>
      </c>
      <c r="J283" s="249"/>
    </row>
    <row r="284" spans="1:10" ht="12.75" hidden="1">
      <c r="A284" s="210" t="s">
        <v>159</v>
      </c>
      <c r="B284" s="237" t="s">
        <v>154</v>
      </c>
      <c r="C284" s="237">
        <v>14</v>
      </c>
      <c r="D284" s="247">
        <v>1014006</v>
      </c>
      <c r="E284" s="237" t="s">
        <v>155</v>
      </c>
      <c r="F284" s="241">
        <v>6029999</v>
      </c>
      <c r="G284" s="247" t="s">
        <v>196</v>
      </c>
      <c r="H284" s="251">
        <f>'[1]Sheet1'!J281</f>
        <v>200000</v>
      </c>
      <c r="I284" s="248" t="s">
        <v>197</v>
      </c>
      <c r="J284" s="249"/>
    </row>
    <row r="285" spans="1:10" ht="12.75" hidden="1">
      <c r="A285" s="210" t="s">
        <v>160</v>
      </c>
      <c r="B285" s="237" t="s">
        <v>154</v>
      </c>
      <c r="C285" s="237">
        <v>14</v>
      </c>
      <c r="D285" s="247">
        <v>1014006</v>
      </c>
      <c r="E285" s="237" t="s">
        <v>155</v>
      </c>
      <c r="F285" s="237">
        <v>6009999</v>
      </c>
      <c r="G285" s="247" t="s">
        <v>196</v>
      </c>
      <c r="H285" s="245">
        <f>'[1]Sheet1'!H282+'[1]Sheet1'!J282</f>
        <v>11203487</v>
      </c>
      <c r="I285" s="248" t="s">
        <v>197</v>
      </c>
      <c r="J285" s="249"/>
    </row>
    <row r="286" spans="1:10" ht="12.75" hidden="1">
      <c r="A286" s="210" t="s">
        <v>160</v>
      </c>
      <c r="B286" s="237" t="s">
        <v>154</v>
      </c>
      <c r="C286" s="237">
        <v>14</v>
      </c>
      <c r="D286" s="247">
        <v>1014006</v>
      </c>
      <c r="E286" s="237" t="s">
        <v>155</v>
      </c>
      <c r="F286" s="241">
        <v>6029999</v>
      </c>
      <c r="G286" s="247" t="s">
        <v>196</v>
      </c>
      <c r="H286" s="238">
        <v>800000</v>
      </c>
      <c r="I286" s="248" t="s">
        <v>197</v>
      </c>
      <c r="J286" s="249"/>
    </row>
    <row r="287" spans="1:10" ht="12.75" hidden="1">
      <c r="A287" s="210" t="s">
        <v>161</v>
      </c>
      <c r="B287" s="237" t="s">
        <v>154</v>
      </c>
      <c r="C287" s="237">
        <v>14</v>
      </c>
      <c r="D287" s="247">
        <v>1014006</v>
      </c>
      <c r="E287" s="237" t="s">
        <v>155</v>
      </c>
      <c r="F287" s="237">
        <v>6009999</v>
      </c>
      <c r="G287" s="247" t="s">
        <v>196</v>
      </c>
      <c r="H287" s="245">
        <v>9603487</v>
      </c>
      <c r="I287" s="248" t="s">
        <v>197</v>
      </c>
      <c r="J287" s="249"/>
    </row>
    <row r="288" spans="1:10" ht="12.75" hidden="1">
      <c r="A288" s="210" t="s">
        <v>161</v>
      </c>
      <c r="B288" s="237" t="s">
        <v>154</v>
      </c>
      <c r="C288" s="237">
        <v>14</v>
      </c>
      <c r="D288" s="247">
        <v>1014006</v>
      </c>
      <c r="E288" s="237" t="s">
        <v>155</v>
      </c>
      <c r="F288" s="241">
        <v>6029999</v>
      </c>
      <c r="G288" s="247" t="s">
        <v>196</v>
      </c>
      <c r="H288" s="238">
        <v>800000</v>
      </c>
      <c r="I288" s="248" t="s">
        <v>197</v>
      </c>
      <c r="J288" s="249"/>
    </row>
    <row r="289" spans="1:10" ht="12.75" hidden="1">
      <c r="A289" s="210" t="s">
        <v>162</v>
      </c>
      <c r="B289" s="237" t="s">
        <v>154</v>
      </c>
      <c r="C289" s="237">
        <v>14</v>
      </c>
      <c r="D289" s="247">
        <v>1014006</v>
      </c>
      <c r="E289" s="237" t="s">
        <v>155</v>
      </c>
      <c r="F289" s="237">
        <v>6009999</v>
      </c>
      <c r="G289" s="247" t="s">
        <v>196</v>
      </c>
      <c r="H289" s="245">
        <v>9603487</v>
      </c>
      <c r="I289" s="248" t="s">
        <v>197</v>
      </c>
      <c r="J289" s="249"/>
    </row>
    <row r="290" spans="1:10" ht="12.75" hidden="1">
      <c r="A290" s="210" t="s">
        <v>162</v>
      </c>
      <c r="B290" s="237" t="s">
        <v>154</v>
      </c>
      <c r="C290" s="237">
        <v>14</v>
      </c>
      <c r="D290" s="247">
        <v>1014006</v>
      </c>
      <c r="E290" s="237" t="s">
        <v>155</v>
      </c>
      <c r="F290" s="241">
        <v>6029999</v>
      </c>
      <c r="G290" s="247" t="s">
        <v>196</v>
      </c>
      <c r="H290" s="238">
        <v>800000</v>
      </c>
      <c r="I290" s="248" t="s">
        <v>197</v>
      </c>
      <c r="J290" s="249"/>
    </row>
    <row r="291" spans="1:10" ht="12.75" hidden="1">
      <c r="A291" s="210" t="s">
        <v>163</v>
      </c>
      <c r="B291" s="237" t="s">
        <v>154</v>
      </c>
      <c r="C291" s="237">
        <v>14</v>
      </c>
      <c r="D291" s="247">
        <v>1014006</v>
      </c>
      <c r="E291" s="237" t="s">
        <v>155</v>
      </c>
      <c r="F291" s="237">
        <v>6009999</v>
      </c>
      <c r="G291" s="247" t="s">
        <v>196</v>
      </c>
      <c r="H291" s="245">
        <v>11103923</v>
      </c>
      <c r="I291" s="248" t="s">
        <v>197</v>
      </c>
      <c r="J291" s="249"/>
    </row>
    <row r="292" spans="1:10" ht="12.75" hidden="1">
      <c r="A292" s="210" t="s">
        <v>163</v>
      </c>
      <c r="B292" s="237" t="s">
        <v>154</v>
      </c>
      <c r="C292" s="237">
        <v>14</v>
      </c>
      <c r="D292" s="247">
        <v>1014006</v>
      </c>
      <c r="E292" s="237" t="s">
        <v>155</v>
      </c>
      <c r="F292" s="241">
        <v>6029999</v>
      </c>
      <c r="G292" s="247" t="s">
        <v>196</v>
      </c>
      <c r="H292" s="238">
        <v>600000</v>
      </c>
      <c r="I292" s="248" t="s">
        <v>197</v>
      </c>
      <c r="J292" s="249"/>
    </row>
    <row r="293" spans="1:10" ht="12.75" hidden="1">
      <c r="A293" s="210" t="s">
        <v>164</v>
      </c>
      <c r="B293" s="237" t="s">
        <v>154</v>
      </c>
      <c r="C293" s="237">
        <v>14</v>
      </c>
      <c r="D293" s="247">
        <v>1014006</v>
      </c>
      <c r="E293" s="237" t="s">
        <v>155</v>
      </c>
      <c r="F293" s="237">
        <v>6009999</v>
      </c>
      <c r="G293" s="247" t="s">
        <v>196</v>
      </c>
      <c r="H293" s="245">
        <v>11103923</v>
      </c>
      <c r="I293" s="248" t="s">
        <v>197</v>
      </c>
      <c r="J293" s="249"/>
    </row>
    <row r="294" spans="1:10" ht="12.75" hidden="1">
      <c r="A294" s="210" t="s">
        <v>164</v>
      </c>
      <c r="B294" s="237" t="s">
        <v>154</v>
      </c>
      <c r="C294" s="237">
        <v>14</v>
      </c>
      <c r="D294" s="247">
        <v>1014006</v>
      </c>
      <c r="E294" s="237" t="s">
        <v>155</v>
      </c>
      <c r="F294" s="241">
        <v>6029999</v>
      </c>
      <c r="G294" s="247" t="s">
        <v>196</v>
      </c>
      <c r="H294" s="238">
        <v>600000</v>
      </c>
      <c r="I294" s="248" t="s">
        <v>197</v>
      </c>
      <c r="J294" s="249"/>
    </row>
    <row r="295" spans="1:10" ht="12.75" hidden="1">
      <c r="A295" s="210" t="s">
        <v>165</v>
      </c>
      <c r="B295" s="237" t="s">
        <v>154</v>
      </c>
      <c r="C295" s="237">
        <v>14</v>
      </c>
      <c r="D295" s="247">
        <v>1014006</v>
      </c>
      <c r="E295" s="237" t="s">
        <v>155</v>
      </c>
      <c r="F295" s="237">
        <v>6009999</v>
      </c>
      <c r="G295" s="247" t="s">
        <v>196</v>
      </c>
      <c r="H295" s="245">
        <v>11103923</v>
      </c>
      <c r="I295" s="248" t="s">
        <v>197</v>
      </c>
      <c r="J295" s="249"/>
    </row>
    <row r="296" spans="1:10" ht="12.75" hidden="1">
      <c r="A296" s="210" t="s">
        <v>165</v>
      </c>
      <c r="B296" s="237" t="s">
        <v>154</v>
      </c>
      <c r="C296" s="237">
        <v>14</v>
      </c>
      <c r="D296" s="247">
        <v>1014006</v>
      </c>
      <c r="E296" s="237" t="s">
        <v>155</v>
      </c>
      <c r="F296" s="241">
        <v>6029999</v>
      </c>
      <c r="G296" s="247" t="s">
        <v>196</v>
      </c>
      <c r="H296" s="238">
        <f>'[1]Sheet1'!H293-'[1]Sheet1'!K293</f>
        <v>300000</v>
      </c>
      <c r="I296" s="248" t="s">
        <v>197</v>
      </c>
      <c r="J296" s="249"/>
    </row>
    <row r="297" spans="1:10" ht="12.75" hidden="1">
      <c r="A297" s="210" t="s">
        <v>166</v>
      </c>
      <c r="B297" s="237" t="s">
        <v>154</v>
      </c>
      <c r="C297" s="237">
        <v>14</v>
      </c>
      <c r="D297" s="247">
        <v>1014006</v>
      </c>
      <c r="E297" s="237" t="s">
        <v>155</v>
      </c>
      <c r="F297" s="237">
        <v>6009999</v>
      </c>
      <c r="G297" s="247" t="s">
        <v>196</v>
      </c>
      <c r="H297" s="245">
        <f>'[1]Sheet1'!H294-'[1]Sheet1'!K294</f>
        <v>10180441</v>
      </c>
      <c r="I297" s="248" t="s">
        <v>197</v>
      </c>
      <c r="J297" s="249"/>
    </row>
    <row r="298" spans="1:10" ht="12.75" hidden="1">
      <c r="A298" s="210" t="s">
        <v>166</v>
      </c>
      <c r="B298" s="237" t="s">
        <v>154</v>
      </c>
      <c r="C298" s="237">
        <v>14</v>
      </c>
      <c r="D298" s="247">
        <v>1014006</v>
      </c>
      <c r="E298" s="237" t="s">
        <v>155</v>
      </c>
      <c r="F298" s="241">
        <v>6029999</v>
      </c>
      <c r="G298" s="247" t="s">
        <v>196</v>
      </c>
      <c r="H298" s="238">
        <v>223482</v>
      </c>
      <c r="I298" s="248" t="s">
        <v>197</v>
      </c>
      <c r="J298" s="249"/>
    </row>
    <row r="299" spans="1:10" ht="12.75" hidden="1">
      <c r="A299" s="210" t="s">
        <v>167</v>
      </c>
      <c r="B299" s="237" t="s">
        <v>154</v>
      </c>
      <c r="C299" s="237">
        <v>14</v>
      </c>
      <c r="D299" s="247">
        <v>1014006</v>
      </c>
      <c r="E299" s="237" t="s">
        <v>155</v>
      </c>
      <c r="F299" s="237">
        <v>6009999</v>
      </c>
      <c r="G299" s="247" t="s">
        <v>196</v>
      </c>
      <c r="H299" s="245">
        <f>'[1]Sheet1'!H296-'[1]Sheet1'!K296</f>
        <v>11204359</v>
      </c>
      <c r="I299" s="248" t="s">
        <v>197</v>
      </c>
      <c r="J299" s="249"/>
    </row>
    <row r="300" spans="1:10" ht="12.75" hidden="1">
      <c r="A300" s="210" t="s">
        <v>167</v>
      </c>
      <c r="B300" s="237" t="s">
        <v>154</v>
      </c>
      <c r="C300" s="237">
        <v>14</v>
      </c>
      <c r="D300" s="247">
        <v>1014006</v>
      </c>
      <c r="E300" s="237" t="s">
        <v>155</v>
      </c>
      <c r="F300" s="241">
        <v>6029999</v>
      </c>
      <c r="G300" s="247" t="s">
        <v>196</v>
      </c>
      <c r="H300" s="238">
        <f>'[1]Sheet1'!H297-'[1]Sheet1'!K297</f>
        <v>100000</v>
      </c>
      <c r="I300" s="248" t="s">
        <v>197</v>
      </c>
      <c r="J300" s="249"/>
    </row>
    <row r="301" spans="1:10" ht="12.75" hidden="1">
      <c r="A301" s="210" t="s">
        <v>168</v>
      </c>
      <c r="B301" s="237" t="s">
        <v>154</v>
      </c>
      <c r="C301" s="237">
        <v>14</v>
      </c>
      <c r="D301" s="247">
        <v>1014006</v>
      </c>
      <c r="E301" s="237" t="s">
        <v>155</v>
      </c>
      <c r="F301" s="237">
        <v>6009999</v>
      </c>
      <c r="G301" s="247" t="s">
        <v>196</v>
      </c>
      <c r="H301" s="245">
        <f>'[1]Sheet1'!H298-'[1]Sheet1'!K298</f>
        <v>9005231</v>
      </c>
      <c r="I301" s="248" t="s">
        <v>197</v>
      </c>
      <c r="J301" s="249"/>
    </row>
    <row r="302" spans="1:10" ht="12.75" hidden="1">
      <c r="A302" s="210" t="s">
        <v>168</v>
      </c>
      <c r="B302" s="237" t="s">
        <v>154</v>
      </c>
      <c r="C302" s="237">
        <v>14</v>
      </c>
      <c r="D302" s="247">
        <v>1014006</v>
      </c>
      <c r="E302" s="237" t="s">
        <v>155</v>
      </c>
      <c r="F302" s="241">
        <v>6029999</v>
      </c>
      <c r="G302" s="247" t="s">
        <v>196</v>
      </c>
      <c r="H302" s="238">
        <f>'[1]Sheet1'!H299-'[1]Sheet1'!K299</f>
        <v>100000</v>
      </c>
      <c r="I302" s="248" t="s">
        <v>197</v>
      </c>
      <c r="J302" s="249"/>
    </row>
    <row r="303" spans="1:10" ht="12.75" hidden="1">
      <c r="A303" s="210" t="s">
        <v>153</v>
      </c>
      <c r="B303" s="237" t="s">
        <v>154</v>
      </c>
      <c r="C303" s="237">
        <v>14</v>
      </c>
      <c r="D303" s="247">
        <v>1014050</v>
      </c>
      <c r="E303" s="237" t="s">
        <v>155</v>
      </c>
      <c r="F303" s="237">
        <v>6009999</v>
      </c>
      <c r="G303" s="247" t="s">
        <v>198</v>
      </c>
      <c r="H303" s="238">
        <f>13456630+3000000</f>
        <v>16456630</v>
      </c>
      <c r="I303" s="248" t="s">
        <v>199</v>
      </c>
      <c r="J303" s="249"/>
    </row>
    <row r="304" spans="1:10" ht="12.75" hidden="1">
      <c r="A304" s="210" t="s">
        <v>153</v>
      </c>
      <c r="B304" s="237" t="s">
        <v>154</v>
      </c>
      <c r="C304" s="237">
        <v>14</v>
      </c>
      <c r="D304" s="247">
        <v>1014050</v>
      </c>
      <c r="E304" s="237" t="s">
        <v>155</v>
      </c>
      <c r="F304" s="241">
        <v>6029999</v>
      </c>
      <c r="G304" s="247" t="s">
        <v>198</v>
      </c>
      <c r="H304" s="250">
        <f>'[1]Sheet1'!J301</f>
        <v>300000</v>
      </c>
      <c r="I304" s="248" t="s">
        <v>199</v>
      </c>
      <c r="J304" s="249"/>
    </row>
    <row r="305" spans="1:10" ht="12.75" hidden="1">
      <c r="A305" s="210" t="s">
        <v>158</v>
      </c>
      <c r="B305" s="237" t="s">
        <v>154</v>
      </c>
      <c r="C305" s="237">
        <v>14</v>
      </c>
      <c r="D305" s="247">
        <v>1014050</v>
      </c>
      <c r="E305" s="237" t="s">
        <v>155</v>
      </c>
      <c r="F305" s="237">
        <v>6009999</v>
      </c>
      <c r="G305" s="247" t="s">
        <v>198</v>
      </c>
      <c r="H305" s="245">
        <f>'[1]Sheet1'!H302+'[1]Sheet1'!J302</f>
        <v>17705859</v>
      </c>
      <c r="I305" s="248" t="s">
        <v>199</v>
      </c>
      <c r="J305" s="249"/>
    </row>
    <row r="306" spans="1:10" ht="12.75" hidden="1">
      <c r="A306" s="210" t="s">
        <v>158</v>
      </c>
      <c r="B306" s="237" t="s">
        <v>154</v>
      </c>
      <c r="C306" s="237">
        <v>14</v>
      </c>
      <c r="D306" s="247">
        <v>1014050</v>
      </c>
      <c r="E306" s="237" t="s">
        <v>155</v>
      </c>
      <c r="F306" s="241">
        <v>6029999</v>
      </c>
      <c r="G306" s="247" t="s">
        <v>198</v>
      </c>
      <c r="H306" s="250">
        <f>'[1]Sheet1'!J303</f>
        <v>600000</v>
      </c>
      <c r="I306" s="248" t="s">
        <v>199</v>
      </c>
      <c r="J306" s="249"/>
    </row>
    <row r="307" spans="1:10" ht="12.75" hidden="1">
      <c r="A307" s="210" t="s">
        <v>159</v>
      </c>
      <c r="B307" s="237" t="s">
        <v>154</v>
      </c>
      <c r="C307" s="237">
        <v>14</v>
      </c>
      <c r="D307" s="247">
        <v>1014050</v>
      </c>
      <c r="E307" s="237" t="s">
        <v>155</v>
      </c>
      <c r="F307" s="237">
        <v>6009999</v>
      </c>
      <c r="G307" s="247" t="s">
        <v>198</v>
      </c>
      <c r="H307" s="245">
        <f>'[1]Sheet1'!H304+'[1]Sheet1'!J304</f>
        <v>17699402</v>
      </c>
      <c r="I307" s="248" t="s">
        <v>199</v>
      </c>
      <c r="J307" s="249"/>
    </row>
    <row r="308" spans="1:10" ht="12.75" hidden="1">
      <c r="A308" s="210" t="s">
        <v>159</v>
      </c>
      <c r="B308" s="237" t="s">
        <v>154</v>
      </c>
      <c r="C308" s="237">
        <v>14</v>
      </c>
      <c r="D308" s="247">
        <v>1014050</v>
      </c>
      <c r="E308" s="237" t="s">
        <v>155</v>
      </c>
      <c r="F308" s="241">
        <v>6029999</v>
      </c>
      <c r="G308" s="247" t="s">
        <v>198</v>
      </c>
      <c r="H308" s="250">
        <f>'[1]Sheet1'!J305</f>
        <v>600000</v>
      </c>
      <c r="I308" s="248" t="s">
        <v>199</v>
      </c>
      <c r="J308" s="249"/>
    </row>
    <row r="309" spans="1:10" ht="12.75" hidden="1">
      <c r="A309" s="210" t="s">
        <v>160</v>
      </c>
      <c r="B309" s="237" t="s">
        <v>154</v>
      </c>
      <c r="C309" s="237">
        <v>14</v>
      </c>
      <c r="D309" s="247">
        <v>1014050</v>
      </c>
      <c r="E309" s="237" t="s">
        <v>155</v>
      </c>
      <c r="F309" s="237">
        <v>6009999</v>
      </c>
      <c r="G309" s="247" t="s">
        <v>198</v>
      </c>
      <c r="H309" s="250">
        <v>17233779</v>
      </c>
      <c r="I309" s="248" t="s">
        <v>199</v>
      </c>
      <c r="J309" s="249"/>
    </row>
    <row r="310" spans="1:10" ht="12.75" hidden="1">
      <c r="A310" s="210" t="s">
        <v>160</v>
      </c>
      <c r="B310" s="237" t="s">
        <v>154</v>
      </c>
      <c r="C310" s="237">
        <v>14</v>
      </c>
      <c r="D310" s="247">
        <v>1014050</v>
      </c>
      <c r="E310" s="237" t="s">
        <v>155</v>
      </c>
      <c r="F310" s="241">
        <v>6029999</v>
      </c>
      <c r="G310" s="247" t="s">
        <v>198</v>
      </c>
      <c r="H310" s="251">
        <v>708395</v>
      </c>
      <c r="I310" s="248" t="s">
        <v>199</v>
      </c>
      <c r="J310" s="249"/>
    </row>
    <row r="311" spans="1:10" ht="12.75" hidden="1">
      <c r="A311" s="210" t="s">
        <v>161</v>
      </c>
      <c r="B311" s="237" t="s">
        <v>154</v>
      </c>
      <c r="C311" s="237">
        <v>14</v>
      </c>
      <c r="D311" s="247">
        <v>1014050</v>
      </c>
      <c r="E311" s="237" t="s">
        <v>155</v>
      </c>
      <c r="F311" s="237">
        <v>6009999</v>
      </c>
      <c r="G311" s="247" t="s">
        <v>198</v>
      </c>
      <c r="H311" s="250">
        <v>17233779</v>
      </c>
      <c r="I311" s="248" t="s">
        <v>199</v>
      </c>
      <c r="J311" s="249"/>
    </row>
    <row r="312" spans="1:10" ht="12.75" hidden="1">
      <c r="A312" s="210" t="s">
        <v>161</v>
      </c>
      <c r="B312" s="237" t="s">
        <v>154</v>
      </c>
      <c r="C312" s="237">
        <v>14</v>
      </c>
      <c r="D312" s="247">
        <v>1014050</v>
      </c>
      <c r="E312" s="237" t="s">
        <v>155</v>
      </c>
      <c r="F312" s="241">
        <v>6029999</v>
      </c>
      <c r="G312" s="247" t="s">
        <v>198</v>
      </c>
      <c r="H312" s="251">
        <v>708395</v>
      </c>
      <c r="I312" s="248" t="s">
        <v>199</v>
      </c>
      <c r="J312" s="249"/>
    </row>
    <row r="313" spans="1:10" ht="12.75" hidden="1">
      <c r="A313" s="210" t="s">
        <v>162</v>
      </c>
      <c r="B313" s="237" t="s">
        <v>154</v>
      </c>
      <c r="C313" s="237">
        <v>14</v>
      </c>
      <c r="D313" s="247">
        <v>1014050</v>
      </c>
      <c r="E313" s="237" t="s">
        <v>155</v>
      </c>
      <c r="F313" s="237">
        <v>6009999</v>
      </c>
      <c r="G313" s="247" t="s">
        <v>198</v>
      </c>
      <c r="H313" s="250">
        <v>17233779</v>
      </c>
      <c r="I313" s="248" t="s">
        <v>199</v>
      </c>
      <c r="J313" s="249"/>
    </row>
    <row r="314" spans="1:10" ht="12.75" hidden="1">
      <c r="A314" s="210" t="s">
        <v>162</v>
      </c>
      <c r="B314" s="237" t="s">
        <v>154</v>
      </c>
      <c r="C314" s="237">
        <v>14</v>
      </c>
      <c r="D314" s="247">
        <v>1014050</v>
      </c>
      <c r="E314" s="237" t="s">
        <v>155</v>
      </c>
      <c r="F314" s="241">
        <v>6029999</v>
      </c>
      <c r="G314" s="247" t="s">
        <v>198</v>
      </c>
      <c r="H314" s="251">
        <v>708395</v>
      </c>
      <c r="I314" s="248" t="s">
        <v>199</v>
      </c>
      <c r="J314" s="249"/>
    </row>
    <row r="315" spans="1:10" ht="12.75" hidden="1">
      <c r="A315" s="210" t="s">
        <v>163</v>
      </c>
      <c r="B315" s="237" t="s">
        <v>154</v>
      </c>
      <c r="C315" s="237">
        <v>14</v>
      </c>
      <c r="D315" s="247">
        <v>1014050</v>
      </c>
      <c r="E315" s="237" t="s">
        <v>155</v>
      </c>
      <c r="F315" s="237">
        <v>6009999</v>
      </c>
      <c r="G315" s="247" t="s">
        <v>198</v>
      </c>
      <c r="H315" s="250">
        <v>19004286</v>
      </c>
      <c r="I315" s="248" t="s">
        <v>199</v>
      </c>
      <c r="J315" s="249"/>
    </row>
    <row r="316" spans="1:10" ht="12.75" hidden="1">
      <c r="A316" s="210" t="s">
        <v>163</v>
      </c>
      <c r="B316" s="237" t="s">
        <v>154</v>
      </c>
      <c r="C316" s="237">
        <v>14</v>
      </c>
      <c r="D316" s="247">
        <v>1014050</v>
      </c>
      <c r="E316" s="237" t="s">
        <v>155</v>
      </c>
      <c r="F316" s="241">
        <v>6029999</v>
      </c>
      <c r="G316" s="247" t="s">
        <v>198</v>
      </c>
      <c r="H316" s="251">
        <v>1180659</v>
      </c>
      <c r="I316" s="248" t="s">
        <v>199</v>
      </c>
      <c r="J316" s="249"/>
    </row>
    <row r="317" spans="1:10" ht="12.75" hidden="1">
      <c r="A317" s="210" t="s">
        <v>164</v>
      </c>
      <c r="B317" s="237" t="s">
        <v>154</v>
      </c>
      <c r="C317" s="237">
        <v>14</v>
      </c>
      <c r="D317" s="247">
        <v>1014050</v>
      </c>
      <c r="E317" s="237" t="s">
        <v>155</v>
      </c>
      <c r="F317" s="237">
        <v>6009999</v>
      </c>
      <c r="G317" s="247" t="s">
        <v>198</v>
      </c>
      <c r="H317" s="250">
        <v>19004286</v>
      </c>
      <c r="I317" s="248" t="s">
        <v>199</v>
      </c>
      <c r="J317" s="249"/>
    </row>
    <row r="318" spans="1:10" ht="12.75" hidden="1">
      <c r="A318" s="210" t="s">
        <v>164</v>
      </c>
      <c r="B318" s="237" t="s">
        <v>154</v>
      </c>
      <c r="C318" s="237">
        <v>14</v>
      </c>
      <c r="D318" s="247">
        <v>1014050</v>
      </c>
      <c r="E318" s="237" t="s">
        <v>155</v>
      </c>
      <c r="F318" s="241">
        <v>6029999</v>
      </c>
      <c r="G318" s="247" t="s">
        <v>198</v>
      </c>
      <c r="H318" s="251">
        <v>1180659</v>
      </c>
      <c r="I318" s="248" t="s">
        <v>199</v>
      </c>
      <c r="J318" s="249"/>
    </row>
    <row r="319" spans="1:10" ht="12.75" hidden="1">
      <c r="A319" s="210" t="s">
        <v>165</v>
      </c>
      <c r="B319" s="237" t="s">
        <v>154</v>
      </c>
      <c r="C319" s="237">
        <v>14</v>
      </c>
      <c r="D319" s="247">
        <v>1014050</v>
      </c>
      <c r="E319" s="237" t="s">
        <v>155</v>
      </c>
      <c r="F319" s="237">
        <v>6009999</v>
      </c>
      <c r="G319" s="247" t="s">
        <v>198</v>
      </c>
      <c r="H319" s="250">
        <v>18004286</v>
      </c>
      <c r="I319" s="248" t="s">
        <v>199</v>
      </c>
      <c r="J319" s="249"/>
    </row>
    <row r="320" spans="1:10" ht="12.75" hidden="1">
      <c r="A320" s="210" t="s">
        <v>165</v>
      </c>
      <c r="B320" s="237" t="s">
        <v>154</v>
      </c>
      <c r="C320" s="237">
        <v>14</v>
      </c>
      <c r="D320" s="247">
        <v>1014050</v>
      </c>
      <c r="E320" s="237" t="s">
        <v>155</v>
      </c>
      <c r="F320" s="241">
        <v>6029999</v>
      </c>
      <c r="G320" s="247" t="s">
        <v>198</v>
      </c>
      <c r="H320" s="251">
        <v>2180659</v>
      </c>
      <c r="I320" s="248" t="s">
        <v>199</v>
      </c>
      <c r="J320" s="249"/>
    </row>
    <row r="321" spans="1:10" ht="12.75" hidden="1">
      <c r="A321" s="210" t="s">
        <v>166</v>
      </c>
      <c r="B321" s="237" t="s">
        <v>154</v>
      </c>
      <c r="C321" s="237">
        <v>14</v>
      </c>
      <c r="D321" s="247">
        <v>1014050</v>
      </c>
      <c r="E321" s="237" t="s">
        <v>155</v>
      </c>
      <c r="F321" s="237">
        <v>6009999</v>
      </c>
      <c r="G321" s="247" t="s">
        <v>198</v>
      </c>
      <c r="H321" s="250">
        <v>18004286</v>
      </c>
      <c r="I321" s="248" t="s">
        <v>199</v>
      </c>
      <c r="J321" s="249"/>
    </row>
    <row r="322" spans="1:10" ht="12.75" hidden="1">
      <c r="A322" s="210" t="s">
        <v>166</v>
      </c>
      <c r="B322" s="237" t="s">
        <v>154</v>
      </c>
      <c r="C322" s="237">
        <v>14</v>
      </c>
      <c r="D322" s="247">
        <v>1014050</v>
      </c>
      <c r="E322" s="237" t="s">
        <v>155</v>
      </c>
      <c r="F322" s="241">
        <v>6029999</v>
      </c>
      <c r="G322" s="247" t="s">
        <v>198</v>
      </c>
      <c r="H322" s="251">
        <f>'[1]Sheet1'!H319-'[1]Sheet1'!K319</f>
        <v>1880659</v>
      </c>
      <c r="I322" s="248" t="s">
        <v>199</v>
      </c>
      <c r="J322" s="249"/>
    </row>
    <row r="323" spans="1:10" ht="12.75" hidden="1">
      <c r="A323" s="210" t="s">
        <v>167</v>
      </c>
      <c r="B323" s="237" t="s">
        <v>154</v>
      </c>
      <c r="C323" s="237">
        <v>14</v>
      </c>
      <c r="D323" s="247">
        <v>1014050</v>
      </c>
      <c r="E323" s="237" t="s">
        <v>155</v>
      </c>
      <c r="F323" s="237">
        <v>6009999</v>
      </c>
      <c r="G323" s="247" t="s">
        <v>198</v>
      </c>
      <c r="H323" s="250">
        <f>'[1]Sheet1'!H320-'[1]Sheet1'!K320</f>
        <v>17191103</v>
      </c>
      <c r="I323" s="248" t="s">
        <v>199</v>
      </c>
      <c r="J323" s="249"/>
    </row>
    <row r="324" spans="1:10" ht="12.75" hidden="1">
      <c r="A324" s="210" t="s">
        <v>167</v>
      </c>
      <c r="B324" s="237" t="s">
        <v>154</v>
      </c>
      <c r="C324" s="237">
        <v>14</v>
      </c>
      <c r="D324" s="247">
        <v>1014050</v>
      </c>
      <c r="E324" s="237" t="s">
        <v>155</v>
      </c>
      <c r="F324" s="241">
        <v>6029999</v>
      </c>
      <c r="G324" s="247" t="s">
        <v>198</v>
      </c>
      <c r="H324" s="251">
        <f>'[1]Sheet1'!H321-'[1]Sheet1'!K321</f>
        <v>879386</v>
      </c>
      <c r="I324" s="248" t="s">
        <v>199</v>
      </c>
      <c r="J324" s="249"/>
    </row>
    <row r="325" spans="1:10" ht="12.75" hidden="1">
      <c r="A325" s="210" t="s">
        <v>168</v>
      </c>
      <c r="B325" s="237" t="s">
        <v>154</v>
      </c>
      <c r="C325" s="237">
        <v>14</v>
      </c>
      <c r="D325" s="247">
        <v>1014050</v>
      </c>
      <c r="E325" s="237" t="s">
        <v>155</v>
      </c>
      <c r="F325" s="237">
        <v>6009999</v>
      </c>
      <c r="G325" s="247" t="s">
        <v>198</v>
      </c>
      <c r="H325" s="250">
        <f>'[1]Sheet1'!H322-'[1]Sheet1'!K322</f>
        <v>17699105</v>
      </c>
      <c r="I325" s="248" t="s">
        <v>199</v>
      </c>
      <c r="J325" s="249"/>
    </row>
    <row r="326" spans="1:10" ht="12.75" hidden="1">
      <c r="A326" s="210" t="s">
        <v>168</v>
      </c>
      <c r="B326" s="237" t="s">
        <v>154</v>
      </c>
      <c r="C326" s="237">
        <v>14</v>
      </c>
      <c r="D326" s="247">
        <v>1014050</v>
      </c>
      <c r="E326" s="237" t="s">
        <v>155</v>
      </c>
      <c r="F326" s="241">
        <v>6029999</v>
      </c>
      <c r="G326" s="247" t="s">
        <v>198</v>
      </c>
      <c r="H326" s="251">
        <f>'[1]Sheet1'!H323-'[1]Sheet1'!K323</f>
        <v>879385</v>
      </c>
      <c r="I326" s="248" t="s">
        <v>199</v>
      </c>
      <c r="J326" s="249"/>
    </row>
    <row r="327" spans="1:10" ht="12.75" hidden="1">
      <c r="A327" s="210" t="s">
        <v>153</v>
      </c>
      <c r="B327" s="237" t="s">
        <v>154</v>
      </c>
      <c r="C327" s="237">
        <v>14</v>
      </c>
      <c r="D327" s="247">
        <v>1014097</v>
      </c>
      <c r="E327" s="237" t="s">
        <v>155</v>
      </c>
      <c r="F327" s="237">
        <v>6009999</v>
      </c>
      <c r="G327" s="247">
        <v>1515</v>
      </c>
      <c r="H327" s="250">
        <v>15488798</v>
      </c>
      <c r="I327" s="248" t="s">
        <v>200</v>
      </c>
      <c r="J327" s="249"/>
    </row>
    <row r="328" spans="1:10" ht="12.75" hidden="1">
      <c r="A328" s="210" t="s">
        <v>153</v>
      </c>
      <c r="B328" s="237" t="s">
        <v>154</v>
      </c>
      <c r="C328" s="237">
        <v>14</v>
      </c>
      <c r="D328" s="247">
        <v>1014097</v>
      </c>
      <c r="E328" s="237" t="s">
        <v>155</v>
      </c>
      <c r="F328" s="241">
        <v>6029999</v>
      </c>
      <c r="G328" s="247">
        <v>1515</v>
      </c>
      <c r="H328" s="251">
        <f>'[1]Sheet1'!J325</f>
        <v>200000</v>
      </c>
      <c r="I328" s="248" t="s">
        <v>200</v>
      </c>
      <c r="J328" s="249"/>
    </row>
    <row r="329" spans="1:10" ht="12.75" hidden="1">
      <c r="A329" s="210" t="s">
        <v>158</v>
      </c>
      <c r="B329" s="237" t="s">
        <v>154</v>
      </c>
      <c r="C329" s="237">
        <v>14</v>
      </c>
      <c r="D329" s="247">
        <v>1014097</v>
      </c>
      <c r="E329" s="237" t="s">
        <v>155</v>
      </c>
      <c r="F329" s="237">
        <v>6009999</v>
      </c>
      <c r="G329" s="247">
        <v>1515</v>
      </c>
      <c r="H329" s="252">
        <f>'[1]Sheet1'!H326+'[1]Sheet1'!J326</f>
        <v>21207332</v>
      </c>
      <c r="I329" s="248" t="s">
        <v>200</v>
      </c>
      <c r="J329" s="249"/>
    </row>
    <row r="330" spans="1:10" ht="12.75" hidden="1">
      <c r="A330" s="210" t="s">
        <v>158</v>
      </c>
      <c r="B330" s="237" t="s">
        <v>154</v>
      </c>
      <c r="C330" s="237">
        <v>14</v>
      </c>
      <c r="D330" s="247">
        <v>1014097</v>
      </c>
      <c r="E330" s="237" t="s">
        <v>155</v>
      </c>
      <c r="F330" s="241">
        <v>6029999</v>
      </c>
      <c r="G330" s="247">
        <v>1515</v>
      </c>
      <c r="H330" s="251">
        <f>'[1]Sheet1'!J327</f>
        <v>500000</v>
      </c>
      <c r="I330" s="248" t="s">
        <v>200</v>
      </c>
      <c r="J330" s="249"/>
    </row>
    <row r="331" spans="1:10" ht="12.75" hidden="1">
      <c r="A331" s="210" t="s">
        <v>159</v>
      </c>
      <c r="B331" s="237" t="s">
        <v>154</v>
      </c>
      <c r="C331" s="237">
        <v>14</v>
      </c>
      <c r="D331" s="247">
        <v>1014097</v>
      </c>
      <c r="E331" s="237" t="s">
        <v>155</v>
      </c>
      <c r="F331" s="237">
        <v>6009999</v>
      </c>
      <c r="G331" s="247">
        <v>1515</v>
      </c>
      <c r="H331" s="252">
        <f>'[1]Sheet1'!H328+'[1]Sheet1'!J328</f>
        <v>18770264</v>
      </c>
      <c r="I331" s="248" t="s">
        <v>200</v>
      </c>
      <c r="J331" s="249"/>
    </row>
    <row r="332" spans="1:10" ht="12.75" hidden="1">
      <c r="A332" s="210" t="s">
        <v>159</v>
      </c>
      <c r="B332" s="237" t="s">
        <v>154</v>
      </c>
      <c r="C332" s="237">
        <v>14</v>
      </c>
      <c r="D332" s="247">
        <v>1014097</v>
      </c>
      <c r="E332" s="237" t="s">
        <v>155</v>
      </c>
      <c r="F332" s="241">
        <v>6029999</v>
      </c>
      <c r="G332" s="247">
        <v>1515</v>
      </c>
      <c r="H332" s="251">
        <f>'[1]Sheet1'!J329</f>
        <v>500000</v>
      </c>
      <c r="I332" s="248" t="s">
        <v>200</v>
      </c>
      <c r="J332" s="249"/>
    </row>
    <row r="333" spans="1:10" ht="12.75" hidden="1">
      <c r="A333" s="210" t="s">
        <v>160</v>
      </c>
      <c r="B333" s="237" t="s">
        <v>154</v>
      </c>
      <c r="C333" s="237">
        <v>14</v>
      </c>
      <c r="D333" s="247">
        <v>1014097</v>
      </c>
      <c r="E333" s="237" t="s">
        <v>155</v>
      </c>
      <c r="F333" s="237">
        <v>6009999</v>
      </c>
      <c r="G333" s="247">
        <v>1515</v>
      </c>
      <c r="H333" s="250">
        <v>17609896</v>
      </c>
      <c r="I333" s="248" t="s">
        <v>200</v>
      </c>
      <c r="J333" s="249"/>
    </row>
    <row r="334" spans="1:10" ht="12.75" hidden="1">
      <c r="A334" s="210" t="s">
        <v>160</v>
      </c>
      <c r="B334" s="237" t="s">
        <v>154</v>
      </c>
      <c r="C334" s="237">
        <v>14</v>
      </c>
      <c r="D334" s="247">
        <v>1014097</v>
      </c>
      <c r="E334" s="237" t="s">
        <v>155</v>
      </c>
      <c r="F334" s="241">
        <v>6029999</v>
      </c>
      <c r="G334" s="247">
        <v>1515</v>
      </c>
      <c r="H334" s="251">
        <v>641835</v>
      </c>
      <c r="I334" s="248" t="s">
        <v>200</v>
      </c>
      <c r="J334" s="249"/>
    </row>
    <row r="335" spans="1:10" ht="12.75" hidden="1">
      <c r="A335" s="210" t="s">
        <v>161</v>
      </c>
      <c r="B335" s="237" t="s">
        <v>154</v>
      </c>
      <c r="C335" s="237">
        <v>14</v>
      </c>
      <c r="D335" s="247">
        <v>1014097</v>
      </c>
      <c r="E335" s="237" t="s">
        <v>155</v>
      </c>
      <c r="F335" s="237">
        <v>6009999</v>
      </c>
      <c r="G335" s="247">
        <v>1515</v>
      </c>
      <c r="H335" s="250">
        <v>17609896</v>
      </c>
      <c r="I335" s="248" t="s">
        <v>200</v>
      </c>
      <c r="J335" s="249"/>
    </row>
    <row r="336" spans="1:10" ht="12.75" hidden="1">
      <c r="A336" s="210" t="s">
        <v>161</v>
      </c>
      <c r="B336" s="237" t="s">
        <v>154</v>
      </c>
      <c r="C336" s="237">
        <v>14</v>
      </c>
      <c r="D336" s="247">
        <v>1014097</v>
      </c>
      <c r="E336" s="237" t="s">
        <v>155</v>
      </c>
      <c r="F336" s="241">
        <v>6029999</v>
      </c>
      <c r="G336" s="247">
        <v>1515</v>
      </c>
      <c r="H336" s="251">
        <v>641835</v>
      </c>
      <c r="I336" s="248" t="s">
        <v>200</v>
      </c>
      <c r="J336" s="249"/>
    </row>
    <row r="337" spans="1:10" ht="12.75" hidden="1">
      <c r="A337" s="210" t="s">
        <v>162</v>
      </c>
      <c r="B337" s="237" t="s">
        <v>154</v>
      </c>
      <c r="C337" s="237">
        <v>14</v>
      </c>
      <c r="D337" s="247">
        <v>1014097</v>
      </c>
      <c r="E337" s="237" t="s">
        <v>155</v>
      </c>
      <c r="F337" s="237">
        <v>6009999</v>
      </c>
      <c r="G337" s="247">
        <v>1515</v>
      </c>
      <c r="H337" s="250">
        <v>17609896</v>
      </c>
      <c r="I337" s="248" t="s">
        <v>200</v>
      </c>
      <c r="J337" s="249"/>
    </row>
    <row r="338" spans="1:10" ht="12.75" hidden="1">
      <c r="A338" s="210" t="s">
        <v>162</v>
      </c>
      <c r="B338" s="237" t="s">
        <v>154</v>
      </c>
      <c r="C338" s="237">
        <v>14</v>
      </c>
      <c r="D338" s="247">
        <v>1014097</v>
      </c>
      <c r="E338" s="237" t="s">
        <v>155</v>
      </c>
      <c r="F338" s="241">
        <v>6029999</v>
      </c>
      <c r="G338" s="247">
        <v>1515</v>
      </c>
      <c r="H338" s="251">
        <v>641835</v>
      </c>
      <c r="I338" s="248" t="s">
        <v>200</v>
      </c>
      <c r="J338" s="249"/>
    </row>
    <row r="339" spans="1:10" ht="12.75" hidden="1">
      <c r="A339" s="210" t="s">
        <v>163</v>
      </c>
      <c r="B339" s="237" t="s">
        <v>154</v>
      </c>
      <c r="C339" s="237">
        <v>14</v>
      </c>
      <c r="D339" s="247">
        <v>1014097</v>
      </c>
      <c r="E339" s="237" t="s">
        <v>155</v>
      </c>
      <c r="F339" s="237">
        <v>6009999</v>
      </c>
      <c r="G339" s="247">
        <v>1515</v>
      </c>
      <c r="H339" s="250">
        <v>19633197</v>
      </c>
      <c r="I339" s="248" t="s">
        <v>200</v>
      </c>
      <c r="J339" s="249"/>
    </row>
    <row r="340" spans="1:10" ht="12.75" hidden="1">
      <c r="A340" s="210" t="s">
        <v>163</v>
      </c>
      <c r="B340" s="237" t="s">
        <v>154</v>
      </c>
      <c r="C340" s="237">
        <v>14</v>
      </c>
      <c r="D340" s="247">
        <v>1014097</v>
      </c>
      <c r="E340" s="237" t="s">
        <v>155</v>
      </c>
      <c r="F340" s="241">
        <v>6029999</v>
      </c>
      <c r="G340" s="247">
        <v>1515</v>
      </c>
      <c r="H340" s="251">
        <v>900000</v>
      </c>
      <c r="I340" s="248" t="s">
        <v>200</v>
      </c>
      <c r="J340" s="249"/>
    </row>
    <row r="341" spans="1:10" ht="12.75" hidden="1">
      <c r="A341" s="210" t="s">
        <v>164</v>
      </c>
      <c r="B341" s="237" t="s">
        <v>154</v>
      </c>
      <c r="C341" s="237">
        <v>14</v>
      </c>
      <c r="D341" s="247">
        <v>1014097</v>
      </c>
      <c r="E341" s="237" t="s">
        <v>155</v>
      </c>
      <c r="F341" s="237">
        <v>6009999</v>
      </c>
      <c r="G341" s="247">
        <v>1515</v>
      </c>
      <c r="H341" s="250">
        <v>19533197</v>
      </c>
      <c r="I341" s="248" t="s">
        <v>200</v>
      </c>
      <c r="J341" s="249"/>
    </row>
    <row r="342" spans="1:10" ht="12.75" hidden="1">
      <c r="A342" s="210" t="s">
        <v>164</v>
      </c>
      <c r="B342" s="237" t="s">
        <v>154</v>
      </c>
      <c r="C342" s="237">
        <v>14</v>
      </c>
      <c r="D342" s="247">
        <v>1014097</v>
      </c>
      <c r="E342" s="237" t="s">
        <v>155</v>
      </c>
      <c r="F342" s="241">
        <v>6029999</v>
      </c>
      <c r="G342" s="247">
        <v>1515</v>
      </c>
      <c r="H342" s="251">
        <v>1000000</v>
      </c>
      <c r="I342" s="248" t="s">
        <v>200</v>
      </c>
      <c r="J342" s="249"/>
    </row>
    <row r="343" spans="1:10" ht="12.75" hidden="1">
      <c r="A343" s="210" t="s">
        <v>165</v>
      </c>
      <c r="B343" s="237" t="s">
        <v>154</v>
      </c>
      <c r="C343" s="237">
        <v>14</v>
      </c>
      <c r="D343" s="247">
        <v>1014097</v>
      </c>
      <c r="E343" s="237" t="s">
        <v>155</v>
      </c>
      <c r="F343" s="237">
        <v>6009999</v>
      </c>
      <c r="G343" s="247">
        <v>1515</v>
      </c>
      <c r="H343" s="250">
        <v>19533197</v>
      </c>
      <c r="I343" s="248" t="s">
        <v>200</v>
      </c>
      <c r="J343" s="249"/>
    </row>
    <row r="344" spans="1:10" ht="12.75" hidden="1">
      <c r="A344" s="210" t="s">
        <v>165</v>
      </c>
      <c r="B344" s="237" t="s">
        <v>154</v>
      </c>
      <c r="C344" s="237">
        <v>14</v>
      </c>
      <c r="D344" s="247">
        <v>1014097</v>
      </c>
      <c r="E344" s="237" t="s">
        <v>155</v>
      </c>
      <c r="F344" s="241">
        <v>6029999</v>
      </c>
      <c r="G344" s="247">
        <v>1515</v>
      </c>
      <c r="H344" s="251">
        <v>1000000</v>
      </c>
      <c r="I344" s="248" t="s">
        <v>200</v>
      </c>
      <c r="J344" s="249"/>
    </row>
    <row r="345" spans="1:10" ht="12.75" hidden="1">
      <c r="A345" s="210" t="s">
        <v>166</v>
      </c>
      <c r="B345" s="237" t="s">
        <v>154</v>
      </c>
      <c r="C345" s="237">
        <v>14</v>
      </c>
      <c r="D345" s="247">
        <v>1014097</v>
      </c>
      <c r="E345" s="237" t="s">
        <v>155</v>
      </c>
      <c r="F345" s="237">
        <v>6009999</v>
      </c>
      <c r="G345" s="247">
        <v>1515</v>
      </c>
      <c r="H345" s="250">
        <v>19433197</v>
      </c>
      <c r="I345" s="248" t="s">
        <v>200</v>
      </c>
      <c r="J345" s="249"/>
    </row>
    <row r="346" spans="1:10" ht="12.75" hidden="1">
      <c r="A346" s="210" t="s">
        <v>166</v>
      </c>
      <c r="B346" s="237" t="s">
        <v>154</v>
      </c>
      <c r="C346" s="237">
        <v>14</v>
      </c>
      <c r="D346" s="247">
        <v>1014097</v>
      </c>
      <c r="E346" s="237" t="s">
        <v>155</v>
      </c>
      <c r="F346" s="241">
        <v>6029999</v>
      </c>
      <c r="G346" s="247">
        <v>1515</v>
      </c>
      <c r="H346" s="251">
        <f>'[1]Sheet1'!H343-'[1]Sheet1'!K343</f>
        <v>600000</v>
      </c>
      <c r="I346" s="248" t="s">
        <v>200</v>
      </c>
      <c r="J346" s="249"/>
    </row>
    <row r="347" spans="1:10" ht="12.75" hidden="1">
      <c r="A347" s="210" t="s">
        <v>167</v>
      </c>
      <c r="B347" s="237" t="s">
        <v>154</v>
      </c>
      <c r="C347" s="237">
        <v>14</v>
      </c>
      <c r="D347" s="247">
        <v>1014097</v>
      </c>
      <c r="E347" s="237" t="s">
        <v>155</v>
      </c>
      <c r="F347" s="237">
        <v>6009999</v>
      </c>
      <c r="G347" s="247">
        <v>1515</v>
      </c>
      <c r="H347" s="250">
        <f>'[1]Sheet1'!H344-'[1]Sheet1'!K344</f>
        <v>18817223</v>
      </c>
      <c r="I347" s="248" t="s">
        <v>200</v>
      </c>
      <c r="J347" s="249"/>
    </row>
    <row r="348" spans="1:10" ht="12.75" hidden="1">
      <c r="A348" s="210" t="s">
        <v>167</v>
      </c>
      <c r="B348" s="237" t="s">
        <v>154</v>
      </c>
      <c r="C348" s="237">
        <v>14</v>
      </c>
      <c r="D348" s="247">
        <v>1014097</v>
      </c>
      <c r="E348" s="237" t="s">
        <v>155</v>
      </c>
      <c r="F348" s="241">
        <v>6029999</v>
      </c>
      <c r="G348" s="247">
        <v>1515</v>
      </c>
      <c r="H348" s="251">
        <f>'[1]Sheet1'!H345-'[1]Sheet1'!K345</f>
        <v>697441</v>
      </c>
      <c r="I348" s="248" t="s">
        <v>200</v>
      </c>
      <c r="J348" s="249"/>
    </row>
    <row r="349" spans="1:10" ht="12.75" hidden="1">
      <c r="A349" s="210" t="s">
        <v>168</v>
      </c>
      <c r="B349" s="237" t="s">
        <v>154</v>
      </c>
      <c r="C349" s="237">
        <v>14</v>
      </c>
      <c r="D349" s="247">
        <v>1014097</v>
      </c>
      <c r="E349" s="237" t="s">
        <v>155</v>
      </c>
      <c r="F349" s="237">
        <v>6009999</v>
      </c>
      <c r="G349" s="247">
        <v>1515</v>
      </c>
      <c r="H349" s="250">
        <f>'[1]Sheet1'!H346-'[1]Sheet1'!K346</f>
        <v>14877596</v>
      </c>
      <c r="I349" s="248" t="s">
        <v>200</v>
      </c>
      <c r="J349" s="249"/>
    </row>
    <row r="350" spans="1:10" ht="12.75" hidden="1">
      <c r="A350" s="210" t="s">
        <v>168</v>
      </c>
      <c r="B350" s="237" t="s">
        <v>154</v>
      </c>
      <c r="C350" s="237">
        <v>14</v>
      </c>
      <c r="D350" s="247">
        <v>1014097</v>
      </c>
      <c r="E350" s="237" t="s">
        <v>155</v>
      </c>
      <c r="F350" s="241">
        <v>6029999</v>
      </c>
      <c r="G350" s="247">
        <v>1515</v>
      </c>
      <c r="H350" s="251">
        <f>'[1]Sheet1'!H347-'[1]Sheet1'!K347</f>
        <v>700000</v>
      </c>
      <c r="I350" s="248" t="s">
        <v>200</v>
      </c>
      <c r="J350" s="249"/>
    </row>
    <row r="351" spans="1:10" ht="12.75" hidden="1">
      <c r="A351" s="210" t="s">
        <v>153</v>
      </c>
      <c r="B351" s="237" t="s">
        <v>154</v>
      </c>
      <c r="C351" s="237">
        <v>14</v>
      </c>
      <c r="D351" s="247">
        <v>1014004</v>
      </c>
      <c r="E351" s="237" t="s">
        <v>155</v>
      </c>
      <c r="F351" s="237">
        <v>6009999</v>
      </c>
      <c r="G351" s="247" t="s">
        <v>198</v>
      </c>
      <c r="H351" s="250">
        <v>8927630</v>
      </c>
      <c r="I351" s="248" t="s">
        <v>201</v>
      </c>
      <c r="J351" s="249"/>
    </row>
    <row r="352" spans="1:10" ht="12.75" hidden="1">
      <c r="A352" s="210" t="s">
        <v>153</v>
      </c>
      <c r="B352" s="237" t="s">
        <v>154</v>
      </c>
      <c r="C352" s="237">
        <v>14</v>
      </c>
      <c r="D352" s="247">
        <v>1014004</v>
      </c>
      <c r="E352" s="237" t="s">
        <v>155</v>
      </c>
      <c r="F352" s="241">
        <v>6029999</v>
      </c>
      <c r="G352" s="247" t="s">
        <v>198</v>
      </c>
      <c r="H352" s="250">
        <f>'[1]Sheet1'!J349</f>
        <v>100000</v>
      </c>
      <c r="I352" s="248" t="s">
        <v>201</v>
      </c>
      <c r="J352" s="249"/>
    </row>
    <row r="353" spans="1:10" ht="12.75" hidden="1">
      <c r="A353" s="210" t="s">
        <v>158</v>
      </c>
      <c r="B353" s="237" t="s">
        <v>154</v>
      </c>
      <c r="C353" s="237">
        <v>14</v>
      </c>
      <c r="D353" s="247">
        <v>1014004</v>
      </c>
      <c r="E353" s="237" t="s">
        <v>155</v>
      </c>
      <c r="F353" s="237">
        <v>6009999</v>
      </c>
      <c r="G353" s="247" t="s">
        <v>198</v>
      </c>
      <c r="H353" s="252">
        <f>'[1]Sheet1'!H350+'[1]Sheet1'!J350</f>
        <v>10923024</v>
      </c>
      <c r="I353" s="248" t="s">
        <v>201</v>
      </c>
      <c r="J353" s="249"/>
    </row>
    <row r="354" spans="1:10" ht="12.75" hidden="1">
      <c r="A354" s="210" t="s">
        <v>158</v>
      </c>
      <c r="B354" s="237" t="s">
        <v>154</v>
      </c>
      <c r="C354" s="237">
        <v>14</v>
      </c>
      <c r="D354" s="247">
        <v>1014004</v>
      </c>
      <c r="E354" s="237" t="s">
        <v>155</v>
      </c>
      <c r="F354" s="241">
        <v>6029999</v>
      </c>
      <c r="G354" s="247" t="s">
        <v>198</v>
      </c>
      <c r="H354" s="250">
        <f>'[1]Sheet1'!J351</f>
        <v>300000</v>
      </c>
      <c r="I354" s="248" t="s">
        <v>201</v>
      </c>
      <c r="J354" s="249"/>
    </row>
    <row r="355" spans="1:10" ht="12.75" hidden="1">
      <c r="A355" s="210" t="s">
        <v>159</v>
      </c>
      <c r="B355" s="237" t="s">
        <v>154</v>
      </c>
      <c r="C355" s="237">
        <v>14</v>
      </c>
      <c r="D355" s="247">
        <v>1014004</v>
      </c>
      <c r="E355" s="237" t="s">
        <v>155</v>
      </c>
      <c r="F355" s="237">
        <v>6009999</v>
      </c>
      <c r="G355" s="247" t="s">
        <v>198</v>
      </c>
      <c r="H355" s="252">
        <f>'[1]Sheet1'!H352+'[1]Sheet1'!J352</f>
        <v>11432235</v>
      </c>
      <c r="I355" s="248" t="s">
        <v>201</v>
      </c>
      <c r="J355" s="249"/>
    </row>
    <row r="356" spans="1:10" ht="12.75" hidden="1">
      <c r="A356" s="210" t="s">
        <v>159</v>
      </c>
      <c r="B356" s="237" t="s">
        <v>154</v>
      </c>
      <c r="C356" s="237">
        <v>14</v>
      </c>
      <c r="D356" s="247">
        <v>1014004</v>
      </c>
      <c r="E356" s="237" t="s">
        <v>155</v>
      </c>
      <c r="F356" s="241">
        <v>6029999</v>
      </c>
      <c r="G356" s="247" t="s">
        <v>198</v>
      </c>
      <c r="H356" s="250">
        <f>'[1]Sheet1'!J353</f>
        <v>400000</v>
      </c>
      <c r="I356" s="248" t="s">
        <v>201</v>
      </c>
      <c r="J356" s="249"/>
    </row>
    <row r="357" spans="1:10" ht="12.75" hidden="1">
      <c r="A357" s="210" t="s">
        <v>160</v>
      </c>
      <c r="B357" s="237" t="s">
        <v>154</v>
      </c>
      <c r="C357" s="237">
        <v>14</v>
      </c>
      <c r="D357" s="247">
        <v>1014004</v>
      </c>
      <c r="E357" s="237" t="s">
        <v>155</v>
      </c>
      <c r="F357" s="237">
        <v>6009999</v>
      </c>
      <c r="G357" s="247" t="s">
        <v>198</v>
      </c>
      <c r="H357" s="252">
        <v>8936839</v>
      </c>
      <c r="I357" s="248" t="s">
        <v>201</v>
      </c>
      <c r="J357" s="249"/>
    </row>
    <row r="358" spans="1:10" ht="12.75" hidden="1">
      <c r="A358" s="210" t="s">
        <v>160</v>
      </c>
      <c r="B358" s="237" t="s">
        <v>154</v>
      </c>
      <c r="C358" s="237">
        <v>14</v>
      </c>
      <c r="D358" s="247">
        <v>1014004</v>
      </c>
      <c r="E358" s="237" t="s">
        <v>155</v>
      </c>
      <c r="F358" s="241">
        <v>6029999</v>
      </c>
      <c r="G358" s="247" t="s">
        <v>198</v>
      </c>
      <c r="H358" s="251">
        <v>700000</v>
      </c>
      <c r="I358" s="248" t="s">
        <v>201</v>
      </c>
      <c r="J358" s="249"/>
    </row>
    <row r="359" spans="1:10" ht="12.75" hidden="1">
      <c r="A359" s="210" t="s">
        <v>161</v>
      </c>
      <c r="B359" s="237" t="s">
        <v>154</v>
      </c>
      <c r="C359" s="237">
        <v>14</v>
      </c>
      <c r="D359" s="247">
        <v>1014004</v>
      </c>
      <c r="E359" s="237" t="s">
        <v>155</v>
      </c>
      <c r="F359" s="237">
        <v>6009999</v>
      </c>
      <c r="G359" s="247" t="s">
        <v>198</v>
      </c>
      <c r="H359" s="252">
        <v>8936839</v>
      </c>
      <c r="I359" s="248" t="s">
        <v>201</v>
      </c>
      <c r="J359" s="249"/>
    </row>
    <row r="360" spans="1:10" ht="12.75" hidden="1">
      <c r="A360" s="210" t="s">
        <v>161</v>
      </c>
      <c r="B360" s="237" t="s">
        <v>154</v>
      </c>
      <c r="C360" s="237">
        <v>14</v>
      </c>
      <c r="D360" s="247">
        <v>1014004</v>
      </c>
      <c r="E360" s="237" t="s">
        <v>155</v>
      </c>
      <c r="F360" s="241">
        <v>6029999</v>
      </c>
      <c r="G360" s="247" t="s">
        <v>198</v>
      </c>
      <c r="H360" s="251">
        <v>700000</v>
      </c>
      <c r="I360" s="248" t="s">
        <v>201</v>
      </c>
      <c r="J360" s="249"/>
    </row>
    <row r="361" spans="1:10" ht="12.75" hidden="1">
      <c r="A361" s="210" t="s">
        <v>162</v>
      </c>
      <c r="B361" s="237" t="s">
        <v>154</v>
      </c>
      <c r="C361" s="237">
        <v>14</v>
      </c>
      <c r="D361" s="247">
        <v>1014004</v>
      </c>
      <c r="E361" s="237" t="s">
        <v>155</v>
      </c>
      <c r="F361" s="237">
        <v>6009999</v>
      </c>
      <c r="G361" s="247" t="s">
        <v>198</v>
      </c>
      <c r="H361" s="252">
        <v>8736839</v>
      </c>
      <c r="I361" s="248" t="s">
        <v>201</v>
      </c>
      <c r="J361" s="249"/>
    </row>
    <row r="362" spans="1:10" ht="12.75" hidden="1">
      <c r="A362" s="210" t="s">
        <v>162</v>
      </c>
      <c r="B362" s="237" t="s">
        <v>154</v>
      </c>
      <c r="C362" s="237">
        <v>14</v>
      </c>
      <c r="D362" s="247">
        <v>1014004</v>
      </c>
      <c r="E362" s="237" t="s">
        <v>155</v>
      </c>
      <c r="F362" s="241">
        <v>6029999</v>
      </c>
      <c r="G362" s="247" t="s">
        <v>198</v>
      </c>
      <c r="H362" s="251">
        <v>900000</v>
      </c>
      <c r="I362" s="248" t="s">
        <v>201</v>
      </c>
      <c r="J362" s="249"/>
    </row>
    <row r="363" spans="1:10" ht="12.75" hidden="1">
      <c r="A363" s="210" t="s">
        <v>163</v>
      </c>
      <c r="B363" s="237" t="s">
        <v>154</v>
      </c>
      <c r="C363" s="237">
        <v>14</v>
      </c>
      <c r="D363" s="247">
        <v>1014004</v>
      </c>
      <c r="E363" s="237" t="s">
        <v>155</v>
      </c>
      <c r="F363" s="237">
        <v>6009999</v>
      </c>
      <c r="G363" s="247" t="s">
        <v>198</v>
      </c>
      <c r="H363" s="252">
        <v>9941444</v>
      </c>
      <c r="I363" s="248" t="s">
        <v>201</v>
      </c>
      <c r="J363" s="249"/>
    </row>
    <row r="364" spans="1:10" ht="12.75" hidden="1">
      <c r="A364" s="210" t="s">
        <v>163</v>
      </c>
      <c r="B364" s="237" t="s">
        <v>154</v>
      </c>
      <c r="C364" s="237">
        <v>14</v>
      </c>
      <c r="D364" s="247">
        <v>1014004</v>
      </c>
      <c r="E364" s="237" t="s">
        <v>155</v>
      </c>
      <c r="F364" s="241">
        <v>6029999</v>
      </c>
      <c r="G364" s="247" t="s">
        <v>198</v>
      </c>
      <c r="H364" s="251">
        <v>900000</v>
      </c>
      <c r="I364" s="248" t="s">
        <v>201</v>
      </c>
      <c r="J364" s="249"/>
    </row>
    <row r="365" spans="1:10" ht="12.75" hidden="1">
      <c r="A365" s="210" t="s">
        <v>164</v>
      </c>
      <c r="B365" s="237" t="s">
        <v>154</v>
      </c>
      <c r="C365" s="237">
        <v>14</v>
      </c>
      <c r="D365" s="247">
        <v>1014004</v>
      </c>
      <c r="E365" s="237" t="s">
        <v>155</v>
      </c>
      <c r="F365" s="237">
        <v>6009999</v>
      </c>
      <c r="G365" s="247" t="s">
        <v>198</v>
      </c>
      <c r="H365" s="252">
        <v>9941444</v>
      </c>
      <c r="I365" s="248" t="s">
        <v>201</v>
      </c>
      <c r="J365" s="249"/>
    </row>
    <row r="366" spans="1:10" ht="12.75" hidden="1">
      <c r="A366" s="210" t="s">
        <v>164</v>
      </c>
      <c r="B366" s="237" t="s">
        <v>154</v>
      </c>
      <c r="C366" s="237">
        <v>14</v>
      </c>
      <c r="D366" s="247">
        <v>1014004</v>
      </c>
      <c r="E366" s="237" t="s">
        <v>155</v>
      </c>
      <c r="F366" s="241">
        <v>6029999</v>
      </c>
      <c r="G366" s="247" t="s">
        <v>198</v>
      </c>
      <c r="H366" s="251">
        <v>900000</v>
      </c>
      <c r="I366" s="248" t="s">
        <v>201</v>
      </c>
      <c r="J366" s="249"/>
    </row>
    <row r="367" spans="1:10" ht="12.75" hidden="1">
      <c r="A367" s="210" t="s">
        <v>165</v>
      </c>
      <c r="B367" s="237" t="s">
        <v>154</v>
      </c>
      <c r="C367" s="237">
        <v>14</v>
      </c>
      <c r="D367" s="247">
        <v>1014004</v>
      </c>
      <c r="E367" s="237" t="s">
        <v>155</v>
      </c>
      <c r="F367" s="237">
        <v>6009999</v>
      </c>
      <c r="G367" s="247" t="s">
        <v>198</v>
      </c>
      <c r="H367" s="252">
        <v>9941444</v>
      </c>
      <c r="I367" s="248" t="s">
        <v>201</v>
      </c>
      <c r="J367" s="249"/>
    </row>
    <row r="368" spans="1:10" ht="12.75" hidden="1">
      <c r="A368" s="210" t="s">
        <v>165</v>
      </c>
      <c r="B368" s="237" t="s">
        <v>154</v>
      </c>
      <c r="C368" s="237">
        <v>14</v>
      </c>
      <c r="D368" s="247">
        <v>1014004</v>
      </c>
      <c r="E368" s="237" t="s">
        <v>155</v>
      </c>
      <c r="F368" s="241">
        <v>6029999</v>
      </c>
      <c r="G368" s="247" t="s">
        <v>198</v>
      </c>
      <c r="H368" s="251">
        <v>900000</v>
      </c>
      <c r="I368" s="248" t="s">
        <v>201</v>
      </c>
      <c r="J368" s="249"/>
    </row>
    <row r="369" spans="1:10" ht="12.75" hidden="1">
      <c r="A369" s="210" t="s">
        <v>166</v>
      </c>
      <c r="B369" s="237" t="s">
        <v>154</v>
      </c>
      <c r="C369" s="237">
        <v>14</v>
      </c>
      <c r="D369" s="247">
        <v>1014004</v>
      </c>
      <c r="E369" s="237" t="s">
        <v>155</v>
      </c>
      <c r="F369" s="237">
        <v>6009999</v>
      </c>
      <c r="G369" s="247" t="s">
        <v>198</v>
      </c>
      <c r="H369" s="252">
        <v>9941444</v>
      </c>
      <c r="I369" s="248" t="s">
        <v>201</v>
      </c>
      <c r="J369" s="249"/>
    </row>
    <row r="370" spans="1:10" ht="12.75" hidden="1">
      <c r="A370" s="210" t="s">
        <v>166</v>
      </c>
      <c r="B370" s="237" t="s">
        <v>154</v>
      </c>
      <c r="C370" s="237">
        <v>14</v>
      </c>
      <c r="D370" s="247">
        <v>1014004</v>
      </c>
      <c r="E370" s="237" t="s">
        <v>155</v>
      </c>
      <c r="F370" s="241">
        <v>6029999</v>
      </c>
      <c r="G370" s="247" t="s">
        <v>198</v>
      </c>
      <c r="H370" s="251">
        <f>'[1]Sheet1'!H367-'[1]Sheet1'!K367</f>
        <v>500000</v>
      </c>
      <c r="I370" s="248" t="s">
        <v>201</v>
      </c>
      <c r="J370" s="249"/>
    </row>
    <row r="371" spans="1:10" ht="12.75" hidden="1">
      <c r="A371" s="210" t="s">
        <v>167</v>
      </c>
      <c r="B371" s="237" t="s">
        <v>154</v>
      </c>
      <c r="C371" s="237">
        <v>14</v>
      </c>
      <c r="D371" s="247">
        <v>1014004</v>
      </c>
      <c r="E371" s="237" t="s">
        <v>155</v>
      </c>
      <c r="F371" s="237">
        <v>6009999</v>
      </c>
      <c r="G371" s="247" t="s">
        <v>198</v>
      </c>
      <c r="H371" s="252">
        <f>'[1]Sheet1'!H368-'[1]Sheet1'!K368</f>
        <v>8246049</v>
      </c>
      <c r="I371" s="248" t="s">
        <v>201</v>
      </c>
      <c r="J371" s="249"/>
    </row>
    <row r="372" spans="1:10" ht="12.75" hidden="1">
      <c r="A372" s="210" t="s">
        <v>167</v>
      </c>
      <c r="B372" s="237" t="s">
        <v>154</v>
      </c>
      <c r="C372" s="237">
        <v>14</v>
      </c>
      <c r="D372" s="247">
        <v>1014004</v>
      </c>
      <c r="E372" s="237" t="s">
        <v>155</v>
      </c>
      <c r="F372" s="241">
        <v>6029999</v>
      </c>
      <c r="G372" s="247" t="s">
        <v>198</v>
      </c>
      <c r="H372" s="251">
        <f>'[1]Sheet1'!H369-'[1]Sheet1'!K369</f>
        <v>400000</v>
      </c>
      <c r="I372" s="248" t="s">
        <v>201</v>
      </c>
      <c r="J372" s="249"/>
    </row>
    <row r="373" spans="1:10" ht="12.75" hidden="1">
      <c r="A373" s="210" t="s">
        <v>168</v>
      </c>
      <c r="B373" s="237" t="s">
        <v>154</v>
      </c>
      <c r="C373" s="237">
        <v>14</v>
      </c>
      <c r="D373" s="247">
        <v>1014004</v>
      </c>
      <c r="E373" s="237" t="s">
        <v>155</v>
      </c>
      <c r="F373" s="237">
        <v>6009999</v>
      </c>
      <c r="G373" s="247" t="s">
        <v>198</v>
      </c>
      <c r="H373" s="250">
        <f>'[1]Sheet1'!H370-'[1]Sheet1'!K370</f>
        <v>7690228</v>
      </c>
      <c r="I373" s="248" t="s">
        <v>201</v>
      </c>
      <c r="J373" s="249"/>
    </row>
    <row r="374" spans="1:10" ht="12.75" hidden="1">
      <c r="A374" s="210" t="s">
        <v>168</v>
      </c>
      <c r="B374" s="237" t="s">
        <v>154</v>
      </c>
      <c r="C374" s="237">
        <v>14</v>
      </c>
      <c r="D374" s="247">
        <v>1014004</v>
      </c>
      <c r="E374" s="237" t="s">
        <v>155</v>
      </c>
      <c r="F374" s="241">
        <v>6029999</v>
      </c>
      <c r="G374" s="247" t="s">
        <v>198</v>
      </c>
      <c r="H374" s="253">
        <v>165034</v>
      </c>
      <c r="I374" s="248" t="s">
        <v>201</v>
      </c>
      <c r="J374" s="249"/>
    </row>
    <row r="375" spans="1:10" ht="12.75" hidden="1">
      <c r="A375" s="210" t="s">
        <v>153</v>
      </c>
      <c r="B375" s="237" t="s">
        <v>154</v>
      </c>
      <c r="C375" s="237">
        <v>14</v>
      </c>
      <c r="D375" s="247">
        <v>1014008</v>
      </c>
      <c r="E375" s="237" t="s">
        <v>155</v>
      </c>
      <c r="F375" s="237">
        <v>6009999</v>
      </c>
      <c r="G375" s="247">
        <v>2020</v>
      </c>
      <c r="H375" s="250">
        <v>21203147</v>
      </c>
      <c r="I375" s="248" t="s">
        <v>202</v>
      </c>
      <c r="J375" s="249"/>
    </row>
    <row r="376" spans="1:10" ht="12.75" hidden="1">
      <c r="A376" s="210" t="s">
        <v>153</v>
      </c>
      <c r="B376" s="237" t="s">
        <v>154</v>
      </c>
      <c r="C376" s="237">
        <v>14</v>
      </c>
      <c r="D376" s="247">
        <v>1014008</v>
      </c>
      <c r="E376" s="237" t="s">
        <v>155</v>
      </c>
      <c r="F376" s="241">
        <v>6029999</v>
      </c>
      <c r="G376" s="247">
        <v>2020</v>
      </c>
      <c r="H376" s="251">
        <f>'[1]Sheet1'!J373</f>
        <v>700000</v>
      </c>
      <c r="I376" s="248" t="s">
        <v>202</v>
      </c>
      <c r="J376" s="249"/>
    </row>
    <row r="377" spans="1:10" ht="12.75" hidden="1">
      <c r="A377" s="210" t="s">
        <v>158</v>
      </c>
      <c r="B377" s="237" t="s">
        <v>154</v>
      </c>
      <c r="C377" s="237">
        <v>14</v>
      </c>
      <c r="D377" s="247">
        <v>1014008</v>
      </c>
      <c r="E377" s="237" t="s">
        <v>155</v>
      </c>
      <c r="F377" s="237">
        <v>6009999</v>
      </c>
      <c r="G377" s="247">
        <v>2020</v>
      </c>
      <c r="H377" s="252">
        <f>'[1]Sheet1'!H374+'[1]Sheet1'!J374</f>
        <v>21995634</v>
      </c>
      <c r="I377" s="248" t="s">
        <v>202</v>
      </c>
      <c r="J377" s="249"/>
    </row>
    <row r="378" spans="1:10" ht="12.75" hidden="1">
      <c r="A378" s="210" t="s">
        <v>158</v>
      </c>
      <c r="B378" s="237" t="s">
        <v>154</v>
      </c>
      <c r="C378" s="237">
        <v>14</v>
      </c>
      <c r="D378" s="247">
        <v>1014008</v>
      </c>
      <c r="E378" s="237" t="s">
        <v>155</v>
      </c>
      <c r="F378" s="241">
        <v>6029999</v>
      </c>
      <c r="G378" s="247">
        <v>2020</v>
      </c>
      <c r="H378" s="251">
        <f>'[1]Sheet1'!J375</f>
        <v>1000000</v>
      </c>
      <c r="I378" s="248" t="s">
        <v>202</v>
      </c>
      <c r="J378" s="249"/>
    </row>
    <row r="379" spans="1:10" ht="12.75" hidden="1">
      <c r="A379" s="210" t="s">
        <v>159</v>
      </c>
      <c r="B379" s="237" t="s">
        <v>154</v>
      </c>
      <c r="C379" s="237">
        <v>14</v>
      </c>
      <c r="D379" s="247">
        <v>1014008</v>
      </c>
      <c r="E379" s="237" t="s">
        <v>155</v>
      </c>
      <c r="F379" s="237">
        <v>6009999</v>
      </c>
      <c r="G379" s="247">
        <v>2020</v>
      </c>
      <c r="H379" s="252">
        <f>'[1]Sheet1'!H376+'[1]Sheet1'!J376</f>
        <v>21593887</v>
      </c>
      <c r="I379" s="248" t="s">
        <v>202</v>
      </c>
      <c r="J379" s="249"/>
    </row>
    <row r="380" spans="1:10" ht="12.75" hidden="1">
      <c r="A380" s="210" t="s">
        <v>159</v>
      </c>
      <c r="B380" s="237" t="s">
        <v>154</v>
      </c>
      <c r="C380" s="237">
        <v>14</v>
      </c>
      <c r="D380" s="247">
        <v>1014008</v>
      </c>
      <c r="E380" s="237" t="s">
        <v>155</v>
      </c>
      <c r="F380" s="241">
        <v>6029999</v>
      </c>
      <c r="G380" s="247">
        <v>2020</v>
      </c>
      <c r="H380" s="251">
        <f>'[1]Sheet1'!J377</f>
        <v>1000000</v>
      </c>
      <c r="I380" s="248" t="s">
        <v>202</v>
      </c>
      <c r="J380" s="249"/>
    </row>
    <row r="381" spans="1:10" ht="12.75" hidden="1">
      <c r="A381" s="210" t="s">
        <v>160</v>
      </c>
      <c r="B381" s="237" t="s">
        <v>154</v>
      </c>
      <c r="C381" s="237">
        <v>14</v>
      </c>
      <c r="D381" s="247">
        <v>1014008</v>
      </c>
      <c r="E381" s="237" t="s">
        <v>155</v>
      </c>
      <c r="F381" s="237">
        <v>6009999</v>
      </c>
      <c r="G381" s="247">
        <v>2020</v>
      </c>
      <c r="H381" s="250">
        <v>21559799</v>
      </c>
      <c r="I381" s="248" t="s">
        <v>202</v>
      </c>
      <c r="J381" s="249"/>
    </row>
    <row r="382" spans="1:10" ht="12.75" hidden="1">
      <c r="A382" s="210" t="s">
        <v>160</v>
      </c>
      <c r="B382" s="237" t="s">
        <v>154</v>
      </c>
      <c r="C382" s="237">
        <v>14</v>
      </c>
      <c r="D382" s="247">
        <v>1014008</v>
      </c>
      <c r="E382" s="237" t="s">
        <v>155</v>
      </c>
      <c r="F382" s="241">
        <v>6029999</v>
      </c>
      <c r="G382" s="247">
        <v>2020</v>
      </c>
      <c r="H382" s="251">
        <v>673215</v>
      </c>
      <c r="I382" s="248" t="s">
        <v>202</v>
      </c>
      <c r="J382" s="249"/>
    </row>
    <row r="383" spans="1:10" ht="12.75" hidden="1">
      <c r="A383" s="210" t="s">
        <v>161</v>
      </c>
      <c r="B383" s="237" t="s">
        <v>154</v>
      </c>
      <c r="C383" s="237">
        <v>14</v>
      </c>
      <c r="D383" s="247">
        <v>1014008</v>
      </c>
      <c r="E383" s="237" t="s">
        <v>155</v>
      </c>
      <c r="F383" s="237">
        <v>6009999</v>
      </c>
      <c r="G383" s="247">
        <v>2020</v>
      </c>
      <c r="H383" s="250">
        <v>19733014</v>
      </c>
      <c r="I383" s="248" t="s">
        <v>202</v>
      </c>
      <c r="J383" s="249"/>
    </row>
    <row r="384" spans="1:10" ht="12.75" hidden="1">
      <c r="A384" s="210" t="s">
        <v>161</v>
      </c>
      <c r="B384" s="237" t="s">
        <v>154</v>
      </c>
      <c r="C384" s="237">
        <v>14</v>
      </c>
      <c r="D384" s="247">
        <v>1014008</v>
      </c>
      <c r="E384" s="237" t="s">
        <v>155</v>
      </c>
      <c r="F384" s="241">
        <v>6029999</v>
      </c>
      <c r="G384" s="247">
        <v>2020</v>
      </c>
      <c r="H384" s="251">
        <v>2500000</v>
      </c>
      <c r="I384" s="248" t="s">
        <v>202</v>
      </c>
      <c r="J384" s="249"/>
    </row>
    <row r="385" spans="1:10" ht="12.75" hidden="1">
      <c r="A385" s="210" t="s">
        <v>162</v>
      </c>
      <c r="B385" s="237" t="s">
        <v>154</v>
      </c>
      <c r="C385" s="237">
        <v>14</v>
      </c>
      <c r="D385" s="247">
        <v>1014008</v>
      </c>
      <c r="E385" s="237" t="s">
        <v>155</v>
      </c>
      <c r="F385" s="237">
        <v>6009999</v>
      </c>
      <c r="G385" s="247">
        <v>2020</v>
      </c>
      <c r="H385" s="250">
        <v>19733014</v>
      </c>
      <c r="I385" s="248" t="s">
        <v>202</v>
      </c>
      <c r="J385" s="249"/>
    </row>
    <row r="386" spans="1:10" ht="12.75" hidden="1">
      <c r="A386" s="210" t="s">
        <v>162</v>
      </c>
      <c r="B386" s="237" t="s">
        <v>154</v>
      </c>
      <c r="C386" s="237">
        <v>14</v>
      </c>
      <c r="D386" s="247">
        <v>1014008</v>
      </c>
      <c r="E386" s="237" t="s">
        <v>155</v>
      </c>
      <c r="F386" s="241">
        <v>6029999</v>
      </c>
      <c r="G386" s="247">
        <v>2020</v>
      </c>
      <c r="H386" s="251">
        <v>2500000</v>
      </c>
      <c r="I386" s="248" t="s">
        <v>202</v>
      </c>
      <c r="J386" s="249"/>
    </row>
    <row r="387" spans="1:10" ht="12.75" hidden="1">
      <c r="A387" s="210" t="s">
        <v>163</v>
      </c>
      <c r="B387" s="237" t="s">
        <v>154</v>
      </c>
      <c r="C387" s="237">
        <v>14</v>
      </c>
      <c r="D387" s="247">
        <v>1014008</v>
      </c>
      <c r="E387" s="237" t="s">
        <v>155</v>
      </c>
      <c r="F387" s="237">
        <v>6009999</v>
      </c>
      <c r="G387" s="247">
        <v>2020</v>
      </c>
      <c r="H387" s="250">
        <v>22512141</v>
      </c>
      <c r="I387" s="248" t="s">
        <v>202</v>
      </c>
      <c r="J387" s="249"/>
    </row>
    <row r="388" spans="1:10" ht="12.75" hidden="1">
      <c r="A388" s="210" t="s">
        <v>163</v>
      </c>
      <c r="B388" s="237" t="s">
        <v>154</v>
      </c>
      <c r="C388" s="237">
        <v>14</v>
      </c>
      <c r="D388" s="247">
        <v>1014008</v>
      </c>
      <c r="E388" s="237" t="s">
        <v>155</v>
      </c>
      <c r="F388" s="241">
        <v>6029999</v>
      </c>
      <c r="G388" s="247">
        <v>2020</v>
      </c>
      <c r="H388" s="251">
        <v>2500000</v>
      </c>
      <c r="I388" s="248" t="s">
        <v>202</v>
      </c>
      <c r="J388" s="249"/>
    </row>
    <row r="389" spans="1:10" ht="12.75" hidden="1">
      <c r="A389" s="210" t="s">
        <v>164</v>
      </c>
      <c r="B389" s="237" t="s">
        <v>154</v>
      </c>
      <c r="C389" s="237">
        <v>14</v>
      </c>
      <c r="D389" s="247">
        <v>1014008</v>
      </c>
      <c r="E389" s="237" t="s">
        <v>155</v>
      </c>
      <c r="F389" s="237">
        <v>6009999</v>
      </c>
      <c r="G389" s="247">
        <v>2020</v>
      </c>
      <c r="H389" s="250">
        <v>22512141</v>
      </c>
      <c r="I389" s="248" t="s">
        <v>202</v>
      </c>
      <c r="J389" s="249"/>
    </row>
    <row r="390" spans="1:10" ht="12.75" hidden="1">
      <c r="A390" s="210" t="s">
        <v>164</v>
      </c>
      <c r="B390" s="237" t="s">
        <v>154</v>
      </c>
      <c r="C390" s="237">
        <v>14</v>
      </c>
      <c r="D390" s="247">
        <v>1014008</v>
      </c>
      <c r="E390" s="237" t="s">
        <v>155</v>
      </c>
      <c r="F390" s="241">
        <v>6029999</v>
      </c>
      <c r="G390" s="247">
        <v>2020</v>
      </c>
      <c r="H390" s="251">
        <v>2500000</v>
      </c>
      <c r="I390" s="248" t="s">
        <v>202</v>
      </c>
      <c r="J390" s="249"/>
    </row>
    <row r="391" spans="1:10" ht="12.75" hidden="1">
      <c r="A391" s="210" t="s">
        <v>165</v>
      </c>
      <c r="B391" s="237" t="s">
        <v>154</v>
      </c>
      <c r="C391" s="237">
        <v>14</v>
      </c>
      <c r="D391" s="247">
        <v>1014008</v>
      </c>
      <c r="E391" s="237" t="s">
        <v>155</v>
      </c>
      <c r="F391" s="237">
        <v>6009999</v>
      </c>
      <c r="G391" s="247">
        <v>2020</v>
      </c>
      <c r="H391" s="250">
        <v>22512141</v>
      </c>
      <c r="I391" s="248" t="s">
        <v>202</v>
      </c>
      <c r="J391" s="249"/>
    </row>
    <row r="392" spans="1:10" ht="12.75" hidden="1">
      <c r="A392" s="210" t="s">
        <v>165</v>
      </c>
      <c r="B392" s="237" t="s">
        <v>154</v>
      </c>
      <c r="C392" s="237">
        <v>14</v>
      </c>
      <c r="D392" s="247">
        <v>1014008</v>
      </c>
      <c r="E392" s="237" t="s">
        <v>155</v>
      </c>
      <c r="F392" s="241">
        <v>6029999</v>
      </c>
      <c r="G392" s="247">
        <v>2020</v>
      </c>
      <c r="H392" s="251">
        <v>2500000</v>
      </c>
      <c r="I392" s="248" t="s">
        <v>202</v>
      </c>
      <c r="J392" s="249"/>
    </row>
    <row r="393" spans="1:10" ht="12.75" hidden="1">
      <c r="A393" s="210" t="s">
        <v>166</v>
      </c>
      <c r="B393" s="237" t="s">
        <v>154</v>
      </c>
      <c r="C393" s="237">
        <v>14</v>
      </c>
      <c r="D393" s="247">
        <v>1014008</v>
      </c>
      <c r="E393" s="237" t="s">
        <v>155</v>
      </c>
      <c r="F393" s="237">
        <v>6009999</v>
      </c>
      <c r="G393" s="247">
        <v>2020</v>
      </c>
      <c r="H393" s="250">
        <v>22512141</v>
      </c>
      <c r="I393" s="248" t="s">
        <v>202</v>
      </c>
      <c r="J393" s="249"/>
    </row>
    <row r="394" spans="1:10" ht="12.75" hidden="1">
      <c r="A394" s="210" t="s">
        <v>166</v>
      </c>
      <c r="B394" s="237" t="s">
        <v>154</v>
      </c>
      <c r="C394" s="237">
        <v>14</v>
      </c>
      <c r="D394" s="247">
        <v>1014008</v>
      </c>
      <c r="E394" s="237" t="s">
        <v>155</v>
      </c>
      <c r="F394" s="241">
        <v>6029999</v>
      </c>
      <c r="G394" s="247">
        <v>2020</v>
      </c>
      <c r="H394" s="251">
        <f>'[1]Sheet1'!H391-'[1]Sheet1'!K391</f>
        <v>1500000</v>
      </c>
      <c r="I394" s="248" t="s">
        <v>202</v>
      </c>
      <c r="J394" s="249"/>
    </row>
    <row r="395" spans="1:10" ht="12.75" hidden="1">
      <c r="A395" s="210" t="s">
        <v>167</v>
      </c>
      <c r="B395" s="237" t="s">
        <v>154</v>
      </c>
      <c r="C395" s="237">
        <v>14</v>
      </c>
      <c r="D395" s="247">
        <v>1014008</v>
      </c>
      <c r="E395" s="237" t="s">
        <v>155</v>
      </c>
      <c r="F395" s="237">
        <v>6009999</v>
      </c>
      <c r="G395" s="247">
        <v>2020</v>
      </c>
      <c r="H395" s="250">
        <f>'[1]Sheet1'!H392-'[1]Sheet1'!K392</f>
        <v>23629390</v>
      </c>
      <c r="I395" s="248" t="s">
        <v>202</v>
      </c>
      <c r="J395" s="249"/>
    </row>
    <row r="396" spans="1:10" ht="12.75" hidden="1">
      <c r="A396" s="210" t="s">
        <v>167</v>
      </c>
      <c r="B396" s="237" t="s">
        <v>154</v>
      </c>
      <c r="C396" s="237">
        <v>14</v>
      </c>
      <c r="D396" s="247">
        <v>1014008</v>
      </c>
      <c r="E396" s="237" t="s">
        <v>155</v>
      </c>
      <c r="F396" s="241">
        <v>6029999</v>
      </c>
      <c r="G396" s="247">
        <v>2020</v>
      </c>
      <c r="H396" s="251">
        <f>'[1]Sheet1'!H393-'[1]Sheet1'!K393</f>
        <v>1021878</v>
      </c>
      <c r="I396" s="248" t="s">
        <v>202</v>
      </c>
      <c r="J396" s="249"/>
    </row>
    <row r="397" spans="1:10" ht="12.75" hidden="1">
      <c r="A397" s="210" t="s">
        <v>168</v>
      </c>
      <c r="B397" s="237" t="s">
        <v>154</v>
      </c>
      <c r="C397" s="237">
        <v>14</v>
      </c>
      <c r="D397" s="247">
        <v>1014008</v>
      </c>
      <c r="E397" s="237" t="s">
        <v>155</v>
      </c>
      <c r="F397" s="237">
        <v>6009999</v>
      </c>
      <c r="G397" s="247">
        <v>2020</v>
      </c>
      <c r="H397" s="250">
        <f>'[1]Sheet1'!H394-'[1]Sheet1'!K394</f>
        <v>19221136</v>
      </c>
      <c r="I397" s="248" t="s">
        <v>202</v>
      </c>
      <c r="J397" s="249"/>
    </row>
    <row r="398" spans="1:10" ht="12.75" hidden="1">
      <c r="A398" s="210" t="s">
        <v>168</v>
      </c>
      <c r="B398" s="237" t="s">
        <v>154</v>
      </c>
      <c r="C398" s="237">
        <v>14</v>
      </c>
      <c r="D398" s="247">
        <v>1014008</v>
      </c>
      <c r="E398" s="237" t="s">
        <v>155</v>
      </c>
      <c r="F398" s="241">
        <v>6029999</v>
      </c>
      <c r="G398" s="247">
        <v>2020</v>
      </c>
      <c r="H398" s="251">
        <f>'[1]Sheet1'!H395-'[1]Sheet1'!K395</f>
        <v>800000</v>
      </c>
      <c r="I398" s="248" t="s">
        <v>202</v>
      </c>
      <c r="J398" s="249"/>
    </row>
    <row r="399" spans="1:10" ht="12.75" hidden="1">
      <c r="A399" s="210" t="s">
        <v>153</v>
      </c>
      <c r="B399" s="237" t="s">
        <v>154</v>
      </c>
      <c r="C399" s="237">
        <v>14</v>
      </c>
      <c r="D399" s="247">
        <v>1014003</v>
      </c>
      <c r="E399" s="237" t="s">
        <v>155</v>
      </c>
      <c r="F399" s="237">
        <v>6009999</v>
      </c>
      <c r="G399" s="247" t="s">
        <v>203</v>
      </c>
      <c r="H399" s="250">
        <v>8734385</v>
      </c>
      <c r="I399" s="248" t="s">
        <v>204</v>
      </c>
      <c r="J399" s="249"/>
    </row>
    <row r="400" spans="1:10" ht="12.75" hidden="1">
      <c r="A400" s="210" t="s">
        <v>153</v>
      </c>
      <c r="B400" s="237" t="s">
        <v>154</v>
      </c>
      <c r="C400" s="237">
        <v>14</v>
      </c>
      <c r="D400" s="247">
        <v>1014003</v>
      </c>
      <c r="E400" s="237" t="s">
        <v>155</v>
      </c>
      <c r="F400" s="241">
        <v>6029999</v>
      </c>
      <c r="G400" s="247" t="s">
        <v>203</v>
      </c>
      <c r="H400" s="250">
        <f>'[1]Sheet1'!J397</f>
        <v>200000</v>
      </c>
      <c r="I400" s="248" t="s">
        <v>204</v>
      </c>
      <c r="J400" s="249"/>
    </row>
    <row r="401" spans="1:10" ht="12.75" hidden="1">
      <c r="A401" s="210" t="s">
        <v>158</v>
      </c>
      <c r="B401" s="237" t="s">
        <v>154</v>
      </c>
      <c r="C401" s="237">
        <v>14</v>
      </c>
      <c r="D401" s="247">
        <v>1014003</v>
      </c>
      <c r="E401" s="237" t="s">
        <v>155</v>
      </c>
      <c r="F401" s="237">
        <v>6009999</v>
      </c>
      <c r="G401" s="247" t="s">
        <v>203</v>
      </c>
      <c r="H401" s="245">
        <f>'[1]Sheet1'!H398+'[1]Sheet1'!J398</f>
        <v>10735320</v>
      </c>
      <c r="I401" s="248" t="s">
        <v>204</v>
      </c>
      <c r="J401" s="249"/>
    </row>
    <row r="402" spans="1:10" ht="12.75" hidden="1">
      <c r="A402" s="210" t="s">
        <v>158</v>
      </c>
      <c r="B402" s="237" t="s">
        <v>154</v>
      </c>
      <c r="C402" s="237">
        <v>14</v>
      </c>
      <c r="D402" s="247">
        <v>1014003</v>
      </c>
      <c r="E402" s="237" t="s">
        <v>155</v>
      </c>
      <c r="F402" s="241">
        <v>6029999</v>
      </c>
      <c r="G402" s="247" t="s">
        <v>203</v>
      </c>
      <c r="H402" s="250">
        <f>'[1]Sheet1'!J399</f>
        <v>400000</v>
      </c>
      <c r="I402" s="248" t="s">
        <v>204</v>
      </c>
      <c r="J402" s="249"/>
    </row>
    <row r="403" spans="1:10" ht="12.75" hidden="1">
      <c r="A403" s="210" t="s">
        <v>159</v>
      </c>
      <c r="B403" s="237" t="s">
        <v>154</v>
      </c>
      <c r="C403" s="237">
        <v>14</v>
      </c>
      <c r="D403" s="247">
        <v>1014003</v>
      </c>
      <c r="E403" s="237" t="s">
        <v>155</v>
      </c>
      <c r="F403" s="237">
        <v>6009999</v>
      </c>
      <c r="G403" s="247" t="s">
        <v>203</v>
      </c>
      <c r="H403" s="245">
        <f>'[1]Sheet1'!H400+'[1]Sheet1'!J400</f>
        <v>10173449</v>
      </c>
      <c r="I403" s="248" t="s">
        <v>204</v>
      </c>
      <c r="J403" s="249"/>
    </row>
    <row r="404" spans="1:10" ht="12.75" hidden="1">
      <c r="A404" s="210" t="s">
        <v>159</v>
      </c>
      <c r="B404" s="237" t="s">
        <v>154</v>
      </c>
      <c r="C404" s="237">
        <v>14</v>
      </c>
      <c r="D404" s="247">
        <v>1014003</v>
      </c>
      <c r="E404" s="237" t="s">
        <v>155</v>
      </c>
      <c r="F404" s="241">
        <v>6029999</v>
      </c>
      <c r="G404" s="247" t="s">
        <v>203</v>
      </c>
      <c r="H404" s="250">
        <f>'[1]Sheet1'!J401</f>
        <v>400000</v>
      </c>
      <c r="I404" s="248" t="s">
        <v>204</v>
      </c>
      <c r="J404" s="249"/>
    </row>
    <row r="405" spans="1:10" ht="12.75" hidden="1">
      <c r="A405" s="210" t="s">
        <v>160</v>
      </c>
      <c r="B405" s="237" t="s">
        <v>154</v>
      </c>
      <c r="C405" s="237">
        <v>14</v>
      </c>
      <c r="D405" s="247">
        <v>1014003</v>
      </c>
      <c r="E405" s="237" t="s">
        <v>155</v>
      </c>
      <c r="F405" s="237">
        <v>6009999</v>
      </c>
      <c r="G405" s="247" t="s">
        <v>203</v>
      </c>
      <c r="H405" s="245">
        <v>9309216</v>
      </c>
      <c r="I405" s="248" t="s">
        <v>204</v>
      </c>
      <c r="J405" s="249"/>
    </row>
    <row r="406" spans="1:10" ht="12.75" hidden="1">
      <c r="A406" s="210" t="s">
        <v>160</v>
      </c>
      <c r="B406" s="237" t="s">
        <v>154</v>
      </c>
      <c r="C406" s="237">
        <v>14</v>
      </c>
      <c r="D406" s="247">
        <v>1014003</v>
      </c>
      <c r="E406" s="237" t="s">
        <v>155</v>
      </c>
      <c r="F406" s="241">
        <v>6029999</v>
      </c>
      <c r="G406" s="247" t="s">
        <v>203</v>
      </c>
      <c r="H406" s="238">
        <v>603297</v>
      </c>
      <c r="I406" s="248" t="s">
        <v>204</v>
      </c>
      <c r="J406" s="249"/>
    </row>
    <row r="407" spans="1:10" ht="12.75" hidden="1">
      <c r="A407" s="210" t="s">
        <v>161</v>
      </c>
      <c r="B407" s="237" t="s">
        <v>154</v>
      </c>
      <c r="C407" s="237">
        <v>14</v>
      </c>
      <c r="D407" s="247">
        <v>1014003</v>
      </c>
      <c r="E407" s="237" t="s">
        <v>155</v>
      </c>
      <c r="F407" s="237">
        <v>6009999</v>
      </c>
      <c r="G407" s="247" t="s">
        <v>203</v>
      </c>
      <c r="H407" s="245">
        <v>9012513</v>
      </c>
      <c r="I407" s="248" t="s">
        <v>204</v>
      </c>
      <c r="J407" s="249"/>
    </row>
    <row r="408" spans="1:10" ht="12.75" hidden="1">
      <c r="A408" s="210" t="s">
        <v>161</v>
      </c>
      <c r="B408" s="237" t="s">
        <v>154</v>
      </c>
      <c r="C408" s="237">
        <v>14</v>
      </c>
      <c r="D408" s="247">
        <v>1014003</v>
      </c>
      <c r="E408" s="237" t="s">
        <v>155</v>
      </c>
      <c r="F408" s="241">
        <v>6029999</v>
      </c>
      <c r="G408" s="247" t="s">
        <v>203</v>
      </c>
      <c r="H408" s="238">
        <v>900000</v>
      </c>
      <c r="I408" s="248" t="s">
        <v>204</v>
      </c>
      <c r="J408" s="249"/>
    </row>
    <row r="409" spans="1:10" ht="12.75" hidden="1">
      <c r="A409" s="210" t="s">
        <v>162</v>
      </c>
      <c r="B409" s="237" t="s">
        <v>154</v>
      </c>
      <c r="C409" s="237">
        <v>14</v>
      </c>
      <c r="D409" s="247">
        <v>1014003</v>
      </c>
      <c r="E409" s="237" t="s">
        <v>155</v>
      </c>
      <c r="F409" s="237">
        <v>6009999</v>
      </c>
      <c r="G409" s="247" t="s">
        <v>203</v>
      </c>
      <c r="H409" s="245">
        <v>9012513</v>
      </c>
      <c r="I409" s="248" t="s">
        <v>204</v>
      </c>
      <c r="J409" s="249"/>
    </row>
    <row r="410" spans="1:10" ht="12.75" hidden="1">
      <c r="A410" s="210" t="s">
        <v>162</v>
      </c>
      <c r="B410" s="237" t="s">
        <v>154</v>
      </c>
      <c r="C410" s="237">
        <v>14</v>
      </c>
      <c r="D410" s="247">
        <v>1014003</v>
      </c>
      <c r="E410" s="237" t="s">
        <v>155</v>
      </c>
      <c r="F410" s="241">
        <v>6029999</v>
      </c>
      <c r="G410" s="247" t="s">
        <v>203</v>
      </c>
      <c r="H410" s="238">
        <v>900000</v>
      </c>
      <c r="I410" s="248" t="s">
        <v>204</v>
      </c>
      <c r="J410" s="249"/>
    </row>
    <row r="411" spans="1:10" ht="12.75" hidden="1">
      <c r="A411" s="210" t="s">
        <v>163</v>
      </c>
      <c r="B411" s="237" t="s">
        <v>154</v>
      </c>
      <c r="C411" s="237">
        <v>14</v>
      </c>
      <c r="D411" s="247">
        <v>1014003</v>
      </c>
      <c r="E411" s="237" t="s">
        <v>155</v>
      </c>
      <c r="F411" s="237">
        <v>6009999</v>
      </c>
      <c r="G411" s="247" t="s">
        <v>203</v>
      </c>
      <c r="H411" s="245">
        <v>10251577</v>
      </c>
      <c r="I411" s="248" t="s">
        <v>204</v>
      </c>
      <c r="J411" s="249"/>
    </row>
    <row r="412" spans="1:10" ht="12.75" hidden="1">
      <c r="A412" s="210" t="s">
        <v>163</v>
      </c>
      <c r="B412" s="237" t="s">
        <v>154</v>
      </c>
      <c r="C412" s="237">
        <v>14</v>
      </c>
      <c r="D412" s="247">
        <v>1014003</v>
      </c>
      <c r="E412" s="237" t="s">
        <v>155</v>
      </c>
      <c r="F412" s="241">
        <v>6029999</v>
      </c>
      <c r="G412" s="247" t="s">
        <v>203</v>
      </c>
      <c r="H412" s="238">
        <v>900000</v>
      </c>
      <c r="I412" s="248" t="s">
        <v>204</v>
      </c>
      <c r="J412" s="249"/>
    </row>
    <row r="413" spans="1:10" ht="12.75" hidden="1">
      <c r="A413" s="210" t="s">
        <v>164</v>
      </c>
      <c r="B413" s="237" t="s">
        <v>154</v>
      </c>
      <c r="C413" s="237">
        <v>14</v>
      </c>
      <c r="D413" s="247">
        <v>1014003</v>
      </c>
      <c r="E413" s="237" t="s">
        <v>155</v>
      </c>
      <c r="F413" s="237">
        <v>6009999</v>
      </c>
      <c r="G413" s="247" t="s">
        <v>203</v>
      </c>
      <c r="H413" s="245">
        <v>10251577</v>
      </c>
      <c r="I413" s="248" t="s">
        <v>204</v>
      </c>
      <c r="J413" s="249"/>
    </row>
    <row r="414" spans="1:10" ht="12.75" hidden="1">
      <c r="A414" s="210" t="s">
        <v>164</v>
      </c>
      <c r="B414" s="237" t="s">
        <v>154</v>
      </c>
      <c r="C414" s="237">
        <v>14</v>
      </c>
      <c r="D414" s="247">
        <v>1014003</v>
      </c>
      <c r="E414" s="237" t="s">
        <v>155</v>
      </c>
      <c r="F414" s="241">
        <v>6029999</v>
      </c>
      <c r="G414" s="247" t="s">
        <v>203</v>
      </c>
      <c r="H414" s="238">
        <v>900000</v>
      </c>
      <c r="I414" s="248" t="s">
        <v>204</v>
      </c>
      <c r="J414" s="249"/>
    </row>
    <row r="415" spans="1:10" ht="12.75" hidden="1">
      <c r="A415" s="210" t="s">
        <v>165</v>
      </c>
      <c r="B415" s="237" t="s">
        <v>154</v>
      </c>
      <c r="C415" s="237">
        <v>14</v>
      </c>
      <c r="D415" s="247">
        <v>1014003</v>
      </c>
      <c r="E415" s="237" t="s">
        <v>155</v>
      </c>
      <c r="F415" s="237">
        <v>6009999</v>
      </c>
      <c r="G415" s="247" t="s">
        <v>203</v>
      </c>
      <c r="H415" s="245">
        <v>10251577</v>
      </c>
      <c r="I415" s="248" t="s">
        <v>204</v>
      </c>
      <c r="J415" s="249"/>
    </row>
    <row r="416" spans="1:10" ht="12.75" hidden="1">
      <c r="A416" s="210" t="s">
        <v>165</v>
      </c>
      <c r="B416" s="237" t="s">
        <v>154</v>
      </c>
      <c r="C416" s="237">
        <v>14</v>
      </c>
      <c r="D416" s="247">
        <v>1014003</v>
      </c>
      <c r="E416" s="237" t="s">
        <v>155</v>
      </c>
      <c r="F416" s="241">
        <v>6029999</v>
      </c>
      <c r="G416" s="247" t="s">
        <v>203</v>
      </c>
      <c r="H416" s="238">
        <v>900000</v>
      </c>
      <c r="I416" s="248" t="s">
        <v>204</v>
      </c>
      <c r="J416" s="249"/>
    </row>
    <row r="417" spans="1:10" ht="12.75" hidden="1">
      <c r="A417" s="210" t="s">
        <v>166</v>
      </c>
      <c r="B417" s="237" t="s">
        <v>154</v>
      </c>
      <c r="C417" s="237">
        <v>14</v>
      </c>
      <c r="D417" s="247">
        <v>1014003</v>
      </c>
      <c r="E417" s="237" t="s">
        <v>155</v>
      </c>
      <c r="F417" s="237">
        <v>6009999</v>
      </c>
      <c r="G417" s="247" t="s">
        <v>203</v>
      </c>
      <c r="H417" s="245">
        <v>10251577</v>
      </c>
      <c r="I417" s="248" t="s">
        <v>204</v>
      </c>
      <c r="J417" s="249"/>
    </row>
    <row r="418" spans="1:10" ht="12.75" hidden="1">
      <c r="A418" s="210" t="s">
        <v>166</v>
      </c>
      <c r="B418" s="237" t="s">
        <v>154</v>
      </c>
      <c r="C418" s="237">
        <v>14</v>
      </c>
      <c r="D418" s="247">
        <v>1014003</v>
      </c>
      <c r="E418" s="237" t="s">
        <v>155</v>
      </c>
      <c r="F418" s="241">
        <v>6029999</v>
      </c>
      <c r="G418" s="247" t="s">
        <v>203</v>
      </c>
      <c r="H418" s="238">
        <f>'[1]Sheet1'!H415-'[1]Sheet1'!K415</f>
        <v>500000</v>
      </c>
      <c r="I418" s="248" t="s">
        <v>204</v>
      </c>
      <c r="J418" s="249"/>
    </row>
    <row r="419" spans="1:10" ht="12.75" hidden="1">
      <c r="A419" s="210" t="s">
        <v>167</v>
      </c>
      <c r="B419" s="237" t="s">
        <v>154</v>
      </c>
      <c r="C419" s="237">
        <v>14</v>
      </c>
      <c r="D419" s="247">
        <v>1014003</v>
      </c>
      <c r="E419" s="237" t="s">
        <v>155</v>
      </c>
      <c r="F419" s="237">
        <v>6009999</v>
      </c>
      <c r="G419" s="247" t="s">
        <v>203</v>
      </c>
      <c r="H419" s="245">
        <f>'[1]Sheet1'!H416-'[1]Sheet1'!K416</f>
        <v>9990641</v>
      </c>
      <c r="I419" s="248" t="s">
        <v>204</v>
      </c>
      <c r="J419" s="249"/>
    </row>
    <row r="420" spans="1:10" ht="12.75" hidden="1">
      <c r="A420" s="210" t="s">
        <v>167</v>
      </c>
      <c r="B420" s="237" t="s">
        <v>154</v>
      </c>
      <c r="C420" s="237">
        <v>14</v>
      </c>
      <c r="D420" s="247">
        <v>1014003</v>
      </c>
      <c r="E420" s="237" t="s">
        <v>155</v>
      </c>
      <c r="F420" s="241">
        <v>6029999</v>
      </c>
      <c r="G420" s="247" t="s">
        <v>203</v>
      </c>
      <c r="H420" s="238">
        <f>'[1]Sheet1'!H417-'[1]Sheet1'!K417</f>
        <v>500000</v>
      </c>
      <c r="I420" s="248" t="s">
        <v>204</v>
      </c>
      <c r="J420" s="249"/>
    </row>
    <row r="421" spans="1:10" ht="12.75" hidden="1">
      <c r="A421" s="210" t="s">
        <v>168</v>
      </c>
      <c r="B421" s="237" t="s">
        <v>154</v>
      </c>
      <c r="C421" s="237">
        <v>14</v>
      </c>
      <c r="D421" s="247">
        <v>1014003</v>
      </c>
      <c r="E421" s="237" t="s">
        <v>155</v>
      </c>
      <c r="F421" s="237">
        <v>6009999</v>
      </c>
      <c r="G421" s="247" t="s">
        <v>203</v>
      </c>
      <c r="H421" s="245">
        <f>'[1]Sheet1'!H418-'[1]Sheet1'!K418</f>
        <v>8692504</v>
      </c>
      <c r="I421" s="248" t="s">
        <v>204</v>
      </c>
      <c r="J421" s="249"/>
    </row>
    <row r="422" spans="1:10" ht="12.75" hidden="1">
      <c r="A422" s="210" t="s">
        <v>168</v>
      </c>
      <c r="B422" s="237" t="s">
        <v>154</v>
      </c>
      <c r="C422" s="237">
        <v>14</v>
      </c>
      <c r="D422" s="247">
        <v>1014003</v>
      </c>
      <c r="E422" s="237" t="s">
        <v>155</v>
      </c>
      <c r="F422" s="241">
        <v>6029999</v>
      </c>
      <c r="G422" s="247" t="s">
        <v>203</v>
      </c>
      <c r="H422" s="238">
        <f>'[1]Sheet1'!H419-'[1]Sheet1'!K419</f>
        <v>136265</v>
      </c>
      <c r="I422" s="248" t="s">
        <v>204</v>
      </c>
      <c r="J422" s="249"/>
    </row>
    <row r="423" spans="1:10" ht="12.75" hidden="1">
      <c r="A423" s="210" t="s">
        <v>153</v>
      </c>
      <c r="B423" s="237" t="s">
        <v>154</v>
      </c>
      <c r="C423" s="237">
        <v>14</v>
      </c>
      <c r="D423" s="247">
        <v>1014007</v>
      </c>
      <c r="E423" s="237" t="s">
        <v>155</v>
      </c>
      <c r="F423" s="237">
        <v>6009999</v>
      </c>
      <c r="G423" s="247" t="s">
        <v>205</v>
      </c>
      <c r="H423" s="238">
        <f>18235540+2500000</f>
        <v>20735540</v>
      </c>
      <c r="I423" s="248" t="s">
        <v>206</v>
      </c>
      <c r="J423" s="249"/>
    </row>
    <row r="424" spans="1:10" ht="12.75" hidden="1">
      <c r="A424" s="210" t="s">
        <v>153</v>
      </c>
      <c r="B424" s="237" t="s">
        <v>154</v>
      </c>
      <c r="C424" s="237">
        <v>14</v>
      </c>
      <c r="D424" s="247">
        <v>1014007</v>
      </c>
      <c r="E424" s="237" t="s">
        <v>155</v>
      </c>
      <c r="F424" s="241">
        <v>6029999</v>
      </c>
      <c r="G424" s="247" t="s">
        <v>205</v>
      </c>
      <c r="H424" s="238">
        <f>'[1]Sheet1'!J421</f>
        <v>700000</v>
      </c>
      <c r="I424" s="248" t="s">
        <v>206</v>
      </c>
      <c r="J424" s="249"/>
    </row>
    <row r="425" spans="1:10" ht="12.75" hidden="1">
      <c r="A425" s="210" t="s">
        <v>158</v>
      </c>
      <c r="B425" s="237" t="s">
        <v>154</v>
      </c>
      <c r="C425" s="237">
        <v>14</v>
      </c>
      <c r="D425" s="247">
        <v>1014007</v>
      </c>
      <c r="E425" s="237" t="s">
        <v>155</v>
      </c>
      <c r="F425" s="237">
        <v>6009999</v>
      </c>
      <c r="G425" s="247" t="s">
        <v>205</v>
      </c>
      <c r="H425" s="245">
        <f>'[1]Sheet1'!H422+'[1]Sheet1'!J422</f>
        <v>26403284</v>
      </c>
      <c r="I425" s="248" t="s">
        <v>206</v>
      </c>
      <c r="J425" s="249"/>
    </row>
    <row r="426" spans="1:10" ht="12.75" hidden="1">
      <c r="A426" s="210" t="s">
        <v>158</v>
      </c>
      <c r="B426" s="237" t="s">
        <v>154</v>
      </c>
      <c r="C426" s="237">
        <v>14</v>
      </c>
      <c r="D426" s="247">
        <v>1014007</v>
      </c>
      <c r="E426" s="237" t="s">
        <v>155</v>
      </c>
      <c r="F426" s="241">
        <v>6029999</v>
      </c>
      <c r="G426" s="247" t="s">
        <v>205</v>
      </c>
      <c r="H426" s="238">
        <f>'[1]Sheet1'!J423</f>
        <v>1000000</v>
      </c>
      <c r="I426" s="248" t="s">
        <v>206</v>
      </c>
      <c r="J426" s="249"/>
    </row>
    <row r="427" spans="1:10" ht="12.75" hidden="1">
      <c r="A427" s="210" t="s">
        <v>159</v>
      </c>
      <c r="B427" s="237" t="s">
        <v>154</v>
      </c>
      <c r="C427" s="237">
        <v>14</v>
      </c>
      <c r="D427" s="247">
        <v>1014007</v>
      </c>
      <c r="E427" s="237" t="s">
        <v>155</v>
      </c>
      <c r="F427" s="237">
        <v>6009999</v>
      </c>
      <c r="G427" s="247" t="s">
        <v>205</v>
      </c>
      <c r="H427" s="245">
        <f>'[1]Sheet1'!H424+'[1]Sheet1'!J424</f>
        <v>24571797</v>
      </c>
      <c r="I427" s="248" t="s">
        <v>206</v>
      </c>
      <c r="J427" s="249"/>
    </row>
    <row r="428" spans="1:10" ht="12.75" hidden="1">
      <c r="A428" s="210" t="s">
        <v>159</v>
      </c>
      <c r="B428" s="237" t="s">
        <v>154</v>
      </c>
      <c r="C428" s="237">
        <v>14</v>
      </c>
      <c r="D428" s="247">
        <v>1014007</v>
      </c>
      <c r="E428" s="237" t="s">
        <v>155</v>
      </c>
      <c r="F428" s="241">
        <v>6029999</v>
      </c>
      <c r="G428" s="247" t="s">
        <v>205</v>
      </c>
      <c r="H428" s="238">
        <f>'[1]Sheet1'!J425</f>
        <v>1000000</v>
      </c>
      <c r="I428" s="248" t="s">
        <v>206</v>
      </c>
      <c r="J428" s="249"/>
    </row>
    <row r="429" spans="1:10" ht="12.75" hidden="1">
      <c r="A429" s="210" t="s">
        <v>160</v>
      </c>
      <c r="B429" s="237" t="s">
        <v>154</v>
      </c>
      <c r="C429" s="237">
        <v>14</v>
      </c>
      <c r="D429" s="247">
        <v>1014007</v>
      </c>
      <c r="E429" s="237" t="s">
        <v>155</v>
      </c>
      <c r="F429" s="237">
        <v>6009999</v>
      </c>
      <c r="G429" s="247" t="s">
        <v>205</v>
      </c>
      <c r="H429" s="245">
        <v>22558098</v>
      </c>
      <c r="I429" s="248" t="s">
        <v>206</v>
      </c>
      <c r="J429" s="249"/>
    </row>
    <row r="430" spans="1:10" ht="12.75" hidden="1">
      <c r="A430" s="210" t="s">
        <v>160</v>
      </c>
      <c r="B430" s="237" t="s">
        <v>154</v>
      </c>
      <c r="C430" s="237">
        <v>14</v>
      </c>
      <c r="D430" s="247">
        <v>1014007</v>
      </c>
      <c r="E430" s="237" t="s">
        <v>155</v>
      </c>
      <c r="F430" s="241">
        <v>6029999</v>
      </c>
      <c r="G430" s="247" t="s">
        <v>205</v>
      </c>
      <c r="H430" s="238">
        <v>1755956</v>
      </c>
      <c r="I430" s="248" t="s">
        <v>206</v>
      </c>
      <c r="J430" s="249"/>
    </row>
    <row r="431" spans="1:10" ht="12.75" hidden="1">
      <c r="A431" s="210" t="s">
        <v>161</v>
      </c>
      <c r="B431" s="237" t="s">
        <v>154</v>
      </c>
      <c r="C431" s="237">
        <v>14</v>
      </c>
      <c r="D431" s="247">
        <v>1014007</v>
      </c>
      <c r="E431" s="237" t="s">
        <v>155</v>
      </c>
      <c r="F431" s="237">
        <v>6009999</v>
      </c>
      <c r="G431" s="247" t="s">
        <v>205</v>
      </c>
      <c r="H431" s="245">
        <v>21814054</v>
      </c>
      <c r="I431" s="248" t="s">
        <v>206</v>
      </c>
      <c r="J431" s="249"/>
    </row>
    <row r="432" spans="1:10" ht="12.75" hidden="1">
      <c r="A432" s="210" t="s">
        <v>161</v>
      </c>
      <c r="B432" s="237" t="s">
        <v>154</v>
      </c>
      <c r="C432" s="237">
        <v>14</v>
      </c>
      <c r="D432" s="247">
        <v>1014007</v>
      </c>
      <c r="E432" s="237" t="s">
        <v>155</v>
      </c>
      <c r="F432" s="241">
        <v>6029999</v>
      </c>
      <c r="G432" s="247" t="s">
        <v>205</v>
      </c>
      <c r="H432" s="238">
        <v>2500000</v>
      </c>
      <c r="I432" s="248" t="s">
        <v>206</v>
      </c>
      <c r="J432" s="249"/>
    </row>
    <row r="433" spans="1:10" ht="12.75" hidden="1">
      <c r="A433" s="210" t="s">
        <v>162</v>
      </c>
      <c r="B433" s="237" t="s">
        <v>154</v>
      </c>
      <c r="C433" s="237">
        <v>14</v>
      </c>
      <c r="D433" s="247">
        <v>1014007</v>
      </c>
      <c r="E433" s="237" t="s">
        <v>155</v>
      </c>
      <c r="F433" s="237">
        <v>6009999</v>
      </c>
      <c r="G433" s="247" t="s">
        <v>205</v>
      </c>
      <c r="H433" s="245">
        <v>21814054</v>
      </c>
      <c r="I433" s="248" t="s">
        <v>206</v>
      </c>
      <c r="J433" s="249"/>
    </row>
    <row r="434" spans="1:10" ht="12.75" hidden="1">
      <c r="A434" s="210" t="s">
        <v>162</v>
      </c>
      <c r="B434" s="237" t="s">
        <v>154</v>
      </c>
      <c r="C434" s="237">
        <v>14</v>
      </c>
      <c r="D434" s="247">
        <v>1014007</v>
      </c>
      <c r="E434" s="237" t="s">
        <v>155</v>
      </c>
      <c r="F434" s="241">
        <v>6029999</v>
      </c>
      <c r="G434" s="247" t="s">
        <v>205</v>
      </c>
      <c r="H434" s="238">
        <v>2500000</v>
      </c>
      <c r="I434" s="248" t="s">
        <v>206</v>
      </c>
      <c r="J434" s="249"/>
    </row>
    <row r="435" spans="1:10" ht="12.75" hidden="1">
      <c r="A435" s="210" t="s">
        <v>163</v>
      </c>
      <c r="B435" s="237" t="s">
        <v>154</v>
      </c>
      <c r="C435" s="237">
        <v>14</v>
      </c>
      <c r="D435" s="247">
        <v>1014007</v>
      </c>
      <c r="E435" s="237" t="s">
        <v>155</v>
      </c>
      <c r="F435" s="237">
        <v>6009999</v>
      </c>
      <c r="G435" s="247" t="s">
        <v>205</v>
      </c>
      <c r="H435" s="245">
        <v>24853311</v>
      </c>
      <c r="I435" s="248" t="s">
        <v>206</v>
      </c>
      <c r="J435" s="249"/>
    </row>
    <row r="436" spans="1:10" ht="12.75" hidden="1">
      <c r="A436" s="210" t="s">
        <v>163</v>
      </c>
      <c r="B436" s="237" t="s">
        <v>154</v>
      </c>
      <c r="C436" s="237">
        <v>14</v>
      </c>
      <c r="D436" s="247">
        <v>1014007</v>
      </c>
      <c r="E436" s="237" t="s">
        <v>155</v>
      </c>
      <c r="F436" s="241">
        <v>6029999</v>
      </c>
      <c r="G436" s="247" t="s">
        <v>205</v>
      </c>
      <c r="H436" s="238">
        <v>2500000</v>
      </c>
      <c r="I436" s="248" t="s">
        <v>206</v>
      </c>
      <c r="J436" s="249"/>
    </row>
    <row r="437" spans="1:10" ht="12.75" hidden="1">
      <c r="A437" s="210" t="s">
        <v>164</v>
      </c>
      <c r="B437" s="237" t="s">
        <v>154</v>
      </c>
      <c r="C437" s="237">
        <v>14</v>
      </c>
      <c r="D437" s="247">
        <v>1014007</v>
      </c>
      <c r="E437" s="237" t="s">
        <v>155</v>
      </c>
      <c r="F437" s="237">
        <v>6009999</v>
      </c>
      <c r="G437" s="247" t="s">
        <v>205</v>
      </c>
      <c r="H437" s="245">
        <v>24853311</v>
      </c>
      <c r="I437" s="248" t="s">
        <v>206</v>
      </c>
      <c r="J437" s="249"/>
    </row>
    <row r="438" spans="1:10" ht="12.75" hidden="1">
      <c r="A438" s="210" t="s">
        <v>164</v>
      </c>
      <c r="B438" s="237" t="s">
        <v>154</v>
      </c>
      <c r="C438" s="237">
        <v>14</v>
      </c>
      <c r="D438" s="247">
        <v>1014007</v>
      </c>
      <c r="E438" s="237" t="s">
        <v>155</v>
      </c>
      <c r="F438" s="241">
        <v>6029999</v>
      </c>
      <c r="G438" s="247" t="s">
        <v>205</v>
      </c>
      <c r="H438" s="238">
        <v>2500000</v>
      </c>
      <c r="I438" s="248" t="s">
        <v>206</v>
      </c>
      <c r="J438" s="249"/>
    </row>
    <row r="439" spans="1:10" ht="12.75" hidden="1">
      <c r="A439" s="210" t="s">
        <v>165</v>
      </c>
      <c r="B439" s="237" t="s">
        <v>154</v>
      </c>
      <c r="C439" s="237">
        <v>14</v>
      </c>
      <c r="D439" s="247">
        <v>1014007</v>
      </c>
      <c r="E439" s="237" t="s">
        <v>155</v>
      </c>
      <c r="F439" s="237">
        <v>6009999</v>
      </c>
      <c r="G439" s="247" t="s">
        <v>205</v>
      </c>
      <c r="H439" s="245">
        <v>24853311</v>
      </c>
      <c r="I439" s="248" t="s">
        <v>206</v>
      </c>
      <c r="J439" s="249"/>
    </row>
    <row r="440" spans="1:10" ht="12.75" hidden="1">
      <c r="A440" s="210" t="s">
        <v>165</v>
      </c>
      <c r="B440" s="237" t="s">
        <v>154</v>
      </c>
      <c r="C440" s="237">
        <v>14</v>
      </c>
      <c r="D440" s="247">
        <v>1014007</v>
      </c>
      <c r="E440" s="237" t="s">
        <v>155</v>
      </c>
      <c r="F440" s="241">
        <v>6029999</v>
      </c>
      <c r="G440" s="247" t="s">
        <v>205</v>
      </c>
      <c r="H440" s="238">
        <v>2500000</v>
      </c>
      <c r="I440" s="248" t="s">
        <v>206</v>
      </c>
      <c r="J440" s="249"/>
    </row>
    <row r="441" spans="1:10" ht="12.75" hidden="1">
      <c r="A441" s="210" t="s">
        <v>166</v>
      </c>
      <c r="B441" s="237" t="s">
        <v>154</v>
      </c>
      <c r="C441" s="237">
        <v>14</v>
      </c>
      <c r="D441" s="247">
        <v>1014007</v>
      </c>
      <c r="E441" s="237" t="s">
        <v>155</v>
      </c>
      <c r="F441" s="237">
        <v>6009999</v>
      </c>
      <c r="G441" s="247" t="s">
        <v>205</v>
      </c>
      <c r="H441" s="245">
        <v>24553311</v>
      </c>
      <c r="I441" s="248" t="s">
        <v>206</v>
      </c>
      <c r="J441" s="249"/>
    </row>
    <row r="442" spans="1:10" ht="12.75" hidden="1">
      <c r="A442" s="210" t="s">
        <v>166</v>
      </c>
      <c r="B442" s="237" t="s">
        <v>154</v>
      </c>
      <c r="C442" s="237">
        <v>14</v>
      </c>
      <c r="D442" s="247">
        <v>1014007</v>
      </c>
      <c r="E442" s="237" t="s">
        <v>155</v>
      </c>
      <c r="F442" s="241">
        <v>6029999</v>
      </c>
      <c r="G442" s="247" t="s">
        <v>205</v>
      </c>
      <c r="H442" s="238">
        <f>'[1]Sheet1'!H439-'[1]Sheet1'!K439</f>
        <v>2100000</v>
      </c>
      <c r="I442" s="248" t="s">
        <v>206</v>
      </c>
      <c r="J442" s="249"/>
    </row>
    <row r="443" spans="1:10" ht="12.75" hidden="1">
      <c r="A443" s="210" t="s">
        <v>167</v>
      </c>
      <c r="B443" s="237" t="s">
        <v>154</v>
      </c>
      <c r="C443" s="237">
        <v>14</v>
      </c>
      <c r="D443" s="247">
        <v>1014007</v>
      </c>
      <c r="E443" s="237" t="s">
        <v>155</v>
      </c>
      <c r="F443" s="237">
        <v>6009999</v>
      </c>
      <c r="G443" s="247" t="s">
        <v>205</v>
      </c>
      <c r="H443" s="245">
        <f>'[1]Sheet1'!H440-'[1]Sheet1'!K440</f>
        <v>25080053</v>
      </c>
      <c r="I443" s="248" t="s">
        <v>206</v>
      </c>
      <c r="J443" s="249"/>
    </row>
    <row r="444" spans="1:10" ht="12.75" hidden="1">
      <c r="A444" s="210" t="s">
        <v>167</v>
      </c>
      <c r="B444" s="237" t="s">
        <v>154</v>
      </c>
      <c r="C444" s="237">
        <v>14</v>
      </c>
      <c r="D444" s="247">
        <v>1014007</v>
      </c>
      <c r="E444" s="237" t="s">
        <v>155</v>
      </c>
      <c r="F444" s="241">
        <v>6029999</v>
      </c>
      <c r="G444" s="247" t="s">
        <v>205</v>
      </c>
      <c r="H444" s="238">
        <f>'[1]Sheet1'!H441-'[1]Sheet1'!K441</f>
        <v>1015515</v>
      </c>
      <c r="I444" s="248" t="s">
        <v>206</v>
      </c>
      <c r="J444" s="249"/>
    </row>
    <row r="445" spans="1:10" ht="12.75" hidden="1">
      <c r="A445" s="210" t="s">
        <v>168</v>
      </c>
      <c r="B445" s="237" t="s">
        <v>154</v>
      </c>
      <c r="C445" s="237">
        <v>14</v>
      </c>
      <c r="D445" s="247">
        <v>1014007</v>
      </c>
      <c r="E445" s="237" t="s">
        <v>155</v>
      </c>
      <c r="F445" s="237">
        <v>6009999</v>
      </c>
      <c r="G445" s="247" t="s">
        <v>205</v>
      </c>
      <c r="H445" s="245">
        <f>'[1]Sheet1'!H442-'[1]Sheet1'!K442</f>
        <v>20764080</v>
      </c>
      <c r="I445" s="248" t="s">
        <v>206</v>
      </c>
      <c r="J445" s="249"/>
    </row>
    <row r="446" spans="1:10" ht="12.75" hidden="1">
      <c r="A446" s="210" t="s">
        <v>168</v>
      </c>
      <c r="B446" s="237" t="s">
        <v>154</v>
      </c>
      <c r="C446" s="237">
        <v>14</v>
      </c>
      <c r="D446" s="247">
        <v>1014007</v>
      </c>
      <c r="E446" s="237" t="s">
        <v>155</v>
      </c>
      <c r="F446" s="241">
        <v>6029999</v>
      </c>
      <c r="G446" s="247" t="s">
        <v>205</v>
      </c>
      <c r="H446" s="238">
        <f>'[1]Sheet1'!H443-'[1]Sheet1'!K443</f>
        <v>1000000</v>
      </c>
      <c r="I446" s="248" t="s">
        <v>206</v>
      </c>
      <c r="J446" s="249"/>
    </row>
    <row r="447" spans="1:10" ht="12.75" hidden="1">
      <c r="A447" s="210" t="s">
        <v>153</v>
      </c>
      <c r="B447" s="237" t="s">
        <v>154</v>
      </c>
      <c r="C447" s="237">
        <v>14</v>
      </c>
      <c r="D447" s="247">
        <v>1014002</v>
      </c>
      <c r="E447" s="237" t="s">
        <v>155</v>
      </c>
      <c r="F447" s="237">
        <v>6009999</v>
      </c>
      <c r="G447" s="247">
        <v>3513</v>
      </c>
      <c r="H447" s="238">
        <f>10036039+1500000</f>
        <v>11536039</v>
      </c>
      <c r="I447" s="248" t="s">
        <v>207</v>
      </c>
      <c r="J447" s="249"/>
    </row>
    <row r="448" spans="1:10" ht="12.75" hidden="1">
      <c r="A448" s="210" t="s">
        <v>153</v>
      </c>
      <c r="B448" s="237" t="s">
        <v>154</v>
      </c>
      <c r="C448" s="237">
        <v>14</v>
      </c>
      <c r="D448" s="247">
        <v>1014002</v>
      </c>
      <c r="E448" s="237" t="s">
        <v>155</v>
      </c>
      <c r="F448" s="241">
        <v>6029999</v>
      </c>
      <c r="G448" s="247">
        <v>3513</v>
      </c>
      <c r="H448" s="238">
        <f>'[1]Sheet1'!J445</f>
        <v>300000</v>
      </c>
      <c r="I448" s="248" t="s">
        <v>207</v>
      </c>
      <c r="J448" s="249"/>
    </row>
    <row r="449" spans="1:10" ht="12.75" hidden="1">
      <c r="A449" s="210" t="s">
        <v>158</v>
      </c>
      <c r="B449" s="237" t="s">
        <v>154</v>
      </c>
      <c r="C449" s="237">
        <v>14</v>
      </c>
      <c r="D449" s="247">
        <v>1014002</v>
      </c>
      <c r="E449" s="237" t="s">
        <v>155</v>
      </c>
      <c r="F449" s="237">
        <v>6009999</v>
      </c>
      <c r="G449" s="247">
        <v>3513</v>
      </c>
      <c r="H449" s="245">
        <f>'[1]Sheet1'!H446+'[1]Sheet1'!J446</f>
        <v>14763367</v>
      </c>
      <c r="I449" s="248" t="s">
        <v>207</v>
      </c>
      <c r="J449" s="249"/>
    </row>
    <row r="450" spans="1:10" ht="12.75" hidden="1">
      <c r="A450" s="210" t="s">
        <v>158</v>
      </c>
      <c r="B450" s="237" t="s">
        <v>154</v>
      </c>
      <c r="C450" s="237">
        <v>14</v>
      </c>
      <c r="D450" s="247">
        <v>1014002</v>
      </c>
      <c r="E450" s="237" t="s">
        <v>155</v>
      </c>
      <c r="F450" s="241">
        <v>6029999</v>
      </c>
      <c r="G450" s="247">
        <v>3513</v>
      </c>
      <c r="H450" s="238">
        <f>'[1]Sheet1'!J447</f>
        <v>500000</v>
      </c>
      <c r="I450" s="248" t="s">
        <v>207</v>
      </c>
      <c r="J450" s="249"/>
    </row>
    <row r="451" spans="1:10" ht="12.75" hidden="1">
      <c r="A451" s="210" t="s">
        <v>159</v>
      </c>
      <c r="B451" s="237" t="s">
        <v>154</v>
      </c>
      <c r="C451" s="237">
        <v>14</v>
      </c>
      <c r="D451" s="247">
        <v>1014002</v>
      </c>
      <c r="E451" s="237" t="s">
        <v>155</v>
      </c>
      <c r="F451" s="237">
        <v>6009999</v>
      </c>
      <c r="G451" s="247">
        <v>3513</v>
      </c>
      <c r="H451" s="245">
        <f>'[1]Sheet1'!H448+'[1]Sheet1'!J448</f>
        <v>13864712</v>
      </c>
      <c r="I451" s="248" t="s">
        <v>207</v>
      </c>
      <c r="J451" s="249"/>
    </row>
    <row r="452" spans="1:10" ht="12.75" hidden="1">
      <c r="A452" s="210" t="s">
        <v>159</v>
      </c>
      <c r="B452" s="237" t="s">
        <v>154</v>
      </c>
      <c r="C452" s="237">
        <v>14</v>
      </c>
      <c r="D452" s="247">
        <v>1014002</v>
      </c>
      <c r="E452" s="237" t="s">
        <v>155</v>
      </c>
      <c r="F452" s="241">
        <v>6029999</v>
      </c>
      <c r="G452" s="247">
        <v>3513</v>
      </c>
      <c r="H452" s="238">
        <f>'[1]Sheet1'!J449</f>
        <v>500000</v>
      </c>
      <c r="I452" s="248" t="s">
        <v>207</v>
      </c>
      <c r="J452" s="249"/>
    </row>
    <row r="453" spans="1:10" ht="12.75" hidden="1">
      <c r="A453" s="210" t="s">
        <v>160</v>
      </c>
      <c r="B453" s="237" t="s">
        <v>154</v>
      </c>
      <c r="C453" s="237">
        <v>14</v>
      </c>
      <c r="D453" s="247">
        <v>1014002</v>
      </c>
      <c r="E453" s="237" t="s">
        <v>155</v>
      </c>
      <c r="F453" s="237">
        <v>6009999</v>
      </c>
      <c r="G453" s="247">
        <v>3513</v>
      </c>
      <c r="H453" s="245">
        <v>12581386</v>
      </c>
      <c r="I453" s="248" t="s">
        <v>207</v>
      </c>
      <c r="J453" s="249"/>
    </row>
    <row r="454" spans="1:10" ht="12.75" hidden="1">
      <c r="A454" s="210" t="s">
        <v>160</v>
      </c>
      <c r="B454" s="237" t="s">
        <v>154</v>
      </c>
      <c r="C454" s="237">
        <v>14</v>
      </c>
      <c r="D454" s="247">
        <v>1014002</v>
      </c>
      <c r="E454" s="237" t="s">
        <v>155</v>
      </c>
      <c r="F454" s="241">
        <v>6029999</v>
      </c>
      <c r="G454" s="247">
        <v>3513</v>
      </c>
      <c r="H454" s="238">
        <v>800000</v>
      </c>
      <c r="I454" s="248" t="s">
        <v>207</v>
      </c>
      <c r="J454" s="249"/>
    </row>
    <row r="455" spans="1:10" ht="12.75" hidden="1">
      <c r="A455" s="210" t="s">
        <v>161</v>
      </c>
      <c r="B455" s="237" t="s">
        <v>154</v>
      </c>
      <c r="C455" s="237">
        <v>14</v>
      </c>
      <c r="D455" s="247">
        <v>1014002</v>
      </c>
      <c r="E455" s="237" t="s">
        <v>155</v>
      </c>
      <c r="F455" s="237">
        <v>6009999</v>
      </c>
      <c r="G455" s="247">
        <v>3513</v>
      </c>
      <c r="H455" s="245">
        <v>12181386</v>
      </c>
      <c r="I455" s="248" t="s">
        <v>207</v>
      </c>
      <c r="J455" s="249"/>
    </row>
    <row r="456" spans="1:10" ht="12.75" hidden="1">
      <c r="A456" s="210" t="s">
        <v>161</v>
      </c>
      <c r="B456" s="237" t="s">
        <v>154</v>
      </c>
      <c r="C456" s="237">
        <v>14</v>
      </c>
      <c r="D456" s="247">
        <v>1014002</v>
      </c>
      <c r="E456" s="237" t="s">
        <v>155</v>
      </c>
      <c r="F456" s="241">
        <v>6029999</v>
      </c>
      <c r="G456" s="247">
        <v>3513</v>
      </c>
      <c r="H456" s="238">
        <v>1200000</v>
      </c>
      <c r="I456" s="248" t="s">
        <v>207</v>
      </c>
      <c r="J456" s="249"/>
    </row>
    <row r="457" spans="1:10" ht="12.75" hidden="1">
      <c r="A457" s="210" t="s">
        <v>162</v>
      </c>
      <c r="B457" s="237" t="s">
        <v>154</v>
      </c>
      <c r="C457" s="237">
        <v>14</v>
      </c>
      <c r="D457" s="247">
        <v>1014002</v>
      </c>
      <c r="E457" s="237" t="s">
        <v>155</v>
      </c>
      <c r="F457" s="237">
        <v>6009999</v>
      </c>
      <c r="G457" s="247">
        <v>3513</v>
      </c>
      <c r="H457" s="245">
        <v>12306772</v>
      </c>
      <c r="I457" s="248" t="s">
        <v>207</v>
      </c>
      <c r="J457" s="249"/>
    </row>
    <row r="458" spans="1:10" ht="12.75" hidden="1">
      <c r="A458" s="210" t="s">
        <v>162</v>
      </c>
      <c r="B458" s="237" t="s">
        <v>154</v>
      </c>
      <c r="C458" s="237">
        <v>14</v>
      </c>
      <c r="D458" s="247">
        <v>1014002</v>
      </c>
      <c r="E458" s="237" t="s">
        <v>155</v>
      </c>
      <c r="F458" s="241">
        <v>6029999</v>
      </c>
      <c r="G458" s="247">
        <v>3513</v>
      </c>
      <c r="H458" s="238">
        <v>1074614</v>
      </c>
      <c r="I458" s="248" t="s">
        <v>207</v>
      </c>
      <c r="J458" s="249"/>
    </row>
    <row r="459" spans="1:10" ht="12.75" hidden="1">
      <c r="A459" s="210" t="s">
        <v>163</v>
      </c>
      <c r="B459" s="237" t="s">
        <v>154</v>
      </c>
      <c r="C459" s="237">
        <v>14</v>
      </c>
      <c r="D459" s="247">
        <v>1014002</v>
      </c>
      <c r="E459" s="237" t="s">
        <v>155</v>
      </c>
      <c r="F459" s="237">
        <v>6009999</v>
      </c>
      <c r="G459" s="247">
        <v>3513</v>
      </c>
      <c r="H459" s="245">
        <v>14054059</v>
      </c>
      <c r="I459" s="248" t="s">
        <v>207</v>
      </c>
      <c r="J459" s="249"/>
    </row>
    <row r="460" spans="1:10" ht="12.75" hidden="1">
      <c r="A460" s="210" t="s">
        <v>163</v>
      </c>
      <c r="B460" s="237" t="s">
        <v>154</v>
      </c>
      <c r="C460" s="237">
        <v>14</v>
      </c>
      <c r="D460" s="247">
        <v>1014002</v>
      </c>
      <c r="E460" s="237" t="s">
        <v>155</v>
      </c>
      <c r="F460" s="241">
        <v>6029999</v>
      </c>
      <c r="G460" s="247">
        <v>3513</v>
      </c>
      <c r="H460" s="238">
        <v>1000000</v>
      </c>
      <c r="I460" s="248" t="s">
        <v>207</v>
      </c>
      <c r="J460" s="249"/>
    </row>
    <row r="461" spans="1:10" ht="12.75" hidden="1">
      <c r="A461" s="210" t="s">
        <v>164</v>
      </c>
      <c r="B461" s="237" t="s">
        <v>154</v>
      </c>
      <c r="C461" s="237">
        <v>14</v>
      </c>
      <c r="D461" s="247">
        <v>1014002</v>
      </c>
      <c r="E461" s="237" t="s">
        <v>155</v>
      </c>
      <c r="F461" s="237">
        <v>6009999</v>
      </c>
      <c r="G461" s="247">
        <v>3513</v>
      </c>
      <c r="H461" s="245">
        <v>14054059</v>
      </c>
      <c r="I461" s="248" t="s">
        <v>207</v>
      </c>
      <c r="J461" s="249"/>
    </row>
    <row r="462" spans="1:10" ht="12.75" hidden="1">
      <c r="A462" s="210" t="s">
        <v>164</v>
      </c>
      <c r="B462" s="237" t="s">
        <v>154</v>
      </c>
      <c r="C462" s="237">
        <v>14</v>
      </c>
      <c r="D462" s="247">
        <v>1014002</v>
      </c>
      <c r="E462" s="237" t="s">
        <v>155</v>
      </c>
      <c r="F462" s="241">
        <v>6029999</v>
      </c>
      <c r="G462" s="247">
        <v>3513</v>
      </c>
      <c r="H462" s="238">
        <v>1000000</v>
      </c>
      <c r="I462" s="248" t="s">
        <v>207</v>
      </c>
      <c r="J462" s="249"/>
    </row>
    <row r="463" spans="1:10" ht="12.75" hidden="1">
      <c r="A463" s="210" t="s">
        <v>165</v>
      </c>
      <c r="B463" s="237" t="s">
        <v>154</v>
      </c>
      <c r="C463" s="237">
        <v>14</v>
      </c>
      <c r="D463" s="247">
        <v>1014002</v>
      </c>
      <c r="E463" s="237" t="s">
        <v>155</v>
      </c>
      <c r="F463" s="237">
        <v>6009999</v>
      </c>
      <c r="G463" s="247">
        <v>3513</v>
      </c>
      <c r="H463" s="245">
        <v>14054059</v>
      </c>
      <c r="I463" s="248" t="s">
        <v>207</v>
      </c>
      <c r="J463" s="249"/>
    </row>
    <row r="464" spans="1:10" ht="12.75" hidden="1">
      <c r="A464" s="210" t="s">
        <v>165</v>
      </c>
      <c r="B464" s="237" t="s">
        <v>154</v>
      </c>
      <c r="C464" s="237">
        <v>14</v>
      </c>
      <c r="D464" s="247">
        <v>1014002</v>
      </c>
      <c r="E464" s="237" t="s">
        <v>155</v>
      </c>
      <c r="F464" s="241">
        <v>6029999</v>
      </c>
      <c r="G464" s="247">
        <v>3513</v>
      </c>
      <c r="H464" s="238">
        <v>1000000</v>
      </c>
      <c r="I464" s="248" t="s">
        <v>207</v>
      </c>
      <c r="J464" s="249"/>
    </row>
    <row r="465" spans="1:10" ht="12.75" hidden="1">
      <c r="A465" s="210" t="s">
        <v>166</v>
      </c>
      <c r="B465" s="237" t="s">
        <v>154</v>
      </c>
      <c r="C465" s="237">
        <v>14</v>
      </c>
      <c r="D465" s="247">
        <v>1014002</v>
      </c>
      <c r="E465" s="237" t="s">
        <v>155</v>
      </c>
      <c r="F465" s="237">
        <v>6009999</v>
      </c>
      <c r="G465" s="247">
        <v>3513</v>
      </c>
      <c r="H465" s="245">
        <v>14054059</v>
      </c>
      <c r="I465" s="248" t="s">
        <v>207</v>
      </c>
      <c r="J465" s="249"/>
    </row>
    <row r="466" spans="1:10" ht="12.75" hidden="1">
      <c r="A466" s="210" t="s">
        <v>166</v>
      </c>
      <c r="B466" s="237" t="s">
        <v>154</v>
      </c>
      <c r="C466" s="237">
        <v>14</v>
      </c>
      <c r="D466" s="247">
        <v>1014002</v>
      </c>
      <c r="E466" s="237" t="s">
        <v>155</v>
      </c>
      <c r="F466" s="241">
        <v>6029999</v>
      </c>
      <c r="G466" s="247">
        <v>3513</v>
      </c>
      <c r="H466" s="238">
        <f>'[1]Sheet1'!H463-'[1]Sheet1'!K463</f>
        <v>500000</v>
      </c>
      <c r="I466" s="248" t="s">
        <v>207</v>
      </c>
      <c r="J466" s="249"/>
    </row>
    <row r="467" spans="1:10" ht="12.75" hidden="1">
      <c r="A467" s="210" t="s">
        <v>167</v>
      </c>
      <c r="B467" s="237" t="s">
        <v>154</v>
      </c>
      <c r="C467" s="237">
        <v>14</v>
      </c>
      <c r="D467" s="247">
        <v>1014002</v>
      </c>
      <c r="E467" s="237" t="s">
        <v>155</v>
      </c>
      <c r="F467" s="237">
        <v>6009999</v>
      </c>
      <c r="G467" s="247">
        <v>3513</v>
      </c>
      <c r="H467" s="245">
        <f>'[1]Sheet1'!H464-'[1]Sheet1'!K464</f>
        <v>13370732</v>
      </c>
      <c r="I467" s="248" t="s">
        <v>207</v>
      </c>
      <c r="J467" s="249"/>
    </row>
    <row r="468" spans="1:10" ht="12.75" hidden="1">
      <c r="A468" s="210" t="s">
        <v>167</v>
      </c>
      <c r="B468" s="237" t="s">
        <v>154</v>
      </c>
      <c r="C468" s="237">
        <v>14</v>
      </c>
      <c r="D468" s="247">
        <v>1014002</v>
      </c>
      <c r="E468" s="237" t="s">
        <v>155</v>
      </c>
      <c r="F468" s="241">
        <v>6029999</v>
      </c>
      <c r="G468" s="247">
        <v>3513</v>
      </c>
      <c r="H468" s="238">
        <f>'[1]Sheet1'!H465-'[1]Sheet1'!K465</f>
        <v>700000</v>
      </c>
      <c r="I468" s="248" t="s">
        <v>207</v>
      </c>
      <c r="J468" s="249"/>
    </row>
    <row r="469" spans="1:10" ht="12.75" hidden="1">
      <c r="A469" s="210" t="s">
        <v>168</v>
      </c>
      <c r="B469" s="237" t="s">
        <v>154</v>
      </c>
      <c r="C469" s="237">
        <v>14</v>
      </c>
      <c r="D469" s="247">
        <v>1014002</v>
      </c>
      <c r="E469" s="237" t="s">
        <v>155</v>
      </c>
      <c r="F469" s="237">
        <v>6009999</v>
      </c>
      <c r="G469" s="247">
        <v>3513</v>
      </c>
      <c r="H469" s="245">
        <f>'[1]Sheet1'!H466-'[1]Sheet1'!K466</f>
        <v>11372077</v>
      </c>
      <c r="I469" s="248" t="s">
        <v>207</v>
      </c>
      <c r="J469" s="249"/>
    </row>
    <row r="470" spans="1:10" ht="12.75" hidden="1">
      <c r="A470" s="210" t="s">
        <v>168</v>
      </c>
      <c r="B470" s="237" t="s">
        <v>154</v>
      </c>
      <c r="C470" s="237">
        <v>14</v>
      </c>
      <c r="D470" s="247">
        <v>1014002</v>
      </c>
      <c r="E470" s="237" t="s">
        <v>155</v>
      </c>
      <c r="F470" s="241">
        <v>6029999</v>
      </c>
      <c r="G470" s="247">
        <v>3513</v>
      </c>
      <c r="H470" s="238">
        <f>'[1]Sheet1'!H467-'[1]Sheet1'!K467</f>
        <v>500000</v>
      </c>
      <c r="I470" s="248" t="s">
        <v>207</v>
      </c>
      <c r="J470" s="249"/>
    </row>
    <row r="471" spans="1:10" ht="12.75" hidden="1">
      <c r="A471" s="210" t="s">
        <v>153</v>
      </c>
      <c r="B471" s="237" t="s">
        <v>154</v>
      </c>
      <c r="C471" s="237">
        <v>14</v>
      </c>
      <c r="D471" s="247">
        <v>1014005</v>
      </c>
      <c r="E471" s="237" t="s">
        <v>155</v>
      </c>
      <c r="F471" s="237">
        <v>6009999</v>
      </c>
      <c r="G471" s="247">
        <v>1134</v>
      </c>
      <c r="H471" s="238">
        <f>5631225+1000000</f>
        <v>6631225</v>
      </c>
      <c r="I471" s="248" t="s">
        <v>208</v>
      </c>
      <c r="J471" s="249"/>
    </row>
    <row r="472" spans="1:10" ht="12.75" hidden="1">
      <c r="A472" s="210" t="s">
        <v>153</v>
      </c>
      <c r="B472" s="237" t="s">
        <v>154</v>
      </c>
      <c r="C472" s="237">
        <v>14</v>
      </c>
      <c r="D472" s="247">
        <v>1014005</v>
      </c>
      <c r="E472" s="237" t="s">
        <v>155</v>
      </c>
      <c r="F472" s="241">
        <v>6029999</v>
      </c>
      <c r="G472" s="247">
        <v>1134</v>
      </c>
      <c r="H472" s="238">
        <f>'[1]Sheet1'!J469</f>
        <v>100000</v>
      </c>
      <c r="I472" s="248" t="s">
        <v>208</v>
      </c>
      <c r="J472" s="249"/>
    </row>
    <row r="473" spans="1:10" ht="12.75" hidden="1">
      <c r="A473" s="210" t="s">
        <v>158</v>
      </c>
      <c r="B473" s="237" t="s">
        <v>154</v>
      </c>
      <c r="C473" s="237">
        <v>14</v>
      </c>
      <c r="D473" s="247">
        <v>1014005</v>
      </c>
      <c r="E473" s="237" t="s">
        <v>155</v>
      </c>
      <c r="F473" s="237">
        <v>6009999</v>
      </c>
      <c r="G473" s="247">
        <v>1134</v>
      </c>
      <c r="H473" s="245">
        <f>'[1]Sheet1'!H470+'[1]Sheet1'!J470</f>
        <v>8548689</v>
      </c>
      <c r="I473" s="248" t="s">
        <v>208</v>
      </c>
      <c r="J473" s="249"/>
    </row>
    <row r="474" spans="1:10" ht="12.75" hidden="1">
      <c r="A474" s="210" t="s">
        <v>158</v>
      </c>
      <c r="B474" s="237" t="s">
        <v>154</v>
      </c>
      <c r="C474" s="237">
        <v>14</v>
      </c>
      <c r="D474" s="247">
        <v>1014005</v>
      </c>
      <c r="E474" s="237" t="s">
        <v>155</v>
      </c>
      <c r="F474" s="241">
        <v>6029999</v>
      </c>
      <c r="G474" s="247">
        <v>1134</v>
      </c>
      <c r="H474" s="238">
        <f>'[1]Sheet1'!J471</f>
        <v>100000</v>
      </c>
      <c r="I474" s="248" t="s">
        <v>208</v>
      </c>
      <c r="J474" s="249"/>
    </row>
    <row r="475" spans="1:10" ht="12.75" hidden="1">
      <c r="A475" s="210" t="s">
        <v>159</v>
      </c>
      <c r="B475" s="237" t="s">
        <v>154</v>
      </c>
      <c r="C475" s="237">
        <v>14</v>
      </c>
      <c r="D475" s="247">
        <v>1014005</v>
      </c>
      <c r="E475" s="237" t="s">
        <v>155</v>
      </c>
      <c r="F475" s="237">
        <v>6009999</v>
      </c>
      <c r="G475" s="247">
        <v>1134</v>
      </c>
      <c r="H475" s="245">
        <f>'[1]Sheet1'!H472+'[1]Sheet1'!J472</f>
        <v>8178765</v>
      </c>
      <c r="I475" s="248" t="s">
        <v>208</v>
      </c>
      <c r="J475" s="249"/>
    </row>
    <row r="476" spans="1:10" ht="12.75" hidden="1">
      <c r="A476" s="210" t="s">
        <v>159</v>
      </c>
      <c r="B476" s="237" t="s">
        <v>154</v>
      </c>
      <c r="C476" s="237">
        <v>14</v>
      </c>
      <c r="D476" s="247">
        <v>1014005</v>
      </c>
      <c r="E476" s="237" t="s">
        <v>155</v>
      </c>
      <c r="F476" s="241">
        <v>6029999</v>
      </c>
      <c r="G476" s="247">
        <v>1134</v>
      </c>
      <c r="H476" s="238">
        <f>'[1]Sheet1'!J473</f>
        <v>200000</v>
      </c>
      <c r="I476" s="248" t="s">
        <v>208</v>
      </c>
      <c r="J476" s="249"/>
    </row>
    <row r="477" spans="1:10" ht="12.75" hidden="1">
      <c r="A477" s="210" t="s">
        <v>160</v>
      </c>
      <c r="B477" s="237" t="s">
        <v>154</v>
      </c>
      <c r="C477" s="237">
        <v>14</v>
      </c>
      <c r="D477" s="247">
        <v>1014005</v>
      </c>
      <c r="E477" s="237" t="s">
        <v>155</v>
      </c>
      <c r="F477" s="237">
        <v>6009999</v>
      </c>
      <c r="G477" s="247">
        <v>1134</v>
      </c>
      <c r="H477" s="245">
        <v>7000000</v>
      </c>
      <c r="I477" s="248" t="s">
        <v>208</v>
      </c>
      <c r="J477" s="249"/>
    </row>
    <row r="478" spans="1:10" ht="12.75" hidden="1">
      <c r="A478" s="210" t="s">
        <v>160</v>
      </c>
      <c r="B478" s="237" t="s">
        <v>154</v>
      </c>
      <c r="C478" s="237">
        <v>14</v>
      </c>
      <c r="D478" s="247">
        <v>1014005</v>
      </c>
      <c r="E478" s="237" t="s">
        <v>155</v>
      </c>
      <c r="F478" s="241">
        <v>6029999</v>
      </c>
      <c r="G478" s="247">
        <v>1134</v>
      </c>
      <c r="H478" s="238">
        <v>508302</v>
      </c>
      <c r="I478" s="248" t="s">
        <v>208</v>
      </c>
      <c r="J478" s="249"/>
    </row>
    <row r="479" spans="1:10" ht="12.75" hidden="1">
      <c r="A479" s="210" t="s">
        <v>161</v>
      </c>
      <c r="B479" s="237" t="s">
        <v>154</v>
      </c>
      <c r="C479" s="237">
        <v>14</v>
      </c>
      <c r="D479" s="247">
        <v>1014005</v>
      </c>
      <c r="E479" s="237" t="s">
        <v>155</v>
      </c>
      <c r="F479" s="237">
        <v>6009999</v>
      </c>
      <c r="G479" s="247">
        <v>1134</v>
      </c>
      <c r="H479" s="245">
        <v>7224522</v>
      </c>
      <c r="I479" s="248" t="s">
        <v>208</v>
      </c>
      <c r="J479" s="249"/>
    </row>
    <row r="480" spans="1:10" ht="12.75" hidden="1">
      <c r="A480" s="210" t="s">
        <v>161</v>
      </c>
      <c r="B480" s="237" t="s">
        <v>154</v>
      </c>
      <c r="C480" s="237">
        <v>14</v>
      </c>
      <c r="D480" s="247">
        <v>1014005</v>
      </c>
      <c r="E480" s="237" t="s">
        <v>155</v>
      </c>
      <c r="F480" s="241">
        <v>6029999</v>
      </c>
      <c r="G480" s="247">
        <v>1134</v>
      </c>
      <c r="H480" s="238">
        <v>283780</v>
      </c>
      <c r="I480" s="248" t="s">
        <v>208</v>
      </c>
      <c r="J480" s="249"/>
    </row>
    <row r="481" spans="1:10" ht="12.75" hidden="1">
      <c r="A481" s="210" t="s">
        <v>162</v>
      </c>
      <c r="B481" s="237" t="s">
        <v>154</v>
      </c>
      <c r="C481" s="237">
        <v>14</v>
      </c>
      <c r="D481" s="247">
        <v>1014005</v>
      </c>
      <c r="E481" s="237" t="s">
        <v>155</v>
      </c>
      <c r="F481" s="237">
        <v>6009999</v>
      </c>
      <c r="G481" s="247">
        <v>1134</v>
      </c>
      <c r="H481" s="245">
        <v>7224522</v>
      </c>
      <c r="I481" s="248" t="s">
        <v>208</v>
      </c>
      <c r="J481" s="249"/>
    </row>
    <row r="482" spans="1:10" ht="12.75" hidden="1">
      <c r="A482" s="210" t="s">
        <v>162</v>
      </c>
      <c r="B482" s="237" t="s">
        <v>154</v>
      </c>
      <c r="C482" s="237">
        <v>14</v>
      </c>
      <c r="D482" s="247">
        <v>1014005</v>
      </c>
      <c r="E482" s="237" t="s">
        <v>155</v>
      </c>
      <c r="F482" s="241">
        <v>6029999</v>
      </c>
      <c r="G482" s="247">
        <v>1134</v>
      </c>
      <c r="H482" s="238">
        <v>283780</v>
      </c>
      <c r="I482" s="248" t="s">
        <v>208</v>
      </c>
      <c r="J482" s="249"/>
    </row>
    <row r="483" spans="1:10" ht="12.75" hidden="1">
      <c r="A483" s="210" t="s">
        <v>163</v>
      </c>
      <c r="B483" s="237" t="s">
        <v>154</v>
      </c>
      <c r="C483" s="237">
        <v>14</v>
      </c>
      <c r="D483" s="247">
        <v>1014005</v>
      </c>
      <c r="E483" s="237" t="s">
        <v>155</v>
      </c>
      <c r="F483" s="237">
        <v>6009999</v>
      </c>
      <c r="G483" s="247">
        <v>1134</v>
      </c>
      <c r="H483" s="245">
        <v>8163059</v>
      </c>
      <c r="I483" s="248" t="s">
        <v>208</v>
      </c>
      <c r="J483" s="249"/>
    </row>
    <row r="484" spans="1:10" ht="12.75" hidden="1">
      <c r="A484" s="210" t="s">
        <v>163</v>
      </c>
      <c r="B484" s="237" t="s">
        <v>154</v>
      </c>
      <c r="C484" s="237">
        <v>14</v>
      </c>
      <c r="D484" s="247">
        <v>1014005</v>
      </c>
      <c r="E484" s="237" t="s">
        <v>155</v>
      </c>
      <c r="F484" s="241">
        <v>6029999</v>
      </c>
      <c r="G484" s="247">
        <v>1134</v>
      </c>
      <c r="H484" s="238">
        <v>283780</v>
      </c>
      <c r="I484" s="248" t="s">
        <v>208</v>
      </c>
      <c r="J484" s="249"/>
    </row>
    <row r="485" spans="1:10" ht="12.75" hidden="1">
      <c r="A485" s="210" t="s">
        <v>164</v>
      </c>
      <c r="B485" s="237" t="s">
        <v>154</v>
      </c>
      <c r="C485" s="237">
        <v>14</v>
      </c>
      <c r="D485" s="247">
        <v>1014005</v>
      </c>
      <c r="E485" s="237" t="s">
        <v>155</v>
      </c>
      <c r="F485" s="237">
        <v>6009999</v>
      </c>
      <c r="G485" s="247">
        <v>1134</v>
      </c>
      <c r="H485" s="245">
        <v>8163059</v>
      </c>
      <c r="I485" s="248" t="s">
        <v>208</v>
      </c>
      <c r="J485" s="249"/>
    </row>
    <row r="486" spans="1:10" ht="12.75" hidden="1">
      <c r="A486" s="210" t="s">
        <v>164</v>
      </c>
      <c r="B486" s="237" t="s">
        <v>154</v>
      </c>
      <c r="C486" s="237">
        <v>14</v>
      </c>
      <c r="D486" s="247">
        <v>1014005</v>
      </c>
      <c r="E486" s="237" t="s">
        <v>155</v>
      </c>
      <c r="F486" s="241">
        <v>6029999</v>
      </c>
      <c r="G486" s="247">
        <v>1134</v>
      </c>
      <c r="H486" s="238">
        <v>283780</v>
      </c>
      <c r="I486" s="248" t="s">
        <v>208</v>
      </c>
      <c r="J486" s="249"/>
    </row>
    <row r="487" spans="1:10" ht="12.75" hidden="1">
      <c r="A487" s="210" t="s">
        <v>165</v>
      </c>
      <c r="B487" s="237" t="s">
        <v>154</v>
      </c>
      <c r="C487" s="237">
        <v>14</v>
      </c>
      <c r="D487" s="247">
        <v>1014005</v>
      </c>
      <c r="E487" s="237" t="s">
        <v>155</v>
      </c>
      <c r="F487" s="237">
        <v>6009999</v>
      </c>
      <c r="G487" s="247">
        <v>1134</v>
      </c>
      <c r="H487" s="245">
        <v>8163059</v>
      </c>
      <c r="I487" s="248" t="s">
        <v>208</v>
      </c>
      <c r="J487" s="249"/>
    </row>
    <row r="488" spans="1:10" ht="12.75" hidden="1">
      <c r="A488" s="210" t="s">
        <v>165</v>
      </c>
      <c r="B488" s="237" t="s">
        <v>154</v>
      </c>
      <c r="C488" s="237">
        <v>14</v>
      </c>
      <c r="D488" s="247">
        <v>1014005</v>
      </c>
      <c r="E488" s="237" t="s">
        <v>155</v>
      </c>
      <c r="F488" s="241">
        <v>6029999</v>
      </c>
      <c r="G488" s="247">
        <v>1134</v>
      </c>
      <c r="H488" s="238">
        <v>283780</v>
      </c>
      <c r="I488" s="248" t="s">
        <v>208</v>
      </c>
      <c r="J488" s="249"/>
    </row>
    <row r="489" spans="1:10" ht="12.75" hidden="1">
      <c r="A489" s="210" t="s">
        <v>166</v>
      </c>
      <c r="B489" s="237" t="s">
        <v>154</v>
      </c>
      <c r="C489" s="237">
        <v>14</v>
      </c>
      <c r="D489" s="247">
        <v>1014005</v>
      </c>
      <c r="E489" s="237" t="s">
        <v>155</v>
      </c>
      <c r="F489" s="237">
        <v>6009999</v>
      </c>
      <c r="G489" s="247">
        <v>1134</v>
      </c>
      <c r="H489" s="245">
        <v>8163059</v>
      </c>
      <c r="I489" s="248" t="s">
        <v>208</v>
      </c>
      <c r="J489" s="249"/>
    </row>
    <row r="490" spans="1:10" ht="12.75" hidden="1">
      <c r="A490" s="210" t="s">
        <v>166</v>
      </c>
      <c r="B490" s="237" t="s">
        <v>154</v>
      </c>
      <c r="C490" s="237">
        <v>14</v>
      </c>
      <c r="D490" s="247">
        <v>1014005</v>
      </c>
      <c r="E490" s="237" t="s">
        <v>155</v>
      </c>
      <c r="F490" s="241">
        <v>6029999</v>
      </c>
      <c r="G490" s="247">
        <v>1134</v>
      </c>
      <c r="H490" s="238">
        <f>'[1]Sheet1'!H487-'[1]Sheet1'!K487</f>
        <v>183780</v>
      </c>
      <c r="I490" s="248" t="s">
        <v>208</v>
      </c>
      <c r="J490" s="249"/>
    </row>
    <row r="491" spans="1:10" ht="12.75" hidden="1">
      <c r="A491" s="210" t="s">
        <v>167</v>
      </c>
      <c r="B491" s="237" t="s">
        <v>154</v>
      </c>
      <c r="C491" s="237">
        <v>14</v>
      </c>
      <c r="D491" s="247">
        <v>1014005</v>
      </c>
      <c r="E491" s="237" t="s">
        <v>155</v>
      </c>
      <c r="F491" s="237">
        <v>6009999</v>
      </c>
      <c r="G491" s="247">
        <v>1134</v>
      </c>
      <c r="H491" s="245">
        <f>'[1]Sheet1'!H488-'[1]Sheet1'!K488</f>
        <v>7492597</v>
      </c>
      <c r="I491" s="248" t="s">
        <v>208</v>
      </c>
      <c r="J491" s="249"/>
    </row>
    <row r="492" spans="1:10" ht="12.75" hidden="1">
      <c r="A492" s="210" t="s">
        <v>167</v>
      </c>
      <c r="B492" s="237" t="s">
        <v>154</v>
      </c>
      <c r="C492" s="237">
        <v>14</v>
      </c>
      <c r="D492" s="247">
        <v>1014005</v>
      </c>
      <c r="E492" s="237" t="s">
        <v>155</v>
      </c>
      <c r="F492" s="241">
        <v>6029999</v>
      </c>
      <c r="G492" s="247">
        <v>1134</v>
      </c>
      <c r="H492" s="238">
        <f>'[1]Sheet1'!H489-'[1]Sheet1'!K489</f>
        <v>133780</v>
      </c>
      <c r="I492" s="248" t="s">
        <v>208</v>
      </c>
      <c r="J492" s="249"/>
    </row>
    <row r="493" spans="1:10" ht="12.75" hidden="1">
      <c r="A493" s="210" t="s">
        <v>168</v>
      </c>
      <c r="B493" s="237" t="s">
        <v>154</v>
      </c>
      <c r="C493" s="237">
        <v>14</v>
      </c>
      <c r="D493" s="247">
        <v>1014005</v>
      </c>
      <c r="E493" s="237" t="s">
        <v>155</v>
      </c>
      <c r="F493" s="237">
        <v>6009999</v>
      </c>
      <c r="G493" s="247">
        <v>1134</v>
      </c>
      <c r="H493" s="245">
        <f>'[1]Sheet1'!H490-'[1]Sheet1'!K490</f>
        <v>6123124</v>
      </c>
      <c r="I493" s="248" t="s">
        <v>208</v>
      </c>
      <c r="J493" s="249"/>
    </row>
    <row r="494" spans="1:10" ht="12.75" hidden="1">
      <c r="A494" s="210" t="s">
        <v>168</v>
      </c>
      <c r="B494" s="237" t="s">
        <v>154</v>
      </c>
      <c r="C494" s="237">
        <v>14</v>
      </c>
      <c r="D494" s="247">
        <v>1014005</v>
      </c>
      <c r="E494" s="237" t="s">
        <v>155</v>
      </c>
      <c r="F494" s="241">
        <v>6029999</v>
      </c>
      <c r="G494" s="247">
        <v>1134</v>
      </c>
      <c r="H494" s="238">
        <f>'[1]Sheet1'!H491-'[1]Sheet1'!K491</f>
        <v>133328</v>
      </c>
      <c r="I494" s="248" t="s">
        <v>208</v>
      </c>
      <c r="J494" s="249"/>
    </row>
    <row r="495" spans="1:10" ht="12.75" hidden="1">
      <c r="A495" s="210" t="s">
        <v>153</v>
      </c>
      <c r="B495" s="237" t="s">
        <v>154</v>
      </c>
      <c r="C495" s="237">
        <v>14</v>
      </c>
      <c r="D495" s="247">
        <v>1014012</v>
      </c>
      <c r="E495" s="237" t="s">
        <v>155</v>
      </c>
      <c r="F495" s="237">
        <v>6009999</v>
      </c>
      <c r="G495" s="247">
        <v>3535</v>
      </c>
      <c r="H495" s="238">
        <f>6001081+1200000</f>
        <v>7201081</v>
      </c>
      <c r="I495" s="248" t="s">
        <v>209</v>
      </c>
      <c r="J495" s="249"/>
    </row>
    <row r="496" spans="1:10" ht="12.75" hidden="1">
      <c r="A496" s="210" t="s">
        <v>153</v>
      </c>
      <c r="B496" s="237" t="s">
        <v>154</v>
      </c>
      <c r="C496" s="237">
        <v>14</v>
      </c>
      <c r="D496" s="247">
        <v>1014012</v>
      </c>
      <c r="E496" s="237" t="s">
        <v>155</v>
      </c>
      <c r="F496" s="241">
        <v>6029999</v>
      </c>
      <c r="G496" s="247">
        <v>3535</v>
      </c>
      <c r="H496" s="238">
        <f>'[1]Sheet1'!J493</f>
        <v>200000</v>
      </c>
      <c r="I496" s="248" t="s">
        <v>209</v>
      </c>
      <c r="J496" s="249"/>
    </row>
    <row r="497" spans="1:10" ht="12.75" hidden="1">
      <c r="A497" s="210" t="s">
        <v>158</v>
      </c>
      <c r="B497" s="237" t="s">
        <v>154</v>
      </c>
      <c r="C497" s="237">
        <v>14</v>
      </c>
      <c r="D497" s="247">
        <v>1014012</v>
      </c>
      <c r="E497" s="237" t="s">
        <v>155</v>
      </c>
      <c r="F497" s="237">
        <v>6009999</v>
      </c>
      <c r="G497" s="247">
        <v>3535</v>
      </c>
      <c r="H497" s="245">
        <f>'[1]Sheet1'!H494+'[1]Sheet1'!J494</f>
        <v>8581902</v>
      </c>
      <c r="I497" s="248" t="s">
        <v>209</v>
      </c>
      <c r="J497" s="249"/>
    </row>
    <row r="498" spans="1:10" ht="12.75" hidden="1">
      <c r="A498" s="210" t="s">
        <v>158</v>
      </c>
      <c r="B498" s="237" t="s">
        <v>154</v>
      </c>
      <c r="C498" s="237">
        <v>14</v>
      </c>
      <c r="D498" s="247">
        <v>1014012</v>
      </c>
      <c r="E498" s="237" t="s">
        <v>155</v>
      </c>
      <c r="F498" s="241">
        <v>6029999</v>
      </c>
      <c r="G498" s="247">
        <v>3535</v>
      </c>
      <c r="H498" s="238">
        <f>'[1]Sheet1'!J495</f>
        <v>300000</v>
      </c>
      <c r="I498" s="248" t="s">
        <v>209</v>
      </c>
      <c r="J498" s="249"/>
    </row>
    <row r="499" spans="1:10" ht="12.75" hidden="1">
      <c r="A499" s="210" t="s">
        <v>159</v>
      </c>
      <c r="B499" s="237" t="s">
        <v>154</v>
      </c>
      <c r="C499" s="237">
        <v>14</v>
      </c>
      <c r="D499" s="247">
        <v>1014012</v>
      </c>
      <c r="E499" s="237" t="s">
        <v>155</v>
      </c>
      <c r="F499" s="237">
        <v>6009999</v>
      </c>
      <c r="G499" s="247">
        <v>3535</v>
      </c>
      <c r="H499" s="245">
        <f>'[1]Sheet1'!H496+'[1]Sheet1'!J496</f>
        <v>8392260</v>
      </c>
      <c r="I499" s="248" t="s">
        <v>209</v>
      </c>
      <c r="J499" s="249"/>
    </row>
    <row r="500" spans="1:10" ht="12.75" hidden="1">
      <c r="A500" s="210" t="s">
        <v>159</v>
      </c>
      <c r="B500" s="237" t="s">
        <v>154</v>
      </c>
      <c r="C500" s="237">
        <v>14</v>
      </c>
      <c r="D500" s="247">
        <v>1014012</v>
      </c>
      <c r="E500" s="237" t="s">
        <v>155</v>
      </c>
      <c r="F500" s="241">
        <v>6029999</v>
      </c>
      <c r="G500" s="247">
        <v>3535</v>
      </c>
      <c r="H500" s="238">
        <f>'[1]Sheet1'!J497</f>
        <v>300000</v>
      </c>
      <c r="I500" s="248" t="s">
        <v>209</v>
      </c>
      <c r="J500" s="249"/>
    </row>
    <row r="501" spans="1:10" ht="12.75" hidden="1">
      <c r="A501" s="210" t="s">
        <v>160</v>
      </c>
      <c r="B501" s="237" t="s">
        <v>154</v>
      </c>
      <c r="C501" s="237">
        <v>14</v>
      </c>
      <c r="D501" s="247">
        <v>1014012</v>
      </c>
      <c r="E501" s="237" t="s">
        <v>155</v>
      </c>
      <c r="F501" s="237">
        <v>6009999</v>
      </c>
      <c r="G501" s="247">
        <v>3535</v>
      </c>
      <c r="H501" s="245">
        <v>7300000</v>
      </c>
      <c r="I501" s="248" t="s">
        <v>209</v>
      </c>
      <c r="J501" s="249"/>
    </row>
    <row r="502" spans="1:10" ht="12.75" hidden="1">
      <c r="A502" s="210" t="s">
        <v>160</v>
      </c>
      <c r="B502" s="237" t="s">
        <v>154</v>
      </c>
      <c r="C502" s="237">
        <v>14</v>
      </c>
      <c r="D502" s="247">
        <v>1014012</v>
      </c>
      <c r="E502" s="237" t="s">
        <v>155</v>
      </c>
      <c r="F502" s="241">
        <v>6029999</v>
      </c>
      <c r="G502" s="247">
        <v>3535</v>
      </c>
      <c r="H502" s="238">
        <v>701441</v>
      </c>
      <c r="I502" s="248" t="s">
        <v>209</v>
      </c>
      <c r="J502" s="249"/>
    </row>
    <row r="503" spans="1:10" ht="12.75" hidden="1">
      <c r="A503" s="210" t="s">
        <v>161</v>
      </c>
      <c r="B503" s="237" t="s">
        <v>154</v>
      </c>
      <c r="C503" s="237">
        <v>14</v>
      </c>
      <c r="D503" s="247">
        <v>1014012</v>
      </c>
      <c r="E503" s="237" t="s">
        <v>155</v>
      </c>
      <c r="F503" s="237">
        <v>6009999</v>
      </c>
      <c r="G503" s="247">
        <v>3535</v>
      </c>
      <c r="H503" s="245">
        <v>7424425</v>
      </c>
      <c r="I503" s="248" t="s">
        <v>209</v>
      </c>
      <c r="J503" s="249"/>
    </row>
    <row r="504" spans="1:10" ht="12.75" hidden="1">
      <c r="A504" s="210" t="s">
        <v>161</v>
      </c>
      <c r="B504" s="237" t="s">
        <v>154</v>
      </c>
      <c r="C504" s="237">
        <v>14</v>
      </c>
      <c r="D504" s="247">
        <v>1014012</v>
      </c>
      <c r="E504" s="237" t="s">
        <v>155</v>
      </c>
      <c r="F504" s="241">
        <v>6029999</v>
      </c>
      <c r="G504" s="247">
        <v>3535</v>
      </c>
      <c r="H504" s="238">
        <v>577016</v>
      </c>
      <c r="I504" s="248" t="s">
        <v>209</v>
      </c>
      <c r="J504" s="249"/>
    </row>
    <row r="505" spans="1:10" ht="12.75" hidden="1">
      <c r="A505" s="210" t="s">
        <v>162</v>
      </c>
      <c r="B505" s="237" t="s">
        <v>154</v>
      </c>
      <c r="C505" s="237">
        <v>14</v>
      </c>
      <c r="D505" s="247">
        <v>1014012</v>
      </c>
      <c r="E505" s="237" t="s">
        <v>155</v>
      </c>
      <c r="F505" s="237">
        <v>6009999</v>
      </c>
      <c r="G505" s="247">
        <v>3535</v>
      </c>
      <c r="H505" s="245">
        <v>7424425</v>
      </c>
      <c r="I505" s="248" t="s">
        <v>209</v>
      </c>
      <c r="J505" s="249"/>
    </row>
    <row r="506" spans="1:10" ht="12.75" hidden="1">
      <c r="A506" s="210" t="s">
        <v>162</v>
      </c>
      <c r="B506" s="237" t="s">
        <v>154</v>
      </c>
      <c r="C506" s="237">
        <v>14</v>
      </c>
      <c r="D506" s="247">
        <v>1014012</v>
      </c>
      <c r="E506" s="237" t="s">
        <v>155</v>
      </c>
      <c r="F506" s="241">
        <v>6029999</v>
      </c>
      <c r="G506" s="247">
        <v>3535</v>
      </c>
      <c r="H506" s="238">
        <v>577016</v>
      </c>
      <c r="I506" s="248" t="s">
        <v>209</v>
      </c>
      <c r="J506" s="249"/>
    </row>
    <row r="507" spans="1:10" ht="12.75" hidden="1">
      <c r="A507" s="210" t="s">
        <v>163</v>
      </c>
      <c r="B507" s="237" t="s">
        <v>154</v>
      </c>
      <c r="C507" s="237">
        <v>14</v>
      </c>
      <c r="D507" s="247">
        <v>1014012</v>
      </c>
      <c r="E507" s="237" t="s">
        <v>155</v>
      </c>
      <c r="F507" s="237">
        <v>6009999</v>
      </c>
      <c r="G507" s="247">
        <v>3535</v>
      </c>
      <c r="H507" s="245">
        <v>8424606</v>
      </c>
      <c r="I507" s="248" t="s">
        <v>209</v>
      </c>
      <c r="J507" s="249"/>
    </row>
    <row r="508" spans="1:10" ht="12.75" hidden="1">
      <c r="A508" s="210" t="s">
        <v>163</v>
      </c>
      <c r="B508" s="237" t="s">
        <v>154</v>
      </c>
      <c r="C508" s="237">
        <v>14</v>
      </c>
      <c r="D508" s="247">
        <v>1014012</v>
      </c>
      <c r="E508" s="237" t="s">
        <v>155</v>
      </c>
      <c r="F508" s="241">
        <v>6029999</v>
      </c>
      <c r="G508" s="247">
        <v>3535</v>
      </c>
      <c r="H508" s="238">
        <v>577016</v>
      </c>
      <c r="I508" s="248" t="s">
        <v>209</v>
      </c>
      <c r="J508" s="249"/>
    </row>
    <row r="509" spans="1:10" ht="12.75" hidden="1">
      <c r="A509" s="210" t="s">
        <v>164</v>
      </c>
      <c r="B509" s="237" t="s">
        <v>154</v>
      </c>
      <c r="C509" s="237">
        <v>14</v>
      </c>
      <c r="D509" s="247">
        <v>1014012</v>
      </c>
      <c r="E509" s="237" t="s">
        <v>155</v>
      </c>
      <c r="F509" s="237">
        <v>6009999</v>
      </c>
      <c r="G509" s="247">
        <v>3535</v>
      </c>
      <c r="H509" s="245">
        <v>8424606</v>
      </c>
      <c r="I509" s="248" t="s">
        <v>209</v>
      </c>
      <c r="J509" s="249"/>
    </row>
    <row r="510" spans="1:10" ht="12.75" hidden="1">
      <c r="A510" s="210" t="s">
        <v>164</v>
      </c>
      <c r="B510" s="237" t="s">
        <v>154</v>
      </c>
      <c r="C510" s="237">
        <v>14</v>
      </c>
      <c r="D510" s="247">
        <v>1014012</v>
      </c>
      <c r="E510" s="237" t="s">
        <v>155</v>
      </c>
      <c r="F510" s="241">
        <v>6029999</v>
      </c>
      <c r="G510" s="247">
        <v>3535</v>
      </c>
      <c r="H510" s="238">
        <v>577016</v>
      </c>
      <c r="I510" s="248" t="s">
        <v>209</v>
      </c>
      <c r="J510" s="249"/>
    </row>
    <row r="511" spans="1:10" ht="12.75" hidden="1">
      <c r="A511" s="210" t="s">
        <v>165</v>
      </c>
      <c r="B511" s="237" t="s">
        <v>154</v>
      </c>
      <c r="C511" s="237">
        <v>14</v>
      </c>
      <c r="D511" s="247">
        <v>1014012</v>
      </c>
      <c r="E511" s="237" t="s">
        <v>155</v>
      </c>
      <c r="F511" s="237">
        <v>6009999</v>
      </c>
      <c r="G511" s="247">
        <v>3535</v>
      </c>
      <c r="H511" s="245">
        <v>8424606</v>
      </c>
      <c r="I511" s="248" t="s">
        <v>209</v>
      </c>
      <c r="J511" s="249"/>
    </row>
    <row r="512" spans="1:10" ht="12.75" hidden="1">
      <c r="A512" s="210" t="s">
        <v>165</v>
      </c>
      <c r="B512" s="237" t="s">
        <v>154</v>
      </c>
      <c r="C512" s="237">
        <v>14</v>
      </c>
      <c r="D512" s="247">
        <v>1014012</v>
      </c>
      <c r="E512" s="237" t="s">
        <v>155</v>
      </c>
      <c r="F512" s="241">
        <v>6029999</v>
      </c>
      <c r="G512" s="247">
        <v>3535</v>
      </c>
      <c r="H512" s="238">
        <v>577016</v>
      </c>
      <c r="I512" s="248" t="s">
        <v>209</v>
      </c>
      <c r="J512" s="249"/>
    </row>
    <row r="513" spans="1:10" ht="12.75" hidden="1">
      <c r="A513" s="210" t="s">
        <v>166</v>
      </c>
      <c r="B513" s="237" t="s">
        <v>154</v>
      </c>
      <c r="C513" s="237">
        <v>14</v>
      </c>
      <c r="D513" s="247">
        <v>1014012</v>
      </c>
      <c r="E513" s="237" t="s">
        <v>155</v>
      </c>
      <c r="F513" s="237">
        <v>6009999</v>
      </c>
      <c r="G513" s="247">
        <v>3535</v>
      </c>
      <c r="H513" s="245">
        <v>8424606</v>
      </c>
      <c r="I513" s="248" t="s">
        <v>209</v>
      </c>
      <c r="J513" s="249"/>
    </row>
    <row r="514" spans="1:10" ht="12.75" hidden="1">
      <c r="A514" s="210" t="s">
        <v>166</v>
      </c>
      <c r="B514" s="237" t="s">
        <v>154</v>
      </c>
      <c r="C514" s="237">
        <v>14</v>
      </c>
      <c r="D514" s="247">
        <v>1014012</v>
      </c>
      <c r="E514" s="237" t="s">
        <v>155</v>
      </c>
      <c r="F514" s="241">
        <v>6029999</v>
      </c>
      <c r="G514" s="247">
        <v>3535</v>
      </c>
      <c r="H514" s="238">
        <f>'[1]Sheet1'!H511-'[1]Sheet1'!K511</f>
        <v>377016</v>
      </c>
      <c r="I514" s="248" t="s">
        <v>209</v>
      </c>
      <c r="J514" s="249"/>
    </row>
    <row r="515" spans="1:10" ht="12.75" hidden="1">
      <c r="A515" s="210" t="s">
        <v>167</v>
      </c>
      <c r="B515" s="237" t="s">
        <v>154</v>
      </c>
      <c r="C515" s="237">
        <v>14</v>
      </c>
      <c r="D515" s="247">
        <v>1014012</v>
      </c>
      <c r="E515" s="237" t="s">
        <v>155</v>
      </c>
      <c r="F515" s="237">
        <v>6009999</v>
      </c>
      <c r="G515" s="247">
        <v>3535</v>
      </c>
      <c r="H515" s="245">
        <f>'[1]Sheet1'!H512-'[1]Sheet1'!K512</f>
        <v>8033786</v>
      </c>
      <c r="I515" s="248" t="s">
        <v>209</v>
      </c>
      <c r="J515" s="249"/>
    </row>
    <row r="516" spans="1:10" ht="12.75" hidden="1">
      <c r="A516" s="210" t="s">
        <v>167</v>
      </c>
      <c r="B516" s="237" t="s">
        <v>154</v>
      </c>
      <c r="C516" s="237">
        <v>14</v>
      </c>
      <c r="D516" s="247">
        <v>1014012</v>
      </c>
      <c r="E516" s="237" t="s">
        <v>155</v>
      </c>
      <c r="F516" s="241">
        <v>6029999</v>
      </c>
      <c r="G516" s="247">
        <v>3535</v>
      </c>
      <c r="H516" s="238">
        <f>'[1]Sheet1'!H513-'[1]Sheet1'!K513</f>
        <v>277016</v>
      </c>
      <c r="I516" s="248" t="s">
        <v>209</v>
      </c>
      <c r="J516" s="249"/>
    </row>
    <row r="517" spans="1:10" ht="12.75" hidden="1">
      <c r="A517" s="210" t="s">
        <v>168</v>
      </c>
      <c r="B517" s="237" t="s">
        <v>154</v>
      </c>
      <c r="C517" s="237">
        <v>14</v>
      </c>
      <c r="D517" s="247">
        <v>1014012</v>
      </c>
      <c r="E517" s="237" t="s">
        <v>155</v>
      </c>
      <c r="F517" s="237">
        <v>6009999</v>
      </c>
      <c r="G517" s="247">
        <v>3535</v>
      </c>
      <c r="H517" s="245">
        <f>'[1]Sheet1'!H514-'[1]Sheet1'!K514</f>
        <v>6644145</v>
      </c>
      <c r="I517" s="248" t="s">
        <v>209</v>
      </c>
      <c r="J517" s="249"/>
    </row>
    <row r="518" spans="1:10" ht="12.75" hidden="1">
      <c r="A518" s="210" t="s">
        <v>168</v>
      </c>
      <c r="B518" s="237" t="s">
        <v>154</v>
      </c>
      <c r="C518" s="237">
        <v>14</v>
      </c>
      <c r="D518" s="247">
        <v>1014012</v>
      </c>
      <c r="E518" s="237" t="s">
        <v>155</v>
      </c>
      <c r="F518" s="241">
        <v>6029999</v>
      </c>
      <c r="G518" s="247">
        <v>3535</v>
      </c>
      <c r="H518" s="238">
        <f>'[1]Sheet1'!H515-'[1]Sheet1'!K515</f>
        <v>277017</v>
      </c>
      <c r="I518" s="248" t="s">
        <v>209</v>
      </c>
      <c r="J518" s="249"/>
    </row>
    <row r="519" spans="1:10" ht="12.75" hidden="1">
      <c r="A519" s="210" t="s">
        <v>153</v>
      </c>
      <c r="B519" s="237" t="s">
        <v>154</v>
      </c>
      <c r="C519" s="237">
        <v>14</v>
      </c>
      <c r="D519" s="254">
        <v>1014099</v>
      </c>
      <c r="E519" s="237" t="s">
        <v>155</v>
      </c>
      <c r="F519" s="237">
        <v>6009999</v>
      </c>
      <c r="G519" s="247" t="s">
        <v>210</v>
      </c>
      <c r="H519" s="238">
        <f>3688515+300000</f>
        <v>3988515</v>
      </c>
      <c r="I519" s="255" t="s">
        <v>211</v>
      </c>
      <c r="J519" s="256"/>
    </row>
    <row r="520" spans="1:10" ht="12.75" hidden="1">
      <c r="A520" s="210" t="s">
        <v>153</v>
      </c>
      <c r="B520" s="237" t="s">
        <v>154</v>
      </c>
      <c r="C520" s="237">
        <v>14</v>
      </c>
      <c r="D520" s="254">
        <v>1014099</v>
      </c>
      <c r="E520" s="237" t="s">
        <v>155</v>
      </c>
      <c r="F520" s="241">
        <v>6029999</v>
      </c>
      <c r="G520" s="247" t="s">
        <v>210</v>
      </c>
      <c r="H520" s="238">
        <f>'[1]Sheet1'!J517</f>
        <v>100000</v>
      </c>
      <c r="I520" s="255" t="s">
        <v>211</v>
      </c>
      <c r="J520" s="256"/>
    </row>
    <row r="521" spans="1:10" ht="12.75" hidden="1">
      <c r="A521" s="210" t="s">
        <v>158</v>
      </c>
      <c r="B521" s="237" t="s">
        <v>154</v>
      </c>
      <c r="C521" s="237">
        <v>14</v>
      </c>
      <c r="D521" s="254">
        <v>1014099</v>
      </c>
      <c r="E521" s="237" t="s">
        <v>155</v>
      </c>
      <c r="F521" s="237">
        <v>6009999</v>
      </c>
      <c r="G521" s="247" t="s">
        <v>210</v>
      </c>
      <c r="H521" s="245">
        <f>'[1]Sheet1'!H518+'[1]Sheet1'!J518</f>
        <v>5842762</v>
      </c>
      <c r="I521" s="255" t="s">
        <v>211</v>
      </c>
      <c r="J521" s="256"/>
    </row>
    <row r="522" spans="1:10" ht="12.75" hidden="1">
      <c r="A522" s="210" t="s">
        <v>158</v>
      </c>
      <c r="B522" s="237" t="s">
        <v>154</v>
      </c>
      <c r="C522" s="237">
        <v>14</v>
      </c>
      <c r="D522" s="254">
        <v>1014099</v>
      </c>
      <c r="E522" s="237" t="s">
        <v>155</v>
      </c>
      <c r="F522" s="241">
        <v>6029999</v>
      </c>
      <c r="G522" s="247" t="s">
        <v>210</v>
      </c>
      <c r="H522" s="238">
        <f>'[1]Sheet1'!J519</f>
        <v>100000</v>
      </c>
      <c r="I522" s="255" t="s">
        <v>211</v>
      </c>
      <c r="J522" s="256"/>
    </row>
    <row r="523" spans="1:10" ht="12.75" hidden="1">
      <c r="A523" s="210" t="s">
        <v>159</v>
      </c>
      <c r="B523" s="237" t="s">
        <v>154</v>
      </c>
      <c r="C523" s="237">
        <v>14</v>
      </c>
      <c r="D523" s="254">
        <v>1014099</v>
      </c>
      <c r="E523" s="237" t="s">
        <v>155</v>
      </c>
      <c r="F523" s="237">
        <v>6009999</v>
      </c>
      <c r="G523" s="247" t="s">
        <v>210</v>
      </c>
      <c r="H523" s="245">
        <f>'[1]Sheet1'!H520+'[1]Sheet1'!J520</f>
        <v>5516266</v>
      </c>
      <c r="I523" s="255" t="s">
        <v>211</v>
      </c>
      <c r="J523" s="256"/>
    </row>
    <row r="524" spans="1:10" ht="12.75" hidden="1">
      <c r="A524" s="210" t="s">
        <v>159</v>
      </c>
      <c r="B524" s="237" t="s">
        <v>154</v>
      </c>
      <c r="C524" s="237">
        <v>14</v>
      </c>
      <c r="D524" s="254">
        <v>1014099</v>
      </c>
      <c r="E524" s="237" t="s">
        <v>155</v>
      </c>
      <c r="F524" s="241">
        <v>6029999</v>
      </c>
      <c r="G524" s="247" t="s">
        <v>210</v>
      </c>
      <c r="H524" s="238">
        <f>'[1]Sheet1'!J521</f>
        <v>100000</v>
      </c>
      <c r="I524" s="255" t="s">
        <v>211</v>
      </c>
      <c r="J524" s="256"/>
    </row>
    <row r="525" spans="1:10" ht="12.75" hidden="1">
      <c r="A525" s="210" t="s">
        <v>160</v>
      </c>
      <c r="B525" s="237" t="s">
        <v>154</v>
      </c>
      <c r="C525" s="237">
        <v>14</v>
      </c>
      <c r="D525" s="254">
        <v>1014099</v>
      </c>
      <c r="E525" s="237" t="s">
        <v>155</v>
      </c>
      <c r="F525" s="237">
        <v>6009999</v>
      </c>
      <c r="G525" s="247" t="s">
        <v>210</v>
      </c>
      <c r="H525" s="245">
        <v>4642976</v>
      </c>
      <c r="I525" s="255" t="s">
        <v>211</v>
      </c>
      <c r="J525" s="256"/>
    </row>
    <row r="526" spans="1:10" ht="12.75" hidden="1">
      <c r="A526" s="210" t="s">
        <v>160</v>
      </c>
      <c r="B526" s="237" t="s">
        <v>154</v>
      </c>
      <c r="C526" s="237">
        <v>14</v>
      </c>
      <c r="D526" s="254">
        <v>1014099</v>
      </c>
      <c r="E526" s="237" t="s">
        <v>155</v>
      </c>
      <c r="F526" s="241">
        <v>6029999</v>
      </c>
      <c r="G526" s="247" t="s">
        <v>210</v>
      </c>
      <c r="H526" s="238">
        <v>275044</v>
      </c>
      <c r="I526" s="255" t="s">
        <v>211</v>
      </c>
      <c r="J526" s="256"/>
    </row>
    <row r="527" spans="1:10" ht="12.75" hidden="1">
      <c r="A527" s="210" t="s">
        <v>161</v>
      </c>
      <c r="B527" s="237" t="s">
        <v>154</v>
      </c>
      <c r="C527" s="237">
        <v>14</v>
      </c>
      <c r="D527" s="254">
        <v>1014099</v>
      </c>
      <c r="E527" s="237" t="s">
        <v>155</v>
      </c>
      <c r="F527" s="237">
        <v>6009999</v>
      </c>
      <c r="G527" s="247" t="s">
        <v>210</v>
      </c>
      <c r="H527" s="245">
        <v>4642976</v>
      </c>
      <c r="I527" s="255" t="s">
        <v>211</v>
      </c>
      <c r="J527" s="256"/>
    </row>
    <row r="528" spans="1:10" ht="12.75" hidden="1">
      <c r="A528" s="210" t="s">
        <v>161</v>
      </c>
      <c r="B528" s="237" t="s">
        <v>154</v>
      </c>
      <c r="C528" s="237">
        <v>14</v>
      </c>
      <c r="D528" s="254">
        <v>1014099</v>
      </c>
      <c r="E528" s="237" t="s">
        <v>155</v>
      </c>
      <c r="F528" s="241">
        <v>6029999</v>
      </c>
      <c r="G528" s="247" t="s">
        <v>210</v>
      </c>
      <c r="H528" s="238">
        <v>275044</v>
      </c>
      <c r="I528" s="255" t="s">
        <v>211</v>
      </c>
      <c r="J528" s="256"/>
    </row>
    <row r="529" spans="1:10" ht="12.75" hidden="1">
      <c r="A529" s="210" t="s">
        <v>162</v>
      </c>
      <c r="B529" s="237" t="s">
        <v>154</v>
      </c>
      <c r="C529" s="237">
        <v>14</v>
      </c>
      <c r="D529" s="254">
        <v>1014099</v>
      </c>
      <c r="E529" s="237" t="s">
        <v>155</v>
      </c>
      <c r="F529" s="237">
        <v>6009999</v>
      </c>
      <c r="G529" s="247" t="s">
        <v>210</v>
      </c>
      <c r="H529" s="245">
        <v>4642976</v>
      </c>
      <c r="I529" s="255" t="s">
        <v>211</v>
      </c>
      <c r="J529" s="256"/>
    </row>
    <row r="530" spans="1:10" ht="12.75" hidden="1">
      <c r="A530" s="210" t="s">
        <v>162</v>
      </c>
      <c r="B530" s="237" t="s">
        <v>154</v>
      </c>
      <c r="C530" s="237">
        <v>14</v>
      </c>
      <c r="D530" s="254">
        <v>1014099</v>
      </c>
      <c r="E530" s="237" t="s">
        <v>155</v>
      </c>
      <c r="F530" s="241">
        <v>6029999</v>
      </c>
      <c r="G530" s="247" t="s">
        <v>210</v>
      </c>
      <c r="H530" s="238">
        <v>275044</v>
      </c>
      <c r="I530" s="255" t="s">
        <v>211</v>
      </c>
      <c r="J530" s="256"/>
    </row>
    <row r="531" spans="1:10" ht="12.75" hidden="1">
      <c r="A531" s="210" t="s">
        <v>163</v>
      </c>
      <c r="B531" s="237" t="s">
        <v>154</v>
      </c>
      <c r="C531" s="237">
        <v>14</v>
      </c>
      <c r="D531" s="254">
        <v>1014099</v>
      </c>
      <c r="E531" s="237" t="s">
        <v>155</v>
      </c>
      <c r="F531" s="237">
        <v>6009999</v>
      </c>
      <c r="G531" s="247" t="s">
        <v>210</v>
      </c>
      <c r="H531" s="245">
        <v>5257728</v>
      </c>
      <c r="I531" s="255" t="s">
        <v>211</v>
      </c>
      <c r="J531" s="256"/>
    </row>
    <row r="532" spans="1:10" ht="12.75" hidden="1">
      <c r="A532" s="210" t="s">
        <v>163</v>
      </c>
      <c r="B532" s="237" t="s">
        <v>154</v>
      </c>
      <c r="C532" s="237">
        <v>14</v>
      </c>
      <c r="D532" s="254">
        <v>1014099</v>
      </c>
      <c r="E532" s="237" t="s">
        <v>155</v>
      </c>
      <c r="F532" s="241">
        <v>6029999</v>
      </c>
      <c r="G532" s="247" t="s">
        <v>210</v>
      </c>
      <c r="H532" s="238">
        <v>275044</v>
      </c>
      <c r="I532" s="255" t="s">
        <v>211</v>
      </c>
      <c r="J532" s="256"/>
    </row>
    <row r="533" spans="1:10" ht="12.75" hidden="1">
      <c r="A533" s="210" t="s">
        <v>164</v>
      </c>
      <c r="B533" s="237" t="s">
        <v>154</v>
      </c>
      <c r="C533" s="237">
        <v>14</v>
      </c>
      <c r="D533" s="254">
        <v>1014099</v>
      </c>
      <c r="E533" s="237" t="s">
        <v>155</v>
      </c>
      <c r="F533" s="237">
        <v>6009999</v>
      </c>
      <c r="G533" s="247" t="s">
        <v>210</v>
      </c>
      <c r="H533" s="245">
        <v>5257728</v>
      </c>
      <c r="I533" s="255" t="s">
        <v>211</v>
      </c>
      <c r="J533" s="256"/>
    </row>
    <row r="534" spans="1:10" ht="12.75" hidden="1">
      <c r="A534" s="210" t="s">
        <v>164</v>
      </c>
      <c r="B534" s="237" t="s">
        <v>154</v>
      </c>
      <c r="C534" s="237">
        <v>14</v>
      </c>
      <c r="D534" s="254">
        <v>1014099</v>
      </c>
      <c r="E534" s="237" t="s">
        <v>155</v>
      </c>
      <c r="F534" s="241">
        <v>6029999</v>
      </c>
      <c r="G534" s="247" t="s">
        <v>210</v>
      </c>
      <c r="H534" s="238">
        <v>275044</v>
      </c>
      <c r="I534" s="255" t="s">
        <v>211</v>
      </c>
      <c r="J534" s="256"/>
    </row>
    <row r="535" spans="1:10" ht="12.75" hidden="1">
      <c r="A535" s="210" t="s">
        <v>165</v>
      </c>
      <c r="B535" s="237" t="s">
        <v>154</v>
      </c>
      <c r="C535" s="237">
        <v>14</v>
      </c>
      <c r="D535" s="254">
        <v>1014099</v>
      </c>
      <c r="E535" s="237" t="s">
        <v>155</v>
      </c>
      <c r="F535" s="237">
        <v>6009999</v>
      </c>
      <c r="G535" s="247" t="s">
        <v>210</v>
      </c>
      <c r="H535" s="245">
        <v>5257728</v>
      </c>
      <c r="I535" s="255" t="s">
        <v>211</v>
      </c>
      <c r="J535" s="256"/>
    </row>
    <row r="536" spans="1:10" ht="12.75" hidden="1">
      <c r="A536" s="210" t="s">
        <v>165</v>
      </c>
      <c r="B536" s="237" t="s">
        <v>154</v>
      </c>
      <c r="C536" s="237">
        <v>14</v>
      </c>
      <c r="D536" s="254">
        <v>1014099</v>
      </c>
      <c r="E536" s="237" t="s">
        <v>155</v>
      </c>
      <c r="F536" s="241">
        <v>6029999</v>
      </c>
      <c r="G536" s="247" t="s">
        <v>210</v>
      </c>
      <c r="H536" s="238">
        <v>275044</v>
      </c>
      <c r="I536" s="255" t="s">
        <v>211</v>
      </c>
      <c r="J536" s="256"/>
    </row>
    <row r="537" spans="1:10" ht="12.75" hidden="1">
      <c r="A537" s="210" t="s">
        <v>166</v>
      </c>
      <c r="B537" s="237" t="s">
        <v>154</v>
      </c>
      <c r="C537" s="237">
        <v>14</v>
      </c>
      <c r="D537" s="254">
        <v>1014099</v>
      </c>
      <c r="E537" s="237" t="s">
        <v>155</v>
      </c>
      <c r="F537" s="237">
        <v>6009999</v>
      </c>
      <c r="G537" s="247" t="s">
        <v>210</v>
      </c>
      <c r="H537" s="245">
        <v>5257728</v>
      </c>
      <c r="I537" s="255" t="s">
        <v>211</v>
      </c>
      <c r="J537" s="256"/>
    </row>
    <row r="538" spans="1:10" ht="12.75" hidden="1">
      <c r="A538" s="210" t="s">
        <v>166</v>
      </c>
      <c r="B538" s="237" t="s">
        <v>154</v>
      </c>
      <c r="C538" s="237">
        <v>14</v>
      </c>
      <c r="D538" s="254">
        <v>1014099</v>
      </c>
      <c r="E538" s="237" t="s">
        <v>155</v>
      </c>
      <c r="F538" s="241">
        <v>6029999</v>
      </c>
      <c r="G538" s="247" t="s">
        <v>210</v>
      </c>
      <c r="H538" s="238">
        <f>'[1]Sheet1'!H535-'[1]Sheet1'!K535</f>
        <v>175044</v>
      </c>
      <c r="I538" s="255" t="s">
        <v>211</v>
      </c>
      <c r="J538" s="256"/>
    </row>
    <row r="539" spans="1:10" ht="12.75" hidden="1">
      <c r="A539" s="210" t="s">
        <v>167</v>
      </c>
      <c r="B539" s="237" t="s">
        <v>154</v>
      </c>
      <c r="C539" s="237">
        <v>14</v>
      </c>
      <c r="D539" s="254">
        <v>1014099</v>
      </c>
      <c r="E539" s="237" t="s">
        <v>155</v>
      </c>
      <c r="F539" s="237">
        <v>6009999</v>
      </c>
      <c r="G539" s="247" t="s">
        <v>210</v>
      </c>
      <c r="H539" s="245">
        <f>'[1]Sheet1'!H536-'[1]Sheet1'!K536</f>
        <v>4559481</v>
      </c>
      <c r="I539" s="255" t="s">
        <v>211</v>
      </c>
      <c r="J539" s="256"/>
    </row>
    <row r="540" spans="1:10" ht="12.75" hidden="1">
      <c r="A540" s="210" t="s">
        <v>167</v>
      </c>
      <c r="B540" s="237" t="s">
        <v>154</v>
      </c>
      <c r="C540" s="237">
        <v>14</v>
      </c>
      <c r="D540" s="254">
        <v>1014099</v>
      </c>
      <c r="E540" s="237" t="s">
        <v>155</v>
      </c>
      <c r="F540" s="241">
        <v>6029999</v>
      </c>
      <c r="G540" s="247" t="s">
        <v>210</v>
      </c>
      <c r="H540" s="238">
        <f>'[1]Sheet1'!H537-'[1]Sheet1'!K537</f>
        <v>245044</v>
      </c>
      <c r="I540" s="255" t="s">
        <v>211</v>
      </c>
      <c r="J540" s="256"/>
    </row>
    <row r="541" spans="1:10" ht="12.75" hidden="1">
      <c r="A541" s="210" t="s">
        <v>168</v>
      </c>
      <c r="B541" s="237" t="s">
        <v>154</v>
      </c>
      <c r="C541" s="237">
        <v>14</v>
      </c>
      <c r="D541" s="254">
        <v>1014099</v>
      </c>
      <c r="E541" s="237" t="s">
        <v>155</v>
      </c>
      <c r="F541" s="237">
        <v>6009999</v>
      </c>
      <c r="G541" s="247" t="s">
        <v>210</v>
      </c>
      <c r="H541" s="245">
        <f>'[1]Sheet1'!H538-'[1]Sheet1'!K538</f>
        <v>4132986</v>
      </c>
      <c r="I541" s="255" t="s">
        <v>211</v>
      </c>
      <c r="J541" s="256"/>
    </row>
    <row r="542" spans="1:10" ht="12.75" hidden="1">
      <c r="A542" s="210" t="s">
        <v>168</v>
      </c>
      <c r="B542" s="237" t="s">
        <v>154</v>
      </c>
      <c r="C542" s="237">
        <v>14</v>
      </c>
      <c r="D542" s="254">
        <v>1014099</v>
      </c>
      <c r="E542" s="237" t="s">
        <v>155</v>
      </c>
      <c r="F542" s="241">
        <v>6029999</v>
      </c>
      <c r="G542" s="247" t="s">
        <v>210</v>
      </c>
      <c r="H542" s="238">
        <f>'[1]Sheet1'!H539-'[1]Sheet1'!K539</f>
        <v>105044</v>
      </c>
      <c r="I542" s="255" t="s">
        <v>211</v>
      </c>
      <c r="J542" s="256"/>
    </row>
    <row r="543" spans="1:10" ht="12.75" hidden="1">
      <c r="A543" s="210" t="s">
        <v>153</v>
      </c>
      <c r="B543" s="237" t="s">
        <v>154</v>
      </c>
      <c r="C543" s="237">
        <v>14</v>
      </c>
      <c r="D543" s="247">
        <v>1014051</v>
      </c>
      <c r="E543" s="237" t="s">
        <v>155</v>
      </c>
      <c r="F543" s="237">
        <v>6009999</v>
      </c>
      <c r="G543" s="247" t="s">
        <v>212</v>
      </c>
      <c r="H543" s="238">
        <f>2781935+200000</f>
        <v>2981935</v>
      </c>
      <c r="I543" s="248" t="s">
        <v>213</v>
      </c>
      <c r="J543" s="249"/>
    </row>
    <row r="544" spans="1:10" ht="12.75" hidden="1">
      <c r="A544" s="210" t="s">
        <v>153</v>
      </c>
      <c r="B544" s="237" t="s">
        <v>154</v>
      </c>
      <c r="C544" s="237">
        <v>14</v>
      </c>
      <c r="D544" s="247">
        <v>1014051</v>
      </c>
      <c r="E544" s="237" t="s">
        <v>155</v>
      </c>
      <c r="F544" s="241">
        <v>6029999</v>
      </c>
      <c r="G544" s="247" t="s">
        <v>212</v>
      </c>
      <c r="H544" s="238">
        <f>'[1]Sheet1'!J541</f>
        <v>100000</v>
      </c>
      <c r="I544" s="248" t="s">
        <v>213</v>
      </c>
      <c r="J544" s="249"/>
    </row>
    <row r="545" spans="1:10" ht="12.75" hidden="1">
      <c r="A545" s="210" t="s">
        <v>158</v>
      </c>
      <c r="B545" s="237" t="s">
        <v>154</v>
      </c>
      <c r="C545" s="237">
        <v>14</v>
      </c>
      <c r="D545" s="247">
        <v>1014051</v>
      </c>
      <c r="E545" s="237" t="s">
        <v>155</v>
      </c>
      <c r="F545" s="237">
        <v>6009999</v>
      </c>
      <c r="G545" s="247" t="s">
        <v>212</v>
      </c>
      <c r="H545" s="245">
        <f>'[1]Sheet1'!H542+'[1]Sheet1'!J542</f>
        <v>4582278</v>
      </c>
      <c r="I545" s="248" t="s">
        <v>213</v>
      </c>
      <c r="J545" s="249"/>
    </row>
    <row r="546" spans="1:10" ht="12.75" hidden="1">
      <c r="A546" s="210" t="s">
        <v>158</v>
      </c>
      <c r="B546" s="237" t="s">
        <v>154</v>
      </c>
      <c r="C546" s="237">
        <v>14</v>
      </c>
      <c r="D546" s="247">
        <v>1014051</v>
      </c>
      <c r="E546" s="237" t="s">
        <v>155</v>
      </c>
      <c r="F546" s="241">
        <v>6029999</v>
      </c>
      <c r="G546" s="247" t="s">
        <v>212</v>
      </c>
      <c r="H546" s="238">
        <f>'[1]Sheet1'!J543</f>
        <v>100000</v>
      </c>
      <c r="I546" s="248" t="s">
        <v>213</v>
      </c>
      <c r="J546" s="249"/>
    </row>
    <row r="547" spans="1:10" ht="12.75" hidden="1">
      <c r="A547" s="210" t="s">
        <v>159</v>
      </c>
      <c r="B547" s="237" t="s">
        <v>154</v>
      </c>
      <c r="C547" s="237">
        <v>14</v>
      </c>
      <c r="D547" s="247">
        <v>1014051</v>
      </c>
      <c r="E547" s="237" t="s">
        <v>155</v>
      </c>
      <c r="F547" s="237">
        <v>6009999</v>
      </c>
      <c r="G547" s="247" t="s">
        <v>212</v>
      </c>
      <c r="H547" s="245">
        <f>'[1]Sheet1'!H544+'[1]Sheet1'!J544</f>
        <v>4292590</v>
      </c>
      <c r="I547" s="248" t="s">
        <v>213</v>
      </c>
      <c r="J547" s="249"/>
    </row>
    <row r="548" spans="1:10" ht="12.75" hidden="1">
      <c r="A548" s="210" t="s">
        <v>159</v>
      </c>
      <c r="B548" s="237" t="s">
        <v>154</v>
      </c>
      <c r="C548" s="237">
        <v>14</v>
      </c>
      <c r="D548" s="247">
        <v>1014051</v>
      </c>
      <c r="E548" s="237" t="s">
        <v>155</v>
      </c>
      <c r="F548" s="241">
        <v>6029999</v>
      </c>
      <c r="G548" s="247" t="s">
        <v>212</v>
      </c>
      <c r="H548" s="238">
        <f>'[1]Sheet1'!J545</f>
        <v>100000</v>
      </c>
      <c r="I548" s="248" t="s">
        <v>213</v>
      </c>
      <c r="J548" s="249"/>
    </row>
    <row r="549" spans="1:10" ht="12.75" hidden="1">
      <c r="A549" s="210" t="s">
        <v>160</v>
      </c>
      <c r="B549" s="237" t="s">
        <v>154</v>
      </c>
      <c r="C549" s="237">
        <v>14</v>
      </c>
      <c r="D549" s="247">
        <v>1014051</v>
      </c>
      <c r="E549" s="237" t="s">
        <v>155</v>
      </c>
      <c r="F549" s="237">
        <v>6009999</v>
      </c>
      <c r="G549" s="247" t="s">
        <v>212</v>
      </c>
      <c r="H549" s="245">
        <v>3480746</v>
      </c>
      <c r="I549" s="248" t="s">
        <v>213</v>
      </c>
      <c r="J549" s="249"/>
    </row>
    <row r="550" spans="1:10" ht="12.75" hidden="1">
      <c r="A550" s="210" t="s">
        <v>160</v>
      </c>
      <c r="B550" s="237" t="s">
        <v>154</v>
      </c>
      <c r="C550" s="237">
        <v>14</v>
      </c>
      <c r="D550" s="247">
        <v>1014051</v>
      </c>
      <c r="E550" s="237" t="s">
        <v>155</v>
      </c>
      <c r="F550" s="241">
        <v>6029999</v>
      </c>
      <c r="G550" s="247" t="s">
        <v>212</v>
      </c>
      <c r="H550" s="238">
        <v>228500</v>
      </c>
      <c r="I550" s="248" t="s">
        <v>213</v>
      </c>
      <c r="J550" s="249"/>
    </row>
    <row r="551" spans="1:10" ht="12.75" hidden="1">
      <c r="A551" s="210" t="s">
        <v>161</v>
      </c>
      <c r="B551" s="237" t="s">
        <v>154</v>
      </c>
      <c r="C551" s="237">
        <v>14</v>
      </c>
      <c r="D551" s="247">
        <v>1014051</v>
      </c>
      <c r="E551" s="237" t="s">
        <v>155</v>
      </c>
      <c r="F551" s="237">
        <v>6009999</v>
      </c>
      <c r="G551" s="247" t="s">
        <v>212</v>
      </c>
      <c r="H551" s="245">
        <v>3480746</v>
      </c>
      <c r="I551" s="248" t="s">
        <v>213</v>
      </c>
      <c r="J551" s="249"/>
    </row>
    <row r="552" spans="1:10" ht="12.75" hidden="1">
      <c r="A552" s="210" t="s">
        <v>161</v>
      </c>
      <c r="B552" s="237" t="s">
        <v>154</v>
      </c>
      <c r="C552" s="237">
        <v>14</v>
      </c>
      <c r="D552" s="247">
        <v>1014051</v>
      </c>
      <c r="E552" s="237" t="s">
        <v>155</v>
      </c>
      <c r="F552" s="241">
        <v>6029999</v>
      </c>
      <c r="G552" s="247" t="s">
        <v>212</v>
      </c>
      <c r="H552" s="238">
        <v>228500</v>
      </c>
      <c r="I552" s="248" t="s">
        <v>213</v>
      </c>
      <c r="J552" s="249"/>
    </row>
    <row r="553" spans="1:10" ht="12.75" hidden="1">
      <c r="A553" s="210" t="s">
        <v>162</v>
      </c>
      <c r="B553" s="237" t="s">
        <v>154</v>
      </c>
      <c r="C553" s="237">
        <v>14</v>
      </c>
      <c r="D553" s="247">
        <v>1014051</v>
      </c>
      <c r="E553" s="237" t="s">
        <v>155</v>
      </c>
      <c r="F553" s="237">
        <v>6009999</v>
      </c>
      <c r="G553" s="247" t="s">
        <v>212</v>
      </c>
      <c r="H553" s="245">
        <v>3480746</v>
      </c>
      <c r="I553" s="248" t="s">
        <v>213</v>
      </c>
      <c r="J553" s="249"/>
    </row>
    <row r="554" spans="1:10" ht="12.75" hidden="1">
      <c r="A554" s="210" t="s">
        <v>162</v>
      </c>
      <c r="B554" s="237" t="s">
        <v>154</v>
      </c>
      <c r="C554" s="237">
        <v>14</v>
      </c>
      <c r="D554" s="247">
        <v>1014051</v>
      </c>
      <c r="E554" s="237" t="s">
        <v>155</v>
      </c>
      <c r="F554" s="241">
        <v>6029999</v>
      </c>
      <c r="G554" s="247" t="s">
        <v>212</v>
      </c>
      <c r="H554" s="238">
        <v>228500</v>
      </c>
      <c r="I554" s="248" t="s">
        <v>213</v>
      </c>
      <c r="J554" s="249"/>
    </row>
    <row r="555" spans="1:10" ht="12.75" hidden="1">
      <c r="A555" s="210" t="s">
        <v>163</v>
      </c>
      <c r="B555" s="237" t="s">
        <v>154</v>
      </c>
      <c r="C555" s="237">
        <v>14</v>
      </c>
      <c r="D555" s="247">
        <v>1014051</v>
      </c>
      <c r="E555" s="237" t="s">
        <v>155</v>
      </c>
      <c r="F555" s="237">
        <v>6009999</v>
      </c>
      <c r="G555" s="247" t="s">
        <v>212</v>
      </c>
      <c r="H555" s="245">
        <v>3944402</v>
      </c>
      <c r="I555" s="248" t="s">
        <v>213</v>
      </c>
      <c r="J555" s="249"/>
    </row>
    <row r="556" spans="1:10" ht="12.75" hidden="1">
      <c r="A556" s="210" t="s">
        <v>163</v>
      </c>
      <c r="B556" s="237" t="s">
        <v>154</v>
      </c>
      <c r="C556" s="237">
        <v>14</v>
      </c>
      <c r="D556" s="247">
        <v>1014051</v>
      </c>
      <c r="E556" s="237" t="s">
        <v>155</v>
      </c>
      <c r="F556" s="241">
        <v>6029999</v>
      </c>
      <c r="G556" s="247" t="s">
        <v>212</v>
      </c>
      <c r="H556" s="238">
        <v>228500</v>
      </c>
      <c r="I556" s="248" t="s">
        <v>213</v>
      </c>
      <c r="J556" s="249"/>
    </row>
    <row r="557" spans="1:10" ht="12.75" hidden="1">
      <c r="A557" s="210" t="s">
        <v>164</v>
      </c>
      <c r="B557" s="237" t="s">
        <v>154</v>
      </c>
      <c r="C557" s="237">
        <v>14</v>
      </c>
      <c r="D557" s="247">
        <v>1014051</v>
      </c>
      <c r="E557" s="237" t="s">
        <v>155</v>
      </c>
      <c r="F557" s="237">
        <v>6009999</v>
      </c>
      <c r="G557" s="247" t="s">
        <v>212</v>
      </c>
      <c r="H557" s="245">
        <v>3944402</v>
      </c>
      <c r="I557" s="248" t="s">
        <v>213</v>
      </c>
      <c r="J557" s="249"/>
    </row>
    <row r="558" spans="1:10" ht="12.75" hidden="1">
      <c r="A558" s="210" t="s">
        <v>164</v>
      </c>
      <c r="B558" s="237" t="s">
        <v>154</v>
      </c>
      <c r="C558" s="237">
        <v>14</v>
      </c>
      <c r="D558" s="247">
        <v>1014051</v>
      </c>
      <c r="E558" s="237" t="s">
        <v>155</v>
      </c>
      <c r="F558" s="241">
        <v>6029999</v>
      </c>
      <c r="G558" s="247" t="s">
        <v>212</v>
      </c>
      <c r="H558" s="238">
        <v>228500</v>
      </c>
      <c r="I558" s="248" t="s">
        <v>213</v>
      </c>
      <c r="J558" s="249"/>
    </row>
    <row r="559" spans="1:10" ht="12.75" hidden="1">
      <c r="A559" s="210" t="s">
        <v>165</v>
      </c>
      <c r="B559" s="237" t="s">
        <v>154</v>
      </c>
      <c r="C559" s="237">
        <v>14</v>
      </c>
      <c r="D559" s="247">
        <v>1014051</v>
      </c>
      <c r="E559" s="237" t="s">
        <v>155</v>
      </c>
      <c r="F559" s="237">
        <v>6009999</v>
      </c>
      <c r="G559" s="247" t="s">
        <v>212</v>
      </c>
      <c r="H559" s="245">
        <v>3944402</v>
      </c>
      <c r="I559" s="248" t="s">
        <v>213</v>
      </c>
      <c r="J559" s="249"/>
    </row>
    <row r="560" spans="1:10" ht="12.75" hidden="1">
      <c r="A560" s="210" t="s">
        <v>165</v>
      </c>
      <c r="B560" s="237" t="s">
        <v>154</v>
      </c>
      <c r="C560" s="237">
        <v>14</v>
      </c>
      <c r="D560" s="247">
        <v>1014051</v>
      </c>
      <c r="E560" s="237" t="s">
        <v>155</v>
      </c>
      <c r="F560" s="241">
        <v>6029999</v>
      </c>
      <c r="G560" s="247" t="s">
        <v>212</v>
      </c>
      <c r="H560" s="238">
        <v>228500</v>
      </c>
      <c r="I560" s="248" t="s">
        <v>213</v>
      </c>
      <c r="J560" s="249"/>
    </row>
    <row r="561" spans="1:10" ht="12.75" hidden="1">
      <c r="A561" s="210" t="s">
        <v>166</v>
      </c>
      <c r="B561" s="237" t="s">
        <v>154</v>
      </c>
      <c r="C561" s="237">
        <v>14</v>
      </c>
      <c r="D561" s="247">
        <v>1014051</v>
      </c>
      <c r="E561" s="237" t="s">
        <v>155</v>
      </c>
      <c r="F561" s="237">
        <v>6009999</v>
      </c>
      <c r="G561" s="247" t="s">
        <v>212</v>
      </c>
      <c r="H561" s="245">
        <v>3944402</v>
      </c>
      <c r="I561" s="248" t="s">
        <v>213</v>
      </c>
      <c r="J561" s="249"/>
    </row>
    <row r="562" spans="1:10" ht="12.75" hidden="1">
      <c r="A562" s="210" t="s">
        <v>166</v>
      </c>
      <c r="B562" s="237" t="s">
        <v>154</v>
      </c>
      <c r="C562" s="237">
        <v>14</v>
      </c>
      <c r="D562" s="247">
        <v>1014051</v>
      </c>
      <c r="E562" s="237" t="s">
        <v>155</v>
      </c>
      <c r="F562" s="241">
        <v>6029999</v>
      </c>
      <c r="G562" s="247" t="s">
        <v>212</v>
      </c>
      <c r="H562" s="238">
        <f>'[1]Sheet1'!H559-'[1]Sheet1'!K559</f>
        <v>128500</v>
      </c>
      <c r="I562" s="248" t="s">
        <v>213</v>
      </c>
      <c r="J562" s="249"/>
    </row>
    <row r="563" spans="1:10" ht="12.75" hidden="1">
      <c r="A563" s="210" t="s">
        <v>167</v>
      </c>
      <c r="B563" s="237" t="s">
        <v>154</v>
      </c>
      <c r="C563" s="237">
        <v>14</v>
      </c>
      <c r="D563" s="247">
        <v>1014051</v>
      </c>
      <c r="E563" s="237" t="s">
        <v>155</v>
      </c>
      <c r="F563" s="237">
        <v>6009999</v>
      </c>
      <c r="G563" s="247" t="s">
        <v>212</v>
      </c>
      <c r="H563" s="245">
        <f>'[1]Sheet1'!H560-'[1]Sheet1'!K560</f>
        <v>3361058</v>
      </c>
      <c r="I563" s="248" t="s">
        <v>213</v>
      </c>
      <c r="J563" s="249"/>
    </row>
    <row r="564" spans="1:10" ht="12.75" hidden="1">
      <c r="A564" s="210" t="s">
        <v>167</v>
      </c>
      <c r="B564" s="237" t="s">
        <v>154</v>
      </c>
      <c r="C564" s="237">
        <v>14</v>
      </c>
      <c r="D564" s="247">
        <v>1014051</v>
      </c>
      <c r="E564" s="237" t="s">
        <v>155</v>
      </c>
      <c r="F564" s="241">
        <v>6029999</v>
      </c>
      <c r="G564" s="247" t="s">
        <v>212</v>
      </c>
      <c r="H564" s="238">
        <f>'[1]Sheet1'!H561-'[1]Sheet1'!K561</f>
        <v>128500</v>
      </c>
      <c r="I564" s="248" t="s">
        <v>213</v>
      </c>
      <c r="J564" s="249"/>
    </row>
    <row r="565" spans="1:10" ht="12.75" hidden="1">
      <c r="A565" s="210" t="s">
        <v>168</v>
      </c>
      <c r="B565" s="237" t="s">
        <v>154</v>
      </c>
      <c r="C565" s="237">
        <v>14</v>
      </c>
      <c r="D565" s="247">
        <v>1014051</v>
      </c>
      <c r="E565" s="237" t="s">
        <v>155</v>
      </c>
      <c r="F565" s="237">
        <v>6009999</v>
      </c>
      <c r="G565" s="247" t="s">
        <v>212</v>
      </c>
      <c r="H565" s="245">
        <f>'[1]Sheet1'!H562-'[1]Sheet1'!K562</f>
        <v>2871671</v>
      </c>
      <c r="I565" s="248" t="s">
        <v>213</v>
      </c>
      <c r="J565" s="249"/>
    </row>
    <row r="566" spans="1:10" ht="12.75" hidden="1">
      <c r="A566" s="210" t="s">
        <v>168</v>
      </c>
      <c r="B566" s="237" t="s">
        <v>154</v>
      </c>
      <c r="C566" s="237">
        <v>14</v>
      </c>
      <c r="D566" s="247">
        <v>1014051</v>
      </c>
      <c r="E566" s="237" t="s">
        <v>155</v>
      </c>
      <c r="F566" s="241">
        <v>6029999</v>
      </c>
      <c r="G566" s="247" t="s">
        <v>212</v>
      </c>
      <c r="H566" s="238">
        <f>'[1]Sheet1'!H563-'[1]Sheet1'!K563</f>
        <v>128198</v>
      </c>
      <c r="I566" s="248" t="s">
        <v>213</v>
      </c>
      <c r="J566" s="249"/>
    </row>
    <row r="567" spans="1:10" ht="12.75" hidden="1">
      <c r="A567" s="210" t="s">
        <v>153</v>
      </c>
      <c r="B567" s="237" t="s">
        <v>154</v>
      </c>
      <c r="C567" s="237">
        <v>14</v>
      </c>
      <c r="D567" s="247">
        <v>1014054</v>
      </c>
      <c r="E567" s="237" t="s">
        <v>155</v>
      </c>
      <c r="F567" s="237">
        <v>6009999</v>
      </c>
      <c r="G567" s="247" t="s">
        <v>214</v>
      </c>
      <c r="H567" s="238">
        <f>9753858+1500000</f>
        <v>11253858</v>
      </c>
      <c r="I567" s="255" t="s">
        <v>215</v>
      </c>
      <c r="J567" s="256"/>
    </row>
    <row r="568" spans="1:10" ht="12.75" hidden="1">
      <c r="A568" s="210" t="s">
        <v>153</v>
      </c>
      <c r="B568" s="237" t="s">
        <v>154</v>
      </c>
      <c r="C568" s="237">
        <v>14</v>
      </c>
      <c r="D568" s="247">
        <v>1014054</v>
      </c>
      <c r="E568" s="237" t="s">
        <v>155</v>
      </c>
      <c r="F568" s="241">
        <v>6029999</v>
      </c>
      <c r="G568" s="247" t="s">
        <v>214</v>
      </c>
      <c r="H568" s="238">
        <f>'[1]Sheet1'!J565</f>
        <v>200000</v>
      </c>
      <c r="I568" s="255" t="s">
        <v>215</v>
      </c>
      <c r="J568" s="256"/>
    </row>
    <row r="569" spans="1:10" ht="12.75" hidden="1">
      <c r="A569" s="210" t="s">
        <v>158</v>
      </c>
      <c r="B569" s="237" t="s">
        <v>154</v>
      </c>
      <c r="C569" s="237">
        <v>14</v>
      </c>
      <c r="D569" s="247">
        <v>1014054</v>
      </c>
      <c r="E569" s="237" t="s">
        <v>155</v>
      </c>
      <c r="F569" s="237">
        <v>6009999</v>
      </c>
      <c r="G569" s="247" t="s">
        <v>214</v>
      </c>
      <c r="H569" s="245">
        <f>'[1]Sheet1'!H566+'[1]Sheet1'!J566</f>
        <v>14797216</v>
      </c>
      <c r="I569" s="255" t="s">
        <v>215</v>
      </c>
      <c r="J569" s="256"/>
    </row>
    <row r="570" spans="1:10" ht="12.75" hidden="1">
      <c r="A570" s="210" t="s">
        <v>158</v>
      </c>
      <c r="B570" s="237" t="s">
        <v>154</v>
      </c>
      <c r="C570" s="237">
        <v>14</v>
      </c>
      <c r="D570" s="247">
        <v>1014054</v>
      </c>
      <c r="E570" s="237" t="s">
        <v>155</v>
      </c>
      <c r="F570" s="241">
        <v>6029999</v>
      </c>
      <c r="G570" s="247" t="s">
        <v>214</v>
      </c>
      <c r="H570" s="238">
        <f>'[1]Sheet1'!J567</f>
        <v>300000</v>
      </c>
      <c r="I570" s="255" t="s">
        <v>215</v>
      </c>
      <c r="J570" s="256"/>
    </row>
    <row r="571" spans="1:10" ht="12.75" hidden="1">
      <c r="A571" s="210" t="s">
        <v>159</v>
      </c>
      <c r="B571" s="237" t="s">
        <v>154</v>
      </c>
      <c r="C571" s="237">
        <v>14</v>
      </c>
      <c r="D571" s="247">
        <v>1014054</v>
      </c>
      <c r="E571" s="237" t="s">
        <v>155</v>
      </c>
      <c r="F571" s="237">
        <v>6009999</v>
      </c>
      <c r="G571" s="247" t="s">
        <v>214</v>
      </c>
      <c r="H571" s="245">
        <f>'[1]Sheet1'!H568+'[1]Sheet1'!J568</f>
        <v>13941504</v>
      </c>
      <c r="I571" s="255" t="s">
        <v>215</v>
      </c>
      <c r="J571" s="256"/>
    </row>
    <row r="572" spans="1:10" ht="12.75" hidden="1">
      <c r="A572" s="210" t="s">
        <v>159</v>
      </c>
      <c r="B572" s="237" t="s">
        <v>154</v>
      </c>
      <c r="C572" s="237">
        <v>14</v>
      </c>
      <c r="D572" s="247">
        <v>1014054</v>
      </c>
      <c r="E572" s="237" t="s">
        <v>155</v>
      </c>
      <c r="F572" s="241">
        <v>6029999</v>
      </c>
      <c r="G572" s="247" t="s">
        <v>214</v>
      </c>
      <c r="H572" s="238">
        <f>'[1]Sheet1'!J569</f>
        <v>400000</v>
      </c>
      <c r="I572" s="255" t="s">
        <v>215</v>
      </c>
      <c r="J572" s="256"/>
    </row>
    <row r="573" spans="1:10" ht="12.75" hidden="1">
      <c r="A573" s="210" t="s">
        <v>160</v>
      </c>
      <c r="B573" s="237" t="s">
        <v>154</v>
      </c>
      <c r="C573" s="237">
        <v>14</v>
      </c>
      <c r="D573" s="247">
        <v>1014054</v>
      </c>
      <c r="E573" s="237" t="s">
        <v>155</v>
      </c>
      <c r="F573" s="237">
        <v>6009999</v>
      </c>
      <c r="G573" s="247" t="s">
        <v>214</v>
      </c>
      <c r="H573" s="245">
        <v>12309958</v>
      </c>
      <c r="I573" s="255" t="s">
        <v>215</v>
      </c>
      <c r="J573" s="256"/>
    </row>
    <row r="574" spans="1:10" ht="12.75" hidden="1">
      <c r="A574" s="210" t="s">
        <v>160</v>
      </c>
      <c r="B574" s="237" t="s">
        <v>154</v>
      </c>
      <c r="C574" s="237">
        <v>14</v>
      </c>
      <c r="D574" s="247">
        <v>1014054</v>
      </c>
      <c r="E574" s="237" t="s">
        <v>155</v>
      </c>
      <c r="F574" s="241">
        <v>6029999</v>
      </c>
      <c r="G574" s="247" t="s">
        <v>214</v>
      </c>
      <c r="H574" s="238">
        <v>695186</v>
      </c>
      <c r="I574" s="255" t="s">
        <v>215</v>
      </c>
      <c r="J574" s="256"/>
    </row>
    <row r="575" spans="1:10" ht="12.75" hidden="1">
      <c r="A575" s="210" t="s">
        <v>161</v>
      </c>
      <c r="B575" s="237" t="s">
        <v>154</v>
      </c>
      <c r="C575" s="237">
        <v>14</v>
      </c>
      <c r="D575" s="247">
        <v>1014054</v>
      </c>
      <c r="E575" s="237" t="s">
        <v>155</v>
      </c>
      <c r="F575" s="237">
        <v>6009999</v>
      </c>
      <c r="G575" s="247" t="s">
        <v>214</v>
      </c>
      <c r="H575" s="245">
        <v>12309958</v>
      </c>
      <c r="I575" s="255" t="s">
        <v>215</v>
      </c>
      <c r="J575" s="256"/>
    </row>
    <row r="576" spans="1:10" ht="12.75" hidden="1">
      <c r="A576" s="210" t="s">
        <v>161</v>
      </c>
      <c r="B576" s="237" t="s">
        <v>154</v>
      </c>
      <c r="C576" s="237">
        <v>14</v>
      </c>
      <c r="D576" s="247">
        <v>1014054</v>
      </c>
      <c r="E576" s="237" t="s">
        <v>155</v>
      </c>
      <c r="F576" s="241">
        <v>6029999</v>
      </c>
      <c r="G576" s="247" t="s">
        <v>214</v>
      </c>
      <c r="H576" s="238">
        <v>695186</v>
      </c>
      <c r="I576" s="255" t="s">
        <v>215</v>
      </c>
      <c r="J576" s="256"/>
    </row>
    <row r="577" spans="1:10" ht="12.75" hidden="1">
      <c r="A577" s="210" t="s">
        <v>162</v>
      </c>
      <c r="B577" s="237" t="s">
        <v>154</v>
      </c>
      <c r="C577" s="237">
        <v>14</v>
      </c>
      <c r="D577" s="247">
        <v>1014054</v>
      </c>
      <c r="E577" s="237" t="s">
        <v>155</v>
      </c>
      <c r="F577" s="237">
        <v>6009999</v>
      </c>
      <c r="G577" s="247" t="s">
        <v>214</v>
      </c>
      <c r="H577" s="245">
        <v>12309958</v>
      </c>
      <c r="I577" s="255" t="s">
        <v>215</v>
      </c>
      <c r="J577" s="256"/>
    </row>
    <row r="578" spans="1:10" ht="12.75" hidden="1">
      <c r="A578" s="210" t="s">
        <v>162</v>
      </c>
      <c r="B578" s="237" t="s">
        <v>154</v>
      </c>
      <c r="C578" s="237">
        <v>14</v>
      </c>
      <c r="D578" s="247">
        <v>1014054</v>
      </c>
      <c r="E578" s="237" t="s">
        <v>155</v>
      </c>
      <c r="F578" s="241">
        <v>6029999</v>
      </c>
      <c r="G578" s="247" t="s">
        <v>214</v>
      </c>
      <c r="H578" s="238">
        <v>695186</v>
      </c>
      <c r="I578" s="255" t="s">
        <v>215</v>
      </c>
      <c r="J578" s="256"/>
    </row>
    <row r="579" spans="1:10" ht="12.75" hidden="1">
      <c r="A579" s="210" t="s">
        <v>163</v>
      </c>
      <c r="B579" s="237" t="s">
        <v>154</v>
      </c>
      <c r="C579" s="237">
        <v>14</v>
      </c>
      <c r="D579" s="247">
        <v>1014054</v>
      </c>
      <c r="E579" s="237" t="s">
        <v>155</v>
      </c>
      <c r="F579" s="237">
        <v>6009999</v>
      </c>
      <c r="G579" s="247" t="s">
        <v>214</v>
      </c>
      <c r="H579" s="245">
        <v>13935601</v>
      </c>
      <c r="I579" s="255" t="s">
        <v>215</v>
      </c>
      <c r="J579" s="256"/>
    </row>
    <row r="580" spans="1:10" ht="12.75" hidden="1">
      <c r="A580" s="210" t="s">
        <v>163</v>
      </c>
      <c r="B580" s="237" t="s">
        <v>154</v>
      </c>
      <c r="C580" s="237">
        <v>14</v>
      </c>
      <c r="D580" s="247">
        <v>1014054</v>
      </c>
      <c r="E580" s="237" t="s">
        <v>155</v>
      </c>
      <c r="F580" s="241">
        <v>6029999</v>
      </c>
      <c r="G580" s="247" t="s">
        <v>214</v>
      </c>
      <c r="H580" s="238">
        <v>695186</v>
      </c>
      <c r="I580" s="255" t="s">
        <v>215</v>
      </c>
      <c r="J580" s="256"/>
    </row>
    <row r="581" spans="1:10" ht="12.75" hidden="1">
      <c r="A581" s="210" t="s">
        <v>164</v>
      </c>
      <c r="B581" s="237" t="s">
        <v>154</v>
      </c>
      <c r="C581" s="237">
        <v>14</v>
      </c>
      <c r="D581" s="247">
        <v>1014054</v>
      </c>
      <c r="E581" s="237" t="s">
        <v>155</v>
      </c>
      <c r="F581" s="237">
        <v>6009999</v>
      </c>
      <c r="G581" s="247" t="s">
        <v>214</v>
      </c>
      <c r="H581" s="245">
        <v>13935601</v>
      </c>
      <c r="I581" s="255" t="s">
        <v>215</v>
      </c>
      <c r="J581" s="256"/>
    </row>
    <row r="582" spans="1:10" ht="12.75" hidden="1">
      <c r="A582" s="210" t="s">
        <v>164</v>
      </c>
      <c r="B582" s="237" t="s">
        <v>154</v>
      </c>
      <c r="C582" s="237">
        <v>14</v>
      </c>
      <c r="D582" s="247">
        <v>1014054</v>
      </c>
      <c r="E582" s="237" t="s">
        <v>155</v>
      </c>
      <c r="F582" s="241">
        <v>6029999</v>
      </c>
      <c r="G582" s="247" t="s">
        <v>214</v>
      </c>
      <c r="H582" s="238">
        <v>695186</v>
      </c>
      <c r="I582" s="255" t="s">
        <v>215</v>
      </c>
      <c r="J582" s="256"/>
    </row>
    <row r="583" spans="1:10" ht="12.75" hidden="1">
      <c r="A583" s="210" t="s">
        <v>165</v>
      </c>
      <c r="B583" s="237" t="s">
        <v>154</v>
      </c>
      <c r="C583" s="237">
        <v>14</v>
      </c>
      <c r="D583" s="247">
        <v>1014054</v>
      </c>
      <c r="E583" s="237" t="s">
        <v>155</v>
      </c>
      <c r="F583" s="237">
        <v>6009999</v>
      </c>
      <c r="G583" s="247" t="s">
        <v>214</v>
      </c>
      <c r="H583" s="245">
        <v>13935601</v>
      </c>
      <c r="I583" s="255" t="s">
        <v>215</v>
      </c>
      <c r="J583" s="256"/>
    </row>
    <row r="584" spans="1:10" ht="12.75" hidden="1">
      <c r="A584" s="210" t="s">
        <v>165</v>
      </c>
      <c r="B584" s="237" t="s">
        <v>154</v>
      </c>
      <c r="C584" s="237">
        <v>14</v>
      </c>
      <c r="D584" s="247">
        <v>1014054</v>
      </c>
      <c r="E584" s="237" t="s">
        <v>155</v>
      </c>
      <c r="F584" s="241">
        <v>6029999</v>
      </c>
      <c r="G584" s="247" t="s">
        <v>214</v>
      </c>
      <c r="H584" s="238">
        <v>695186</v>
      </c>
      <c r="I584" s="255" t="s">
        <v>215</v>
      </c>
      <c r="J584" s="256"/>
    </row>
    <row r="585" spans="1:10" ht="12.75" hidden="1">
      <c r="A585" s="210" t="s">
        <v>166</v>
      </c>
      <c r="B585" s="237" t="s">
        <v>154</v>
      </c>
      <c r="C585" s="237">
        <v>14</v>
      </c>
      <c r="D585" s="247">
        <v>1014054</v>
      </c>
      <c r="E585" s="237" t="s">
        <v>155</v>
      </c>
      <c r="F585" s="237">
        <v>6009999</v>
      </c>
      <c r="G585" s="247" t="s">
        <v>214</v>
      </c>
      <c r="H585" s="245">
        <v>13935601</v>
      </c>
      <c r="I585" s="255" t="s">
        <v>215</v>
      </c>
      <c r="J585" s="256"/>
    </row>
    <row r="586" spans="1:10" ht="12.75" hidden="1">
      <c r="A586" s="210" t="s">
        <v>166</v>
      </c>
      <c r="B586" s="237" t="s">
        <v>154</v>
      </c>
      <c r="C586" s="237">
        <v>14</v>
      </c>
      <c r="D586" s="247">
        <v>1014054</v>
      </c>
      <c r="E586" s="237" t="s">
        <v>155</v>
      </c>
      <c r="F586" s="241">
        <v>6029999</v>
      </c>
      <c r="G586" s="247" t="s">
        <v>214</v>
      </c>
      <c r="H586" s="238">
        <f>'[1]Sheet1'!H583-'[1]Sheet1'!K583</f>
        <v>495186</v>
      </c>
      <c r="I586" s="255" t="s">
        <v>215</v>
      </c>
      <c r="J586" s="256"/>
    </row>
    <row r="587" spans="1:10" ht="12.75" hidden="1">
      <c r="A587" s="210" t="s">
        <v>167</v>
      </c>
      <c r="B587" s="237" t="s">
        <v>154</v>
      </c>
      <c r="C587" s="237">
        <v>14</v>
      </c>
      <c r="D587" s="247">
        <v>1014054</v>
      </c>
      <c r="E587" s="237" t="s">
        <v>155</v>
      </c>
      <c r="F587" s="237">
        <v>6009999</v>
      </c>
      <c r="G587" s="247" t="s">
        <v>214</v>
      </c>
      <c r="H587" s="245">
        <f>'[1]Sheet1'!H584-'[1]Sheet1'!K584</f>
        <v>12999244</v>
      </c>
      <c r="I587" s="255" t="s">
        <v>215</v>
      </c>
      <c r="J587" s="256"/>
    </row>
    <row r="588" spans="1:10" ht="12.75" hidden="1">
      <c r="A588" s="210" t="s">
        <v>167</v>
      </c>
      <c r="B588" s="237" t="s">
        <v>154</v>
      </c>
      <c r="C588" s="237">
        <v>14</v>
      </c>
      <c r="D588" s="247">
        <v>1014054</v>
      </c>
      <c r="E588" s="237" t="s">
        <v>155</v>
      </c>
      <c r="F588" s="241">
        <v>6029999</v>
      </c>
      <c r="G588" s="247" t="s">
        <v>214</v>
      </c>
      <c r="H588" s="238">
        <f>'[1]Sheet1'!H585-'[1]Sheet1'!K585</f>
        <v>395186</v>
      </c>
      <c r="I588" s="255" t="s">
        <v>215</v>
      </c>
      <c r="J588" s="256"/>
    </row>
    <row r="589" spans="1:10" ht="12.75" hidden="1">
      <c r="A589" s="210" t="s">
        <v>168</v>
      </c>
      <c r="B589" s="237" t="s">
        <v>154</v>
      </c>
      <c r="C589" s="237">
        <v>14</v>
      </c>
      <c r="D589" s="247">
        <v>1014054</v>
      </c>
      <c r="E589" s="237" t="s">
        <v>155</v>
      </c>
      <c r="F589" s="237">
        <v>6009999</v>
      </c>
      <c r="G589" s="247" t="s">
        <v>214</v>
      </c>
      <c r="H589" s="245">
        <f>'[1]Sheet1'!H586-'[1]Sheet1'!K586</f>
        <v>10643529</v>
      </c>
      <c r="I589" s="255" t="s">
        <v>215</v>
      </c>
      <c r="J589" s="256"/>
    </row>
    <row r="590" spans="1:10" ht="12.75" hidden="1">
      <c r="A590" s="210" t="s">
        <v>168</v>
      </c>
      <c r="B590" s="237" t="s">
        <v>154</v>
      </c>
      <c r="C590" s="237">
        <v>14</v>
      </c>
      <c r="D590" s="247">
        <v>1014054</v>
      </c>
      <c r="E590" s="237" t="s">
        <v>155</v>
      </c>
      <c r="F590" s="241">
        <v>6029999</v>
      </c>
      <c r="G590" s="247" t="s">
        <v>214</v>
      </c>
      <c r="H590" s="238">
        <f>'[1]Sheet1'!H587-'[1]Sheet1'!K587</f>
        <v>295187</v>
      </c>
      <c r="I590" s="255" t="s">
        <v>215</v>
      </c>
      <c r="J590" s="256"/>
    </row>
    <row r="591" spans="1:10" ht="12.75" hidden="1">
      <c r="A591" s="210" t="s">
        <v>153</v>
      </c>
      <c r="B591" s="237" t="s">
        <v>154</v>
      </c>
      <c r="C591" s="237">
        <v>14</v>
      </c>
      <c r="D591" s="247">
        <v>1014055</v>
      </c>
      <c r="E591" s="237" t="s">
        <v>155</v>
      </c>
      <c r="F591" s="237">
        <v>6009999</v>
      </c>
      <c r="G591" s="247">
        <v>1818</v>
      </c>
      <c r="H591" s="250">
        <v>2493219</v>
      </c>
      <c r="I591" s="248" t="s">
        <v>216</v>
      </c>
      <c r="J591" s="249"/>
    </row>
    <row r="592" spans="1:10" ht="12.75" hidden="1">
      <c r="A592" s="210" t="s">
        <v>153</v>
      </c>
      <c r="B592" s="237" t="s">
        <v>154</v>
      </c>
      <c r="C592" s="237">
        <v>14</v>
      </c>
      <c r="D592" s="247">
        <v>1014055</v>
      </c>
      <c r="E592" s="237" t="s">
        <v>155</v>
      </c>
      <c r="F592" s="241">
        <v>6029999</v>
      </c>
      <c r="G592" s="247">
        <v>1818</v>
      </c>
      <c r="H592" s="251">
        <f>'[1]Sheet1'!J589</f>
        <v>50000</v>
      </c>
      <c r="I592" s="248" t="s">
        <v>216</v>
      </c>
      <c r="J592" s="249"/>
    </row>
    <row r="593" spans="1:10" ht="12.75" hidden="1">
      <c r="A593" s="210" t="s">
        <v>158</v>
      </c>
      <c r="B593" s="237" t="s">
        <v>154</v>
      </c>
      <c r="C593" s="237">
        <v>14</v>
      </c>
      <c r="D593" s="247">
        <v>1014055</v>
      </c>
      <c r="E593" s="237" t="s">
        <v>155</v>
      </c>
      <c r="F593" s="237">
        <v>6009999</v>
      </c>
      <c r="G593" s="247">
        <v>1818</v>
      </c>
      <c r="H593" s="252">
        <f>'[1]Sheet1'!H590+'[1]Sheet1'!J590</f>
        <v>3711017</v>
      </c>
      <c r="I593" s="248" t="s">
        <v>216</v>
      </c>
      <c r="J593" s="249"/>
    </row>
    <row r="594" spans="1:10" ht="12.75" hidden="1">
      <c r="A594" s="210" t="s">
        <v>158</v>
      </c>
      <c r="B594" s="237" t="s">
        <v>154</v>
      </c>
      <c r="C594" s="237">
        <v>14</v>
      </c>
      <c r="D594" s="247">
        <v>1014055</v>
      </c>
      <c r="E594" s="237" t="s">
        <v>155</v>
      </c>
      <c r="F594" s="241">
        <v>6029999</v>
      </c>
      <c r="G594" s="247">
        <v>1818</v>
      </c>
      <c r="H594" s="251">
        <f>'[1]Sheet1'!J591</f>
        <v>70000</v>
      </c>
      <c r="I594" s="248" t="s">
        <v>216</v>
      </c>
      <c r="J594" s="249"/>
    </row>
    <row r="595" spans="1:10" ht="12.75" hidden="1">
      <c r="A595" s="210" t="s">
        <v>159</v>
      </c>
      <c r="B595" s="237" t="s">
        <v>154</v>
      </c>
      <c r="C595" s="237">
        <v>14</v>
      </c>
      <c r="D595" s="247">
        <v>1014055</v>
      </c>
      <c r="E595" s="237" t="s">
        <v>155</v>
      </c>
      <c r="F595" s="237">
        <v>6009999</v>
      </c>
      <c r="G595" s="247">
        <v>1818</v>
      </c>
      <c r="H595" s="252">
        <f>'[1]Sheet1'!H592+'[1]Sheet1'!J592</f>
        <v>3472422</v>
      </c>
      <c r="I595" s="248" t="s">
        <v>216</v>
      </c>
      <c r="J595" s="249"/>
    </row>
    <row r="596" spans="1:10" ht="12.75" hidden="1">
      <c r="A596" s="210" t="s">
        <v>159</v>
      </c>
      <c r="B596" s="237" t="s">
        <v>154</v>
      </c>
      <c r="C596" s="237">
        <v>14</v>
      </c>
      <c r="D596" s="247">
        <v>1014055</v>
      </c>
      <c r="E596" s="237" t="s">
        <v>155</v>
      </c>
      <c r="F596" s="241">
        <v>6029999</v>
      </c>
      <c r="G596" s="247">
        <v>1818</v>
      </c>
      <c r="H596" s="251">
        <f>'[1]Sheet1'!J593</f>
        <v>100000</v>
      </c>
      <c r="I596" s="248" t="s">
        <v>216</v>
      </c>
      <c r="J596" s="249"/>
    </row>
    <row r="597" spans="1:10" ht="12.75" hidden="1">
      <c r="A597" s="210" t="s">
        <v>160</v>
      </c>
      <c r="B597" s="237" t="s">
        <v>154</v>
      </c>
      <c r="C597" s="237">
        <v>14</v>
      </c>
      <c r="D597" s="247">
        <v>1014055</v>
      </c>
      <c r="E597" s="237" t="s">
        <v>155</v>
      </c>
      <c r="F597" s="237">
        <v>6009999</v>
      </c>
      <c r="G597" s="247">
        <v>1818</v>
      </c>
      <c r="H597" s="250">
        <v>2908044</v>
      </c>
      <c r="I597" s="248" t="s">
        <v>216</v>
      </c>
      <c r="J597" s="249"/>
    </row>
    <row r="598" spans="1:10" ht="12.75" hidden="1">
      <c r="A598" s="210" t="s">
        <v>160</v>
      </c>
      <c r="B598" s="237" t="s">
        <v>154</v>
      </c>
      <c r="C598" s="237">
        <v>14</v>
      </c>
      <c r="D598" s="247">
        <v>1014055</v>
      </c>
      <c r="E598" s="237" t="s">
        <v>155</v>
      </c>
      <c r="F598" s="241">
        <v>6029999</v>
      </c>
      <c r="G598" s="247">
        <v>1818</v>
      </c>
      <c r="H598" s="251">
        <v>149582</v>
      </c>
      <c r="I598" s="248" t="s">
        <v>216</v>
      </c>
      <c r="J598" s="249"/>
    </row>
    <row r="599" spans="1:10" ht="12.75" hidden="1">
      <c r="A599" s="210" t="s">
        <v>161</v>
      </c>
      <c r="B599" s="237" t="s">
        <v>154</v>
      </c>
      <c r="C599" s="237">
        <v>14</v>
      </c>
      <c r="D599" s="247">
        <v>1014055</v>
      </c>
      <c r="E599" s="237" t="s">
        <v>155</v>
      </c>
      <c r="F599" s="237">
        <v>6009999</v>
      </c>
      <c r="G599" s="247">
        <v>1818</v>
      </c>
      <c r="H599" s="250">
        <v>2908044</v>
      </c>
      <c r="I599" s="248" t="s">
        <v>216</v>
      </c>
      <c r="J599" s="249"/>
    </row>
    <row r="600" spans="1:10" ht="12.75" hidden="1">
      <c r="A600" s="210" t="s">
        <v>161</v>
      </c>
      <c r="B600" s="237" t="s">
        <v>154</v>
      </c>
      <c r="C600" s="237">
        <v>14</v>
      </c>
      <c r="D600" s="247">
        <v>1014055</v>
      </c>
      <c r="E600" s="237" t="s">
        <v>155</v>
      </c>
      <c r="F600" s="241">
        <v>6029999</v>
      </c>
      <c r="G600" s="247">
        <v>1818</v>
      </c>
      <c r="H600" s="251">
        <v>149582</v>
      </c>
      <c r="I600" s="248" t="s">
        <v>216</v>
      </c>
      <c r="J600" s="249"/>
    </row>
    <row r="601" spans="1:10" ht="12.75" hidden="1">
      <c r="A601" s="210" t="s">
        <v>162</v>
      </c>
      <c r="B601" s="237" t="s">
        <v>154</v>
      </c>
      <c r="C601" s="237">
        <v>14</v>
      </c>
      <c r="D601" s="247">
        <v>1014055</v>
      </c>
      <c r="E601" s="237" t="s">
        <v>155</v>
      </c>
      <c r="F601" s="237">
        <v>6009999</v>
      </c>
      <c r="G601" s="247">
        <v>1818</v>
      </c>
      <c r="H601" s="250">
        <v>2908044</v>
      </c>
      <c r="I601" s="248" t="s">
        <v>216</v>
      </c>
      <c r="J601" s="249"/>
    </row>
    <row r="602" spans="1:10" ht="12.75" hidden="1">
      <c r="A602" s="210" t="s">
        <v>162</v>
      </c>
      <c r="B602" s="237" t="s">
        <v>154</v>
      </c>
      <c r="C602" s="237">
        <v>14</v>
      </c>
      <c r="D602" s="247">
        <v>1014055</v>
      </c>
      <c r="E602" s="237" t="s">
        <v>155</v>
      </c>
      <c r="F602" s="241">
        <v>6029999</v>
      </c>
      <c r="G602" s="247">
        <v>1818</v>
      </c>
      <c r="H602" s="251">
        <v>149582</v>
      </c>
      <c r="I602" s="248" t="s">
        <v>216</v>
      </c>
      <c r="J602" s="249"/>
    </row>
    <row r="603" spans="1:10" ht="12.75" hidden="1">
      <c r="A603" s="210" t="s">
        <v>163</v>
      </c>
      <c r="B603" s="237" t="s">
        <v>154</v>
      </c>
      <c r="C603" s="237">
        <v>14</v>
      </c>
      <c r="D603" s="247">
        <v>1014055</v>
      </c>
      <c r="E603" s="237" t="s">
        <v>155</v>
      </c>
      <c r="F603" s="237">
        <v>6009999</v>
      </c>
      <c r="G603" s="247">
        <v>1818</v>
      </c>
      <c r="H603" s="250">
        <v>3290247</v>
      </c>
      <c r="I603" s="248" t="s">
        <v>216</v>
      </c>
      <c r="J603" s="249"/>
    </row>
    <row r="604" spans="1:10" ht="12.75" hidden="1">
      <c r="A604" s="210" t="s">
        <v>163</v>
      </c>
      <c r="B604" s="237" t="s">
        <v>154</v>
      </c>
      <c r="C604" s="237">
        <v>14</v>
      </c>
      <c r="D604" s="247">
        <v>1014055</v>
      </c>
      <c r="E604" s="237" t="s">
        <v>155</v>
      </c>
      <c r="F604" s="241">
        <v>6029999</v>
      </c>
      <c r="G604" s="247">
        <v>1818</v>
      </c>
      <c r="H604" s="251">
        <v>149582</v>
      </c>
      <c r="I604" s="248" t="s">
        <v>216</v>
      </c>
      <c r="J604" s="249"/>
    </row>
    <row r="605" spans="1:10" ht="12.75" hidden="1">
      <c r="A605" s="210" t="s">
        <v>164</v>
      </c>
      <c r="B605" s="237" t="s">
        <v>154</v>
      </c>
      <c r="C605" s="237">
        <v>14</v>
      </c>
      <c r="D605" s="247">
        <v>1014055</v>
      </c>
      <c r="E605" s="237" t="s">
        <v>155</v>
      </c>
      <c r="F605" s="237">
        <v>6009999</v>
      </c>
      <c r="G605" s="247">
        <v>1818</v>
      </c>
      <c r="H605" s="250">
        <v>3290247</v>
      </c>
      <c r="I605" s="248" t="s">
        <v>216</v>
      </c>
      <c r="J605" s="249"/>
    </row>
    <row r="606" spans="1:10" ht="12.75" hidden="1">
      <c r="A606" s="210" t="s">
        <v>164</v>
      </c>
      <c r="B606" s="237" t="s">
        <v>154</v>
      </c>
      <c r="C606" s="237">
        <v>14</v>
      </c>
      <c r="D606" s="247">
        <v>1014055</v>
      </c>
      <c r="E606" s="237" t="s">
        <v>155</v>
      </c>
      <c r="F606" s="241">
        <v>6029999</v>
      </c>
      <c r="G606" s="247">
        <v>1818</v>
      </c>
      <c r="H606" s="251">
        <v>149582</v>
      </c>
      <c r="I606" s="248" t="s">
        <v>216</v>
      </c>
      <c r="J606" s="249"/>
    </row>
    <row r="607" spans="1:10" ht="12.75" hidden="1">
      <c r="A607" s="210" t="s">
        <v>165</v>
      </c>
      <c r="B607" s="237" t="s">
        <v>154</v>
      </c>
      <c r="C607" s="237">
        <v>14</v>
      </c>
      <c r="D607" s="247">
        <v>1014055</v>
      </c>
      <c r="E607" s="237" t="s">
        <v>155</v>
      </c>
      <c r="F607" s="237">
        <v>6009999</v>
      </c>
      <c r="G607" s="247">
        <v>1818</v>
      </c>
      <c r="H607" s="250">
        <v>3290247</v>
      </c>
      <c r="I607" s="248" t="s">
        <v>216</v>
      </c>
      <c r="J607" s="249"/>
    </row>
    <row r="608" spans="1:10" ht="12.75" hidden="1">
      <c r="A608" s="210" t="s">
        <v>165</v>
      </c>
      <c r="B608" s="237" t="s">
        <v>154</v>
      </c>
      <c r="C608" s="237">
        <v>14</v>
      </c>
      <c r="D608" s="247">
        <v>1014055</v>
      </c>
      <c r="E608" s="237" t="s">
        <v>155</v>
      </c>
      <c r="F608" s="241">
        <v>6029999</v>
      </c>
      <c r="G608" s="247">
        <v>1818</v>
      </c>
      <c r="H608" s="251">
        <v>149582</v>
      </c>
      <c r="I608" s="248" t="s">
        <v>216</v>
      </c>
      <c r="J608" s="249"/>
    </row>
    <row r="609" spans="1:10" ht="12.75" hidden="1">
      <c r="A609" s="210" t="s">
        <v>166</v>
      </c>
      <c r="B609" s="237" t="s">
        <v>154</v>
      </c>
      <c r="C609" s="237">
        <v>14</v>
      </c>
      <c r="D609" s="247">
        <v>1014055</v>
      </c>
      <c r="E609" s="237" t="s">
        <v>155</v>
      </c>
      <c r="F609" s="237">
        <v>6009999</v>
      </c>
      <c r="G609" s="247">
        <v>1818</v>
      </c>
      <c r="H609" s="250">
        <v>3290247</v>
      </c>
      <c r="I609" s="248" t="s">
        <v>216</v>
      </c>
      <c r="J609" s="249"/>
    </row>
    <row r="610" spans="1:10" ht="12.75" hidden="1">
      <c r="A610" s="210" t="s">
        <v>166</v>
      </c>
      <c r="B610" s="237" t="s">
        <v>154</v>
      </c>
      <c r="C610" s="237">
        <v>14</v>
      </c>
      <c r="D610" s="247">
        <v>1014055</v>
      </c>
      <c r="E610" s="237" t="s">
        <v>155</v>
      </c>
      <c r="F610" s="241">
        <v>6029999</v>
      </c>
      <c r="G610" s="247">
        <v>1818</v>
      </c>
      <c r="H610" s="251">
        <f>'[1]Sheet1'!H607-'[1]Sheet1'!K607</f>
        <v>99582</v>
      </c>
      <c r="I610" s="248" t="s">
        <v>216</v>
      </c>
      <c r="J610" s="249"/>
    </row>
    <row r="611" spans="1:10" ht="12.75" hidden="1">
      <c r="A611" s="210" t="s">
        <v>167</v>
      </c>
      <c r="B611" s="237" t="s">
        <v>154</v>
      </c>
      <c r="C611" s="237">
        <v>14</v>
      </c>
      <c r="D611" s="247">
        <v>1014055</v>
      </c>
      <c r="E611" s="237" t="s">
        <v>155</v>
      </c>
      <c r="F611" s="237">
        <v>6009999</v>
      </c>
      <c r="G611" s="247">
        <v>1818</v>
      </c>
      <c r="H611" s="250">
        <f>'[1]Sheet1'!H608-'[1]Sheet1'!K608</f>
        <v>2875450</v>
      </c>
      <c r="I611" s="248" t="s">
        <v>216</v>
      </c>
      <c r="J611" s="249"/>
    </row>
    <row r="612" spans="1:10" ht="12.75" hidden="1">
      <c r="A612" s="210" t="s">
        <v>167</v>
      </c>
      <c r="B612" s="237" t="s">
        <v>154</v>
      </c>
      <c r="C612" s="237">
        <v>14</v>
      </c>
      <c r="D612" s="247">
        <v>1014055</v>
      </c>
      <c r="E612" s="237" t="s">
        <v>155</v>
      </c>
      <c r="F612" s="241">
        <v>6029999</v>
      </c>
      <c r="G612" s="247">
        <v>1818</v>
      </c>
      <c r="H612" s="251">
        <f>'[1]Sheet1'!H609-'[1]Sheet1'!K609</f>
        <v>79582</v>
      </c>
      <c r="I612" s="248" t="s">
        <v>216</v>
      </c>
      <c r="J612" s="249"/>
    </row>
    <row r="613" spans="1:10" ht="12.75" hidden="1">
      <c r="A613" s="210" t="s">
        <v>168</v>
      </c>
      <c r="B613" s="237" t="s">
        <v>154</v>
      </c>
      <c r="C613" s="237">
        <v>14</v>
      </c>
      <c r="D613" s="247">
        <v>1014055</v>
      </c>
      <c r="E613" s="237" t="s">
        <v>155</v>
      </c>
      <c r="F613" s="237">
        <v>6009999</v>
      </c>
      <c r="G613" s="247">
        <v>1818</v>
      </c>
      <c r="H613" s="250">
        <f>'[1]Sheet1'!H610-'[1]Sheet1'!K610</f>
        <v>2436853</v>
      </c>
      <c r="I613" s="248" t="s">
        <v>216</v>
      </c>
      <c r="J613" s="249"/>
    </row>
    <row r="614" spans="1:10" ht="12.75" hidden="1">
      <c r="A614" s="210" t="s">
        <v>168</v>
      </c>
      <c r="B614" s="237" t="s">
        <v>154</v>
      </c>
      <c r="C614" s="237">
        <v>14</v>
      </c>
      <c r="D614" s="247">
        <v>1014055</v>
      </c>
      <c r="E614" s="237" t="s">
        <v>155</v>
      </c>
      <c r="F614" s="241">
        <v>6029999</v>
      </c>
      <c r="G614" s="247">
        <v>1818</v>
      </c>
      <c r="H614" s="251">
        <f>'[1]Sheet1'!H611-'[1]Sheet1'!K611</f>
        <v>49584</v>
      </c>
      <c r="I614" s="248" t="s">
        <v>216</v>
      </c>
      <c r="J614" s="249"/>
    </row>
    <row r="615" spans="1:10" ht="12.75" hidden="1">
      <c r="A615" s="210" t="s">
        <v>153</v>
      </c>
      <c r="B615" s="237" t="s">
        <v>154</v>
      </c>
      <c r="C615" s="237">
        <v>14</v>
      </c>
      <c r="D615" s="247">
        <v>1014056</v>
      </c>
      <c r="E615" s="237" t="s">
        <v>155</v>
      </c>
      <c r="F615" s="237">
        <v>6009999</v>
      </c>
      <c r="G615" s="247" t="s">
        <v>217</v>
      </c>
      <c r="H615" s="238">
        <f>2607301+200000</f>
        <v>2807301</v>
      </c>
      <c r="I615" s="255" t="s">
        <v>218</v>
      </c>
      <c r="J615" s="256"/>
    </row>
    <row r="616" spans="1:10" ht="12.75" hidden="1">
      <c r="A616" s="210" t="s">
        <v>153</v>
      </c>
      <c r="B616" s="237" t="s">
        <v>154</v>
      </c>
      <c r="C616" s="237">
        <v>14</v>
      </c>
      <c r="D616" s="247">
        <v>1014056</v>
      </c>
      <c r="E616" s="237" t="s">
        <v>155</v>
      </c>
      <c r="F616" s="241">
        <v>6029999</v>
      </c>
      <c r="G616" s="247" t="s">
        <v>217</v>
      </c>
      <c r="H616" s="238">
        <f>'[1]Sheet1'!J613</f>
        <v>100000</v>
      </c>
      <c r="I616" s="255" t="s">
        <v>218</v>
      </c>
      <c r="J616" s="256"/>
    </row>
    <row r="617" spans="1:10" ht="12.75" hidden="1">
      <c r="A617" s="210" t="s">
        <v>158</v>
      </c>
      <c r="B617" s="237" t="s">
        <v>154</v>
      </c>
      <c r="C617" s="237">
        <v>14</v>
      </c>
      <c r="D617" s="247">
        <v>1014056</v>
      </c>
      <c r="E617" s="237" t="s">
        <v>155</v>
      </c>
      <c r="F617" s="237">
        <v>6009999</v>
      </c>
      <c r="G617" s="247" t="s">
        <v>217</v>
      </c>
      <c r="H617" s="245">
        <f>'[1]Sheet1'!H614+'[1]Sheet1'!J614</f>
        <v>4119251</v>
      </c>
      <c r="I617" s="255" t="s">
        <v>218</v>
      </c>
      <c r="J617" s="256"/>
    </row>
    <row r="618" spans="1:10" ht="12.75" hidden="1">
      <c r="A618" s="210" t="s">
        <v>158</v>
      </c>
      <c r="B618" s="237" t="s">
        <v>154</v>
      </c>
      <c r="C618" s="237">
        <v>14</v>
      </c>
      <c r="D618" s="247">
        <v>1014056</v>
      </c>
      <c r="E618" s="237" t="s">
        <v>155</v>
      </c>
      <c r="F618" s="241">
        <v>6029999</v>
      </c>
      <c r="G618" s="247" t="s">
        <v>217</v>
      </c>
      <c r="H618" s="238">
        <f>'[1]Sheet1'!J615</f>
        <v>100000</v>
      </c>
      <c r="I618" s="255" t="s">
        <v>218</v>
      </c>
      <c r="J618" s="256"/>
    </row>
    <row r="619" spans="1:10" ht="12.75" hidden="1">
      <c r="A619" s="210" t="s">
        <v>159</v>
      </c>
      <c r="B619" s="237" t="s">
        <v>154</v>
      </c>
      <c r="C619" s="237">
        <v>14</v>
      </c>
      <c r="D619" s="247">
        <v>1014056</v>
      </c>
      <c r="E619" s="237" t="s">
        <v>155</v>
      </c>
      <c r="F619" s="237">
        <v>6009999</v>
      </c>
      <c r="G619" s="247" t="s">
        <v>217</v>
      </c>
      <c r="H619" s="245">
        <f>'[1]Sheet1'!H616+'[1]Sheet1'!J616</f>
        <v>3862851</v>
      </c>
      <c r="I619" s="255" t="s">
        <v>218</v>
      </c>
      <c r="J619" s="256"/>
    </row>
    <row r="620" spans="1:10" ht="12.75" hidden="1">
      <c r="A620" s="210" t="s">
        <v>159</v>
      </c>
      <c r="B620" s="237" t="s">
        <v>154</v>
      </c>
      <c r="C620" s="237">
        <v>14</v>
      </c>
      <c r="D620" s="247">
        <v>1014056</v>
      </c>
      <c r="E620" s="237" t="s">
        <v>155</v>
      </c>
      <c r="F620" s="241">
        <v>6029999</v>
      </c>
      <c r="G620" s="247" t="s">
        <v>217</v>
      </c>
      <c r="H620" s="238">
        <f>'[1]Sheet1'!J617</f>
        <v>100000</v>
      </c>
      <c r="I620" s="255" t="s">
        <v>218</v>
      </c>
      <c r="J620" s="256"/>
    </row>
    <row r="621" spans="1:10" ht="12.75" hidden="1">
      <c r="A621" s="210" t="s">
        <v>160</v>
      </c>
      <c r="B621" s="237" t="s">
        <v>154</v>
      </c>
      <c r="C621" s="237">
        <v>14</v>
      </c>
      <c r="D621" s="247">
        <v>1014056</v>
      </c>
      <c r="E621" s="237" t="s">
        <v>155</v>
      </c>
      <c r="F621" s="237">
        <v>6009999</v>
      </c>
      <c r="G621" s="247" t="s">
        <v>217</v>
      </c>
      <c r="H621" s="245">
        <v>3265781</v>
      </c>
      <c r="I621" s="255" t="s">
        <v>218</v>
      </c>
      <c r="J621" s="256"/>
    </row>
    <row r="622" spans="1:10" ht="12.75" hidden="1">
      <c r="A622" s="210" t="s">
        <v>160</v>
      </c>
      <c r="B622" s="237" t="s">
        <v>154</v>
      </c>
      <c r="C622" s="237">
        <v>14</v>
      </c>
      <c r="D622" s="247">
        <v>1014056</v>
      </c>
      <c r="E622" s="237" t="s">
        <v>155</v>
      </c>
      <c r="F622" s="241">
        <v>6029999</v>
      </c>
      <c r="G622" s="247" t="s">
        <v>217</v>
      </c>
      <c r="H622" s="238">
        <v>210620</v>
      </c>
      <c r="I622" s="255" t="s">
        <v>218</v>
      </c>
      <c r="J622" s="256"/>
    </row>
    <row r="623" spans="1:10" ht="12.75" hidden="1">
      <c r="A623" s="210" t="s">
        <v>161</v>
      </c>
      <c r="B623" s="237" t="s">
        <v>154</v>
      </c>
      <c r="C623" s="237">
        <v>14</v>
      </c>
      <c r="D623" s="247">
        <v>1014056</v>
      </c>
      <c r="E623" s="237" t="s">
        <v>155</v>
      </c>
      <c r="F623" s="237">
        <v>6009999</v>
      </c>
      <c r="G623" s="247" t="s">
        <v>217</v>
      </c>
      <c r="H623" s="245">
        <v>3265781</v>
      </c>
      <c r="I623" s="255" t="s">
        <v>218</v>
      </c>
      <c r="J623" s="256"/>
    </row>
    <row r="624" spans="1:10" ht="12.75" hidden="1">
      <c r="A624" s="210" t="s">
        <v>161</v>
      </c>
      <c r="B624" s="237" t="s">
        <v>154</v>
      </c>
      <c r="C624" s="237">
        <v>14</v>
      </c>
      <c r="D624" s="247">
        <v>1014056</v>
      </c>
      <c r="E624" s="237" t="s">
        <v>155</v>
      </c>
      <c r="F624" s="241">
        <v>6029999</v>
      </c>
      <c r="G624" s="247" t="s">
        <v>217</v>
      </c>
      <c r="H624" s="238">
        <v>210620</v>
      </c>
      <c r="I624" s="255" t="s">
        <v>218</v>
      </c>
      <c r="J624" s="256"/>
    </row>
    <row r="625" spans="1:10" ht="12.75" hidden="1">
      <c r="A625" s="210" t="s">
        <v>162</v>
      </c>
      <c r="B625" s="237" t="s">
        <v>154</v>
      </c>
      <c r="C625" s="237">
        <v>14</v>
      </c>
      <c r="D625" s="247">
        <v>1014056</v>
      </c>
      <c r="E625" s="237" t="s">
        <v>155</v>
      </c>
      <c r="F625" s="237">
        <v>6009999</v>
      </c>
      <c r="G625" s="247" t="s">
        <v>217</v>
      </c>
      <c r="H625" s="245">
        <v>3265781</v>
      </c>
      <c r="I625" s="255" t="s">
        <v>218</v>
      </c>
      <c r="J625" s="256"/>
    </row>
    <row r="626" spans="1:10" ht="12.75" hidden="1">
      <c r="A626" s="210" t="s">
        <v>162</v>
      </c>
      <c r="B626" s="237" t="s">
        <v>154</v>
      </c>
      <c r="C626" s="237">
        <v>14</v>
      </c>
      <c r="D626" s="247">
        <v>1014056</v>
      </c>
      <c r="E626" s="237" t="s">
        <v>155</v>
      </c>
      <c r="F626" s="241">
        <v>6029999</v>
      </c>
      <c r="G626" s="247" t="s">
        <v>217</v>
      </c>
      <c r="H626" s="238">
        <v>210620</v>
      </c>
      <c r="I626" s="255" t="s">
        <v>218</v>
      </c>
      <c r="J626" s="256"/>
    </row>
    <row r="627" spans="1:10" ht="12.75" hidden="1">
      <c r="A627" s="210" t="s">
        <v>163</v>
      </c>
      <c r="B627" s="237" t="s">
        <v>154</v>
      </c>
      <c r="C627" s="237">
        <v>14</v>
      </c>
      <c r="D627" s="247">
        <v>1014056</v>
      </c>
      <c r="E627" s="237" t="s">
        <v>155</v>
      </c>
      <c r="F627" s="237">
        <v>6009999</v>
      </c>
      <c r="G627" s="247" t="s">
        <v>217</v>
      </c>
      <c r="H627" s="245">
        <v>3700331</v>
      </c>
      <c r="I627" s="255" t="s">
        <v>218</v>
      </c>
      <c r="J627" s="256"/>
    </row>
    <row r="628" spans="1:10" ht="12.75" hidden="1">
      <c r="A628" s="210" t="s">
        <v>163</v>
      </c>
      <c r="B628" s="237" t="s">
        <v>154</v>
      </c>
      <c r="C628" s="237">
        <v>14</v>
      </c>
      <c r="D628" s="247">
        <v>1014056</v>
      </c>
      <c r="E628" s="237" t="s">
        <v>155</v>
      </c>
      <c r="F628" s="241">
        <v>6029999</v>
      </c>
      <c r="G628" s="247" t="s">
        <v>217</v>
      </c>
      <c r="H628" s="238">
        <v>210620</v>
      </c>
      <c r="I628" s="255" t="s">
        <v>218</v>
      </c>
      <c r="J628" s="256"/>
    </row>
    <row r="629" spans="1:10" ht="12.75" hidden="1">
      <c r="A629" s="210" t="s">
        <v>164</v>
      </c>
      <c r="B629" s="237" t="s">
        <v>154</v>
      </c>
      <c r="C629" s="237">
        <v>14</v>
      </c>
      <c r="D629" s="247">
        <v>1014056</v>
      </c>
      <c r="E629" s="237" t="s">
        <v>155</v>
      </c>
      <c r="F629" s="237">
        <v>6009999</v>
      </c>
      <c r="G629" s="247" t="s">
        <v>217</v>
      </c>
      <c r="H629" s="245">
        <v>3700331</v>
      </c>
      <c r="I629" s="255" t="s">
        <v>218</v>
      </c>
      <c r="J629" s="256"/>
    </row>
    <row r="630" spans="1:10" ht="12.75" hidden="1">
      <c r="A630" s="210" t="s">
        <v>164</v>
      </c>
      <c r="B630" s="237" t="s">
        <v>154</v>
      </c>
      <c r="C630" s="237">
        <v>14</v>
      </c>
      <c r="D630" s="247">
        <v>1014056</v>
      </c>
      <c r="E630" s="237" t="s">
        <v>155</v>
      </c>
      <c r="F630" s="241">
        <v>6029999</v>
      </c>
      <c r="G630" s="247" t="s">
        <v>217</v>
      </c>
      <c r="H630" s="238">
        <v>210620</v>
      </c>
      <c r="I630" s="255" t="s">
        <v>218</v>
      </c>
      <c r="J630" s="256"/>
    </row>
    <row r="631" spans="1:10" ht="12.75" hidden="1">
      <c r="A631" s="210" t="s">
        <v>165</v>
      </c>
      <c r="B631" s="237" t="s">
        <v>154</v>
      </c>
      <c r="C631" s="237">
        <v>14</v>
      </c>
      <c r="D631" s="247">
        <v>1014056</v>
      </c>
      <c r="E631" s="237" t="s">
        <v>155</v>
      </c>
      <c r="F631" s="237">
        <v>6009999</v>
      </c>
      <c r="G631" s="247" t="s">
        <v>217</v>
      </c>
      <c r="H631" s="245">
        <v>3700331</v>
      </c>
      <c r="I631" s="255" t="s">
        <v>218</v>
      </c>
      <c r="J631" s="256"/>
    </row>
    <row r="632" spans="1:10" ht="12.75" hidden="1">
      <c r="A632" s="210" t="s">
        <v>165</v>
      </c>
      <c r="B632" s="237" t="s">
        <v>154</v>
      </c>
      <c r="C632" s="237">
        <v>14</v>
      </c>
      <c r="D632" s="247">
        <v>1014056</v>
      </c>
      <c r="E632" s="237" t="s">
        <v>155</v>
      </c>
      <c r="F632" s="241">
        <v>6029999</v>
      </c>
      <c r="G632" s="247" t="s">
        <v>217</v>
      </c>
      <c r="H632" s="238">
        <v>210620</v>
      </c>
      <c r="I632" s="255" t="s">
        <v>218</v>
      </c>
      <c r="J632" s="256"/>
    </row>
    <row r="633" spans="1:10" ht="12.75" hidden="1">
      <c r="A633" s="210" t="s">
        <v>166</v>
      </c>
      <c r="B633" s="237" t="s">
        <v>154</v>
      </c>
      <c r="C633" s="237">
        <v>14</v>
      </c>
      <c r="D633" s="247">
        <v>1014056</v>
      </c>
      <c r="E633" s="237" t="s">
        <v>155</v>
      </c>
      <c r="F633" s="237">
        <v>6009999</v>
      </c>
      <c r="G633" s="247" t="s">
        <v>217</v>
      </c>
      <c r="H633" s="245">
        <v>3700331</v>
      </c>
      <c r="I633" s="255" t="s">
        <v>218</v>
      </c>
      <c r="J633" s="256"/>
    </row>
    <row r="634" spans="1:10" ht="12.75" hidden="1">
      <c r="A634" s="210" t="s">
        <v>166</v>
      </c>
      <c r="B634" s="237" t="s">
        <v>154</v>
      </c>
      <c r="C634" s="237">
        <v>14</v>
      </c>
      <c r="D634" s="247">
        <v>1014056</v>
      </c>
      <c r="E634" s="237" t="s">
        <v>155</v>
      </c>
      <c r="F634" s="241">
        <v>6029999</v>
      </c>
      <c r="G634" s="247" t="s">
        <v>217</v>
      </c>
      <c r="H634" s="238">
        <f>'[1]Sheet1'!H631-'[1]Sheet1'!K631</f>
        <v>110620</v>
      </c>
      <c r="I634" s="255" t="s">
        <v>218</v>
      </c>
      <c r="J634" s="256"/>
    </row>
    <row r="635" spans="1:10" ht="12.75" hidden="1">
      <c r="A635" s="210" t="s">
        <v>167</v>
      </c>
      <c r="B635" s="237" t="s">
        <v>154</v>
      </c>
      <c r="C635" s="237">
        <v>14</v>
      </c>
      <c r="D635" s="247">
        <v>1014056</v>
      </c>
      <c r="E635" s="237" t="s">
        <v>155</v>
      </c>
      <c r="F635" s="237">
        <v>6009999</v>
      </c>
      <c r="G635" s="247" t="s">
        <v>217</v>
      </c>
      <c r="H635" s="245">
        <f>'[1]Sheet1'!H632-'[1]Sheet1'!K632</f>
        <v>3313882</v>
      </c>
      <c r="I635" s="255" t="s">
        <v>218</v>
      </c>
      <c r="J635" s="256"/>
    </row>
    <row r="636" spans="1:10" ht="12.75" hidden="1">
      <c r="A636" s="210" t="s">
        <v>167</v>
      </c>
      <c r="B636" s="237" t="s">
        <v>154</v>
      </c>
      <c r="C636" s="237">
        <v>14</v>
      </c>
      <c r="D636" s="247">
        <v>1014056</v>
      </c>
      <c r="E636" s="237" t="s">
        <v>155</v>
      </c>
      <c r="F636" s="241">
        <v>6029999</v>
      </c>
      <c r="G636" s="247" t="s">
        <v>217</v>
      </c>
      <c r="H636" s="238">
        <f>'[1]Sheet1'!H633-'[1]Sheet1'!K633</f>
        <v>110620</v>
      </c>
      <c r="I636" s="255" t="s">
        <v>218</v>
      </c>
      <c r="J636" s="256"/>
    </row>
    <row r="637" spans="1:10" ht="12.75" hidden="1">
      <c r="A637" s="210" t="s">
        <v>168</v>
      </c>
      <c r="B637" s="237" t="s">
        <v>154</v>
      </c>
      <c r="C637" s="237">
        <v>14</v>
      </c>
      <c r="D637" s="247">
        <v>1014056</v>
      </c>
      <c r="E637" s="237" t="s">
        <v>155</v>
      </c>
      <c r="F637" s="237">
        <v>6009999</v>
      </c>
      <c r="G637" s="247" t="s">
        <v>217</v>
      </c>
      <c r="H637" s="245">
        <f>'[1]Sheet1'!H634-'[1]Sheet1'!K634</f>
        <v>2857475</v>
      </c>
      <c r="I637" s="255" t="s">
        <v>218</v>
      </c>
      <c r="J637" s="256"/>
    </row>
    <row r="638" spans="1:10" ht="12.75" hidden="1">
      <c r="A638" s="210" t="s">
        <v>168</v>
      </c>
      <c r="B638" s="237" t="s">
        <v>154</v>
      </c>
      <c r="C638" s="237">
        <v>14</v>
      </c>
      <c r="D638" s="247">
        <v>1014056</v>
      </c>
      <c r="E638" s="237" t="s">
        <v>155</v>
      </c>
      <c r="F638" s="241">
        <v>6029999</v>
      </c>
      <c r="G638" s="247" t="s">
        <v>217</v>
      </c>
      <c r="H638" s="238">
        <f>'[1]Sheet1'!H635-'[1]Sheet1'!K635</f>
        <v>110628</v>
      </c>
      <c r="I638" s="255" t="s">
        <v>218</v>
      </c>
      <c r="J638" s="256"/>
    </row>
    <row r="639" spans="1:10" ht="12.75" hidden="1">
      <c r="A639" s="210" t="s">
        <v>153</v>
      </c>
      <c r="B639" s="237" t="s">
        <v>154</v>
      </c>
      <c r="C639" s="237">
        <v>14</v>
      </c>
      <c r="D639" s="247">
        <v>1014053</v>
      </c>
      <c r="E639" s="237" t="s">
        <v>155</v>
      </c>
      <c r="F639" s="237">
        <v>6009999</v>
      </c>
      <c r="G639" s="247">
        <v>1836</v>
      </c>
      <c r="H639" s="238">
        <f>2608454+300000</f>
        <v>2908454</v>
      </c>
      <c r="I639" s="248" t="s">
        <v>219</v>
      </c>
      <c r="J639" s="249"/>
    </row>
    <row r="640" spans="1:10" ht="12.75" hidden="1">
      <c r="A640" s="210" t="s">
        <v>153</v>
      </c>
      <c r="B640" s="237" t="s">
        <v>154</v>
      </c>
      <c r="C640" s="237">
        <v>14</v>
      </c>
      <c r="D640" s="247">
        <v>1014053</v>
      </c>
      <c r="E640" s="237" t="s">
        <v>155</v>
      </c>
      <c r="F640" s="241">
        <v>6029999</v>
      </c>
      <c r="G640" s="247">
        <v>1836</v>
      </c>
      <c r="H640" s="238">
        <f>'[1]Sheet1'!J637</f>
        <v>50000</v>
      </c>
      <c r="I640" s="248" t="s">
        <v>219</v>
      </c>
      <c r="J640" s="249"/>
    </row>
    <row r="641" spans="1:10" ht="12.75" hidden="1">
      <c r="A641" s="210" t="s">
        <v>158</v>
      </c>
      <c r="B641" s="237" t="s">
        <v>154</v>
      </c>
      <c r="C641" s="237">
        <v>14</v>
      </c>
      <c r="D641" s="247">
        <v>1014053</v>
      </c>
      <c r="E641" s="237" t="s">
        <v>155</v>
      </c>
      <c r="F641" s="237">
        <v>6009999</v>
      </c>
      <c r="G641" s="247">
        <v>1836</v>
      </c>
      <c r="H641" s="245">
        <f>'[1]Sheet1'!H638+'[1]Sheet1'!J638</f>
        <v>4533712</v>
      </c>
      <c r="I641" s="248" t="s">
        <v>219</v>
      </c>
      <c r="J641" s="249"/>
    </row>
    <row r="642" spans="1:10" ht="12.75" hidden="1">
      <c r="A642" s="210" t="s">
        <v>158</v>
      </c>
      <c r="B642" s="237" t="s">
        <v>154</v>
      </c>
      <c r="C642" s="237">
        <v>14</v>
      </c>
      <c r="D642" s="247">
        <v>1014053</v>
      </c>
      <c r="E642" s="237" t="s">
        <v>155</v>
      </c>
      <c r="F642" s="241">
        <v>6029999</v>
      </c>
      <c r="G642" s="247">
        <v>1836</v>
      </c>
      <c r="H642" s="238">
        <f>'[1]Sheet1'!J639</f>
        <v>50000</v>
      </c>
      <c r="I642" s="248" t="s">
        <v>219</v>
      </c>
      <c r="J642" s="249"/>
    </row>
    <row r="643" spans="1:10" ht="12.75" hidden="1">
      <c r="A643" s="210" t="s">
        <v>159</v>
      </c>
      <c r="B643" s="237" t="s">
        <v>154</v>
      </c>
      <c r="C643" s="237">
        <v>14</v>
      </c>
      <c r="D643" s="247">
        <v>1014053</v>
      </c>
      <c r="E643" s="237" t="s">
        <v>155</v>
      </c>
      <c r="F643" s="237">
        <v>6009999</v>
      </c>
      <c r="G643" s="247">
        <v>1836</v>
      </c>
      <c r="H643" s="245">
        <f>'[1]Sheet1'!H640+'[1]Sheet1'!J640</f>
        <v>3943197</v>
      </c>
      <c r="I643" s="248" t="s">
        <v>219</v>
      </c>
      <c r="J643" s="249"/>
    </row>
    <row r="644" spans="1:10" ht="12.75" hidden="1">
      <c r="A644" s="210" t="s">
        <v>159</v>
      </c>
      <c r="B644" s="237" t="s">
        <v>154</v>
      </c>
      <c r="C644" s="237">
        <v>14</v>
      </c>
      <c r="D644" s="247">
        <v>1014053</v>
      </c>
      <c r="E644" s="237" t="s">
        <v>155</v>
      </c>
      <c r="F644" s="241">
        <v>6029999</v>
      </c>
      <c r="G644" s="247">
        <v>1836</v>
      </c>
      <c r="H644" s="238">
        <f>'[1]Sheet1'!J641</f>
        <v>70000</v>
      </c>
      <c r="I644" s="248" t="s">
        <v>219</v>
      </c>
      <c r="J644" s="249"/>
    </row>
    <row r="645" spans="1:10" ht="12.75" hidden="1">
      <c r="A645" s="210" t="s">
        <v>160</v>
      </c>
      <c r="B645" s="237" t="s">
        <v>154</v>
      </c>
      <c r="C645" s="237">
        <v>14</v>
      </c>
      <c r="D645" s="247">
        <v>1014053</v>
      </c>
      <c r="E645" s="237" t="s">
        <v>155</v>
      </c>
      <c r="F645" s="237">
        <v>6009999</v>
      </c>
      <c r="G645" s="247">
        <v>1836</v>
      </c>
      <c r="H645" s="245">
        <v>3342908</v>
      </c>
      <c r="I645" s="248" t="s">
        <v>219</v>
      </c>
      <c r="J645" s="249"/>
    </row>
    <row r="646" spans="1:10" ht="12.75" hidden="1">
      <c r="A646" s="210" t="s">
        <v>160</v>
      </c>
      <c r="B646" s="237" t="s">
        <v>154</v>
      </c>
      <c r="C646" s="237">
        <v>14</v>
      </c>
      <c r="D646" s="247">
        <v>1014053</v>
      </c>
      <c r="E646" s="237" t="s">
        <v>155</v>
      </c>
      <c r="F646" s="241">
        <v>6029999</v>
      </c>
      <c r="G646" s="247">
        <v>1836</v>
      </c>
      <c r="H646" s="238">
        <v>135031</v>
      </c>
      <c r="I646" s="248" t="s">
        <v>219</v>
      </c>
      <c r="J646" s="249"/>
    </row>
    <row r="647" spans="1:10" ht="12.75" hidden="1">
      <c r="A647" s="210" t="s">
        <v>161</v>
      </c>
      <c r="B647" s="237" t="s">
        <v>154</v>
      </c>
      <c r="C647" s="237">
        <v>14</v>
      </c>
      <c r="D647" s="247">
        <v>1014053</v>
      </c>
      <c r="E647" s="237" t="s">
        <v>155</v>
      </c>
      <c r="F647" s="237">
        <v>6009999</v>
      </c>
      <c r="G647" s="247">
        <v>1836</v>
      </c>
      <c r="H647" s="245">
        <v>3342908</v>
      </c>
      <c r="I647" s="248" t="s">
        <v>219</v>
      </c>
      <c r="J647" s="249"/>
    </row>
    <row r="648" spans="1:10" ht="12.75" hidden="1">
      <c r="A648" s="210" t="s">
        <v>161</v>
      </c>
      <c r="B648" s="237" t="s">
        <v>154</v>
      </c>
      <c r="C648" s="237">
        <v>14</v>
      </c>
      <c r="D648" s="247">
        <v>1014053</v>
      </c>
      <c r="E648" s="237" t="s">
        <v>155</v>
      </c>
      <c r="F648" s="241">
        <v>6029999</v>
      </c>
      <c r="G648" s="247">
        <v>1836</v>
      </c>
      <c r="H648" s="238">
        <v>135031</v>
      </c>
      <c r="I648" s="248" t="s">
        <v>219</v>
      </c>
      <c r="J648" s="249"/>
    </row>
    <row r="649" spans="1:10" ht="12.75" hidden="1">
      <c r="A649" s="210" t="s">
        <v>162</v>
      </c>
      <c r="B649" s="237" t="s">
        <v>154</v>
      </c>
      <c r="C649" s="237">
        <v>14</v>
      </c>
      <c r="D649" s="247">
        <v>1014053</v>
      </c>
      <c r="E649" s="237" t="s">
        <v>155</v>
      </c>
      <c r="F649" s="237">
        <v>6009999</v>
      </c>
      <c r="G649" s="247">
        <v>1836</v>
      </c>
      <c r="H649" s="245">
        <v>3342908</v>
      </c>
      <c r="I649" s="248" t="s">
        <v>219</v>
      </c>
      <c r="J649" s="249"/>
    </row>
    <row r="650" spans="1:10" ht="12.75" hidden="1">
      <c r="A650" s="210" t="s">
        <v>162</v>
      </c>
      <c r="B650" s="237" t="s">
        <v>154</v>
      </c>
      <c r="C650" s="237">
        <v>14</v>
      </c>
      <c r="D650" s="247">
        <v>1014053</v>
      </c>
      <c r="E650" s="237" t="s">
        <v>155</v>
      </c>
      <c r="F650" s="241">
        <v>6029999</v>
      </c>
      <c r="G650" s="247">
        <v>1836</v>
      </c>
      <c r="H650" s="238">
        <v>135031</v>
      </c>
      <c r="I650" s="248" t="s">
        <v>219</v>
      </c>
      <c r="J650" s="249"/>
    </row>
    <row r="651" spans="1:10" ht="12.75" hidden="1">
      <c r="A651" s="210" t="s">
        <v>163</v>
      </c>
      <c r="B651" s="237" t="s">
        <v>154</v>
      </c>
      <c r="C651" s="237">
        <v>14</v>
      </c>
      <c r="D651" s="247">
        <v>1014053</v>
      </c>
      <c r="E651" s="237" t="s">
        <v>155</v>
      </c>
      <c r="F651" s="237">
        <v>6009999</v>
      </c>
      <c r="G651" s="247">
        <v>1836</v>
      </c>
      <c r="H651" s="245">
        <v>3777650</v>
      </c>
      <c r="I651" s="248" t="s">
        <v>219</v>
      </c>
      <c r="J651" s="249"/>
    </row>
    <row r="652" spans="1:10" ht="12.75" hidden="1">
      <c r="A652" s="210" t="s">
        <v>163</v>
      </c>
      <c r="B652" s="237" t="s">
        <v>154</v>
      </c>
      <c r="C652" s="237">
        <v>14</v>
      </c>
      <c r="D652" s="247">
        <v>1014053</v>
      </c>
      <c r="E652" s="237" t="s">
        <v>155</v>
      </c>
      <c r="F652" s="241">
        <v>6029999</v>
      </c>
      <c r="G652" s="247">
        <v>1836</v>
      </c>
      <c r="H652" s="238">
        <v>135031</v>
      </c>
      <c r="I652" s="248" t="s">
        <v>219</v>
      </c>
      <c r="J652" s="249"/>
    </row>
    <row r="653" spans="1:10" ht="12.75" hidden="1">
      <c r="A653" s="210" t="s">
        <v>164</v>
      </c>
      <c r="B653" s="237" t="s">
        <v>154</v>
      </c>
      <c r="C653" s="237">
        <v>14</v>
      </c>
      <c r="D653" s="247">
        <v>1014053</v>
      </c>
      <c r="E653" s="237" t="s">
        <v>155</v>
      </c>
      <c r="F653" s="237">
        <v>6009999</v>
      </c>
      <c r="G653" s="247">
        <v>1836</v>
      </c>
      <c r="H653" s="245">
        <v>3777650</v>
      </c>
      <c r="I653" s="248" t="s">
        <v>219</v>
      </c>
      <c r="J653" s="249"/>
    </row>
    <row r="654" spans="1:10" ht="12.75" hidden="1">
      <c r="A654" s="210" t="s">
        <v>164</v>
      </c>
      <c r="B654" s="237" t="s">
        <v>154</v>
      </c>
      <c r="C654" s="237">
        <v>14</v>
      </c>
      <c r="D654" s="247">
        <v>1014053</v>
      </c>
      <c r="E654" s="237" t="s">
        <v>155</v>
      </c>
      <c r="F654" s="241">
        <v>6029999</v>
      </c>
      <c r="G654" s="247">
        <v>1836</v>
      </c>
      <c r="H654" s="238">
        <v>135031</v>
      </c>
      <c r="I654" s="248" t="s">
        <v>219</v>
      </c>
      <c r="J654" s="249"/>
    </row>
    <row r="655" spans="1:10" ht="12.75" hidden="1">
      <c r="A655" s="210" t="s">
        <v>165</v>
      </c>
      <c r="B655" s="237" t="s">
        <v>154</v>
      </c>
      <c r="C655" s="237">
        <v>14</v>
      </c>
      <c r="D655" s="247">
        <v>1014053</v>
      </c>
      <c r="E655" s="237" t="s">
        <v>155</v>
      </c>
      <c r="F655" s="237">
        <v>6009999</v>
      </c>
      <c r="G655" s="247">
        <v>1836</v>
      </c>
      <c r="H655" s="245">
        <v>3777650</v>
      </c>
      <c r="I655" s="248" t="s">
        <v>219</v>
      </c>
      <c r="J655" s="249"/>
    </row>
    <row r="656" spans="1:10" ht="12.75" hidden="1">
      <c r="A656" s="210" t="s">
        <v>165</v>
      </c>
      <c r="B656" s="237" t="s">
        <v>154</v>
      </c>
      <c r="C656" s="237">
        <v>14</v>
      </c>
      <c r="D656" s="247">
        <v>1014053</v>
      </c>
      <c r="E656" s="237" t="s">
        <v>155</v>
      </c>
      <c r="F656" s="241">
        <v>6029999</v>
      </c>
      <c r="G656" s="247">
        <v>1836</v>
      </c>
      <c r="H656" s="238">
        <v>135031</v>
      </c>
      <c r="I656" s="248" t="s">
        <v>219</v>
      </c>
      <c r="J656" s="249"/>
    </row>
    <row r="657" spans="1:10" ht="12.75" hidden="1">
      <c r="A657" s="210" t="s">
        <v>166</v>
      </c>
      <c r="B657" s="237" t="s">
        <v>154</v>
      </c>
      <c r="C657" s="237">
        <v>14</v>
      </c>
      <c r="D657" s="247">
        <v>1014053</v>
      </c>
      <c r="E657" s="237" t="s">
        <v>155</v>
      </c>
      <c r="F657" s="237">
        <v>6009999</v>
      </c>
      <c r="G657" s="247">
        <v>1836</v>
      </c>
      <c r="H657" s="245">
        <v>3777650</v>
      </c>
      <c r="I657" s="248" t="s">
        <v>219</v>
      </c>
      <c r="J657" s="249"/>
    </row>
    <row r="658" spans="1:10" ht="12.75" hidden="1">
      <c r="A658" s="210" t="s">
        <v>166</v>
      </c>
      <c r="B658" s="237" t="s">
        <v>154</v>
      </c>
      <c r="C658" s="237">
        <v>14</v>
      </c>
      <c r="D658" s="247">
        <v>1014053</v>
      </c>
      <c r="E658" s="237" t="s">
        <v>155</v>
      </c>
      <c r="F658" s="241">
        <v>6029999</v>
      </c>
      <c r="G658" s="247">
        <v>1836</v>
      </c>
      <c r="H658" s="238">
        <f>'[1]Sheet1'!H655-'[1]Sheet1'!K655</f>
        <v>85031</v>
      </c>
      <c r="I658" s="248" t="s">
        <v>219</v>
      </c>
      <c r="J658" s="249"/>
    </row>
    <row r="659" spans="1:10" ht="12.75" hidden="1">
      <c r="A659" s="210" t="s">
        <v>167</v>
      </c>
      <c r="B659" s="237" t="s">
        <v>154</v>
      </c>
      <c r="C659" s="237">
        <v>14</v>
      </c>
      <c r="D659" s="247">
        <v>1014053</v>
      </c>
      <c r="E659" s="237" t="s">
        <v>155</v>
      </c>
      <c r="F659" s="237">
        <v>6009999</v>
      </c>
      <c r="G659" s="247">
        <v>1836</v>
      </c>
      <c r="H659" s="245">
        <f>'[1]Sheet1'!H656-'[1]Sheet1'!K656</f>
        <v>3312393</v>
      </c>
      <c r="I659" s="248" t="s">
        <v>219</v>
      </c>
      <c r="J659" s="249"/>
    </row>
    <row r="660" spans="1:10" ht="12.75" hidden="1">
      <c r="A660" s="210" t="s">
        <v>167</v>
      </c>
      <c r="B660" s="237" t="s">
        <v>154</v>
      </c>
      <c r="C660" s="237">
        <v>14</v>
      </c>
      <c r="D660" s="247">
        <v>1014053</v>
      </c>
      <c r="E660" s="237" t="s">
        <v>155</v>
      </c>
      <c r="F660" s="241">
        <v>6029999</v>
      </c>
      <c r="G660" s="247">
        <v>1836</v>
      </c>
      <c r="H660" s="238">
        <f>'[1]Sheet1'!H657-'[1]Sheet1'!K657</f>
        <v>85031</v>
      </c>
      <c r="I660" s="248" t="s">
        <v>219</v>
      </c>
      <c r="J660" s="249"/>
    </row>
    <row r="661" spans="1:10" ht="12.75" hidden="1">
      <c r="A661" s="210" t="s">
        <v>168</v>
      </c>
      <c r="B661" s="237" t="s">
        <v>154</v>
      </c>
      <c r="C661" s="237">
        <v>14</v>
      </c>
      <c r="D661" s="247">
        <v>1014053</v>
      </c>
      <c r="E661" s="237" t="s">
        <v>155</v>
      </c>
      <c r="F661" s="237">
        <v>6009999</v>
      </c>
      <c r="G661" s="247">
        <v>1836</v>
      </c>
      <c r="H661" s="245">
        <f>'[1]Sheet1'!H658-'[1]Sheet1'!K658</f>
        <v>2421875</v>
      </c>
      <c r="I661" s="248" t="s">
        <v>219</v>
      </c>
      <c r="J661" s="249"/>
    </row>
    <row r="662" spans="1:10" ht="12.75" hidden="1">
      <c r="A662" s="210" t="s">
        <v>168</v>
      </c>
      <c r="B662" s="237" t="s">
        <v>154</v>
      </c>
      <c r="C662" s="237">
        <v>14</v>
      </c>
      <c r="D662" s="247">
        <v>1014053</v>
      </c>
      <c r="E662" s="237" t="s">
        <v>155</v>
      </c>
      <c r="F662" s="241">
        <v>6029999</v>
      </c>
      <c r="G662" s="247">
        <v>1836</v>
      </c>
      <c r="H662" s="238">
        <f>'[1]Sheet1'!H659-'[1]Sheet1'!K659</f>
        <v>65035</v>
      </c>
      <c r="I662" s="248" t="s">
        <v>219</v>
      </c>
      <c r="J662" s="249"/>
    </row>
    <row r="663" spans="1:10" ht="12.75" hidden="1">
      <c r="A663" s="210" t="s">
        <v>153</v>
      </c>
      <c r="B663" s="237" t="s">
        <v>154</v>
      </c>
      <c r="C663" s="237">
        <v>14</v>
      </c>
      <c r="D663" s="247">
        <v>1014057</v>
      </c>
      <c r="E663" s="237" t="s">
        <v>155</v>
      </c>
      <c r="F663" s="237">
        <v>6009999</v>
      </c>
      <c r="G663" s="247">
        <v>3737</v>
      </c>
      <c r="H663" s="238">
        <f>7509172+2000000</f>
        <v>9509172</v>
      </c>
      <c r="I663" s="248" t="s">
        <v>220</v>
      </c>
      <c r="J663" s="249"/>
    </row>
    <row r="664" spans="1:10" ht="12.75" hidden="1">
      <c r="A664" s="210" t="s">
        <v>153</v>
      </c>
      <c r="B664" s="237" t="s">
        <v>154</v>
      </c>
      <c r="C664" s="237">
        <v>14</v>
      </c>
      <c r="D664" s="247">
        <v>1014057</v>
      </c>
      <c r="E664" s="237" t="s">
        <v>155</v>
      </c>
      <c r="F664" s="241">
        <v>6029999</v>
      </c>
      <c r="G664" s="247">
        <v>3737</v>
      </c>
      <c r="H664" s="238">
        <f>'[1]Sheet1'!J661</f>
        <v>200000</v>
      </c>
      <c r="I664" s="248" t="s">
        <v>220</v>
      </c>
      <c r="J664" s="249"/>
    </row>
    <row r="665" spans="1:10" ht="12.75" hidden="1">
      <c r="A665" s="210" t="s">
        <v>158</v>
      </c>
      <c r="B665" s="237" t="s">
        <v>154</v>
      </c>
      <c r="C665" s="237">
        <v>14</v>
      </c>
      <c r="D665" s="247">
        <v>1014057</v>
      </c>
      <c r="E665" s="237" t="s">
        <v>155</v>
      </c>
      <c r="F665" s="237">
        <v>6009999</v>
      </c>
      <c r="G665" s="247">
        <v>3737</v>
      </c>
      <c r="H665" s="245">
        <f>'[1]Sheet1'!H662+'[1]Sheet1'!J662</f>
        <v>11029643</v>
      </c>
      <c r="I665" s="248" t="s">
        <v>220</v>
      </c>
      <c r="J665" s="249"/>
    </row>
    <row r="666" spans="1:10" ht="12.75" hidden="1">
      <c r="A666" s="210" t="s">
        <v>158</v>
      </c>
      <c r="B666" s="237" t="s">
        <v>154</v>
      </c>
      <c r="C666" s="237">
        <v>14</v>
      </c>
      <c r="D666" s="247">
        <v>1014057</v>
      </c>
      <c r="E666" s="237" t="s">
        <v>155</v>
      </c>
      <c r="F666" s="241">
        <v>6029999</v>
      </c>
      <c r="G666" s="247">
        <v>3737</v>
      </c>
      <c r="H666" s="238">
        <f>'[1]Sheet1'!J663</f>
        <v>300000</v>
      </c>
      <c r="I666" s="248" t="s">
        <v>220</v>
      </c>
      <c r="J666" s="249"/>
    </row>
    <row r="667" spans="1:10" ht="12.75" hidden="1">
      <c r="A667" s="210" t="s">
        <v>159</v>
      </c>
      <c r="B667" s="237" t="s">
        <v>154</v>
      </c>
      <c r="C667" s="237">
        <v>14</v>
      </c>
      <c r="D667" s="247">
        <v>1014057</v>
      </c>
      <c r="E667" s="237" t="s">
        <v>155</v>
      </c>
      <c r="F667" s="237">
        <v>6009999</v>
      </c>
      <c r="G667" s="247">
        <v>3737</v>
      </c>
      <c r="H667" s="245">
        <f>'[1]Sheet1'!H664+'[1]Sheet1'!J664</f>
        <v>10318700</v>
      </c>
      <c r="I667" s="248" t="s">
        <v>220</v>
      </c>
      <c r="J667" s="249"/>
    </row>
    <row r="668" spans="1:10" ht="12.75" hidden="1">
      <c r="A668" s="210" t="s">
        <v>159</v>
      </c>
      <c r="B668" s="237" t="s">
        <v>154</v>
      </c>
      <c r="C668" s="237">
        <v>14</v>
      </c>
      <c r="D668" s="247">
        <v>1014057</v>
      </c>
      <c r="E668" s="237" t="s">
        <v>155</v>
      </c>
      <c r="F668" s="241">
        <v>6029999</v>
      </c>
      <c r="G668" s="247">
        <v>3737</v>
      </c>
      <c r="H668" s="238">
        <f>'[1]Sheet1'!J665</f>
        <v>300000</v>
      </c>
      <c r="I668" s="248" t="s">
        <v>220</v>
      </c>
      <c r="J668" s="249"/>
    </row>
    <row r="669" spans="1:10" ht="12.75" hidden="1">
      <c r="A669" s="210" t="s">
        <v>160</v>
      </c>
      <c r="B669" s="237" t="s">
        <v>154</v>
      </c>
      <c r="C669" s="237">
        <v>14</v>
      </c>
      <c r="D669" s="247">
        <v>1014057</v>
      </c>
      <c r="E669" s="237" t="s">
        <v>155</v>
      </c>
      <c r="F669" s="237">
        <v>6009999</v>
      </c>
      <c r="G669" s="247">
        <v>3737</v>
      </c>
      <c r="H669" s="245">
        <v>9798960</v>
      </c>
      <c r="I669" s="248" t="s">
        <v>220</v>
      </c>
      <c r="J669" s="249"/>
    </row>
    <row r="670" spans="1:10" ht="12.75" hidden="1">
      <c r="A670" s="210" t="s">
        <v>160</v>
      </c>
      <c r="B670" s="237" t="s">
        <v>154</v>
      </c>
      <c r="C670" s="237">
        <v>14</v>
      </c>
      <c r="D670" s="247">
        <v>1014057</v>
      </c>
      <c r="E670" s="237" t="s">
        <v>155</v>
      </c>
      <c r="F670" s="241">
        <v>6029999</v>
      </c>
      <c r="G670" s="247">
        <v>3737</v>
      </c>
      <c r="H670" s="238">
        <v>213269</v>
      </c>
      <c r="I670" s="248" t="s">
        <v>220</v>
      </c>
      <c r="J670" s="249"/>
    </row>
    <row r="671" spans="1:10" ht="12.75" hidden="1">
      <c r="A671" s="210" t="s">
        <v>161</v>
      </c>
      <c r="B671" s="237" t="s">
        <v>154</v>
      </c>
      <c r="C671" s="237">
        <v>14</v>
      </c>
      <c r="D671" s="247">
        <v>1014057</v>
      </c>
      <c r="E671" s="237" t="s">
        <v>155</v>
      </c>
      <c r="F671" s="237">
        <v>6009999</v>
      </c>
      <c r="G671" s="247">
        <v>3737</v>
      </c>
      <c r="H671" s="245">
        <v>9598960</v>
      </c>
      <c r="I671" s="248" t="s">
        <v>220</v>
      </c>
      <c r="J671" s="249"/>
    </row>
    <row r="672" spans="1:10" ht="12.75" hidden="1">
      <c r="A672" s="210" t="s">
        <v>161</v>
      </c>
      <c r="B672" s="237" t="s">
        <v>154</v>
      </c>
      <c r="C672" s="237">
        <v>14</v>
      </c>
      <c r="D672" s="247">
        <v>1014057</v>
      </c>
      <c r="E672" s="237" t="s">
        <v>155</v>
      </c>
      <c r="F672" s="241">
        <v>6029999</v>
      </c>
      <c r="G672" s="247">
        <v>3737</v>
      </c>
      <c r="H672" s="238">
        <v>413269</v>
      </c>
      <c r="I672" s="248" t="s">
        <v>220</v>
      </c>
      <c r="J672" s="249"/>
    </row>
    <row r="673" spans="1:10" ht="12.75" hidden="1">
      <c r="A673" s="210" t="s">
        <v>162</v>
      </c>
      <c r="B673" s="237" t="s">
        <v>154</v>
      </c>
      <c r="C673" s="237">
        <v>14</v>
      </c>
      <c r="D673" s="247">
        <v>1014057</v>
      </c>
      <c r="E673" s="237" t="s">
        <v>155</v>
      </c>
      <c r="F673" s="237">
        <v>6009999</v>
      </c>
      <c r="G673" s="247">
        <v>3737</v>
      </c>
      <c r="H673" s="245">
        <v>9598960</v>
      </c>
      <c r="I673" s="248" t="s">
        <v>220</v>
      </c>
      <c r="J673" s="249"/>
    </row>
    <row r="674" spans="1:10" ht="12.75" hidden="1">
      <c r="A674" s="210" t="s">
        <v>162</v>
      </c>
      <c r="B674" s="237" t="s">
        <v>154</v>
      </c>
      <c r="C674" s="237">
        <v>14</v>
      </c>
      <c r="D674" s="247">
        <v>1014057</v>
      </c>
      <c r="E674" s="237" t="s">
        <v>155</v>
      </c>
      <c r="F674" s="241">
        <v>6029999</v>
      </c>
      <c r="G674" s="247">
        <v>3737</v>
      </c>
      <c r="H674" s="238">
        <v>413269</v>
      </c>
      <c r="I674" s="248" t="s">
        <v>220</v>
      </c>
      <c r="J674" s="249"/>
    </row>
    <row r="675" spans="1:10" ht="12.75" hidden="1">
      <c r="A675" s="210" t="s">
        <v>163</v>
      </c>
      <c r="B675" s="237" t="s">
        <v>154</v>
      </c>
      <c r="C675" s="237">
        <v>14</v>
      </c>
      <c r="D675" s="247">
        <v>1014057</v>
      </c>
      <c r="E675" s="237" t="s">
        <v>155</v>
      </c>
      <c r="F675" s="237">
        <v>6009999</v>
      </c>
      <c r="G675" s="247">
        <v>3737</v>
      </c>
      <c r="H675" s="245">
        <v>10850489</v>
      </c>
      <c r="I675" s="248" t="s">
        <v>220</v>
      </c>
      <c r="J675" s="249"/>
    </row>
    <row r="676" spans="1:10" ht="12.75" hidden="1">
      <c r="A676" s="210" t="s">
        <v>163</v>
      </c>
      <c r="B676" s="237" t="s">
        <v>154</v>
      </c>
      <c r="C676" s="237">
        <v>14</v>
      </c>
      <c r="D676" s="247">
        <v>1014057</v>
      </c>
      <c r="E676" s="237" t="s">
        <v>155</v>
      </c>
      <c r="F676" s="241">
        <v>6029999</v>
      </c>
      <c r="G676" s="247">
        <v>3737</v>
      </c>
      <c r="H676" s="238">
        <v>413269</v>
      </c>
      <c r="I676" s="248" t="s">
        <v>220</v>
      </c>
      <c r="J676" s="249"/>
    </row>
    <row r="677" spans="1:10" ht="12.75" hidden="1">
      <c r="A677" s="210" t="s">
        <v>164</v>
      </c>
      <c r="B677" s="237" t="s">
        <v>154</v>
      </c>
      <c r="C677" s="237">
        <v>14</v>
      </c>
      <c r="D677" s="247">
        <v>1014057</v>
      </c>
      <c r="E677" s="237" t="s">
        <v>155</v>
      </c>
      <c r="F677" s="237">
        <v>6009999</v>
      </c>
      <c r="G677" s="247">
        <v>3737</v>
      </c>
      <c r="H677" s="245">
        <v>10850489</v>
      </c>
      <c r="I677" s="248" t="s">
        <v>220</v>
      </c>
      <c r="J677" s="249"/>
    </row>
    <row r="678" spans="1:10" ht="12.75" hidden="1">
      <c r="A678" s="210" t="s">
        <v>164</v>
      </c>
      <c r="B678" s="237" t="s">
        <v>154</v>
      </c>
      <c r="C678" s="237">
        <v>14</v>
      </c>
      <c r="D678" s="247">
        <v>1014057</v>
      </c>
      <c r="E678" s="237" t="s">
        <v>155</v>
      </c>
      <c r="F678" s="241">
        <v>6029999</v>
      </c>
      <c r="G678" s="247">
        <v>3737</v>
      </c>
      <c r="H678" s="238">
        <v>413269</v>
      </c>
      <c r="I678" s="248" t="s">
        <v>220</v>
      </c>
      <c r="J678" s="249"/>
    </row>
    <row r="679" spans="1:10" ht="12.75" hidden="1">
      <c r="A679" s="210" t="s">
        <v>165</v>
      </c>
      <c r="B679" s="237" t="s">
        <v>154</v>
      </c>
      <c r="C679" s="237">
        <v>14</v>
      </c>
      <c r="D679" s="247">
        <v>1014057</v>
      </c>
      <c r="E679" s="237" t="s">
        <v>155</v>
      </c>
      <c r="F679" s="237">
        <v>6009999</v>
      </c>
      <c r="G679" s="247">
        <v>3737</v>
      </c>
      <c r="H679" s="245">
        <v>10650489</v>
      </c>
      <c r="I679" s="248" t="s">
        <v>220</v>
      </c>
      <c r="J679" s="249"/>
    </row>
    <row r="680" spans="1:10" ht="12.75" hidden="1">
      <c r="A680" s="210" t="s">
        <v>165</v>
      </c>
      <c r="B680" s="237" t="s">
        <v>154</v>
      </c>
      <c r="C680" s="237">
        <v>14</v>
      </c>
      <c r="D680" s="247">
        <v>1014057</v>
      </c>
      <c r="E680" s="237" t="s">
        <v>155</v>
      </c>
      <c r="F680" s="241">
        <v>6029999</v>
      </c>
      <c r="G680" s="247">
        <v>3737</v>
      </c>
      <c r="H680" s="238">
        <v>613269</v>
      </c>
      <c r="I680" s="248" t="s">
        <v>220</v>
      </c>
      <c r="J680" s="249"/>
    </row>
    <row r="681" spans="1:10" ht="12.75" hidden="1">
      <c r="A681" s="210" t="s">
        <v>166</v>
      </c>
      <c r="B681" s="237" t="s">
        <v>154</v>
      </c>
      <c r="C681" s="237">
        <v>14</v>
      </c>
      <c r="D681" s="247">
        <v>1014057</v>
      </c>
      <c r="E681" s="237" t="s">
        <v>155</v>
      </c>
      <c r="F681" s="237">
        <v>6009999</v>
      </c>
      <c r="G681" s="247">
        <v>3737</v>
      </c>
      <c r="H681" s="245">
        <v>10850489</v>
      </c>
      <c r="I681" s="248" t="s">
        <v>220</v>
      </c>
      <c r="J681" s="249"/>
    </row>
    <row r="682" spans="1:10" ht="12.75" hidden="1">
      <c r="A682" s="210" t="s">
        <v>166</v>
      </c>
      <c r="B682" s="237" t="s">
        <v>154</v>
      </c>
      <c r="C682" s="237">
        <v>14</v>
      </c>
      <c r="D682" s="247">
        <v>1014057</v>
      </c>
      <c r="E682" s="237" t="s">
        <v>155</v>
      </c>
      <c r="F682" s="241">
        <v>6029999</v>
      </c>
      <c r="G682" s="247">
        <v>3737</v>
      </c>
      <c r="H682" s="238">
        <f>'[1]Sheet1'!H679-'[1]Sheet1'!K679</f>
        <v>213269</v>
      </c>
      <c r="I682" s="248" t="s">
        <v>220</v>
      </c>
      <c r="J682" s="249"/>
    </row>
    <row r="683" spans="1:10" ht="12.75" hidden="1">
      <c r="A683" s="210" t="s">
        <v>167</v>
      </c>
      <c r="B683" s="237" t="s">
        <v>154</v>
      </c>
      <c r="C683" s="237">
        <v>14</v>
      </c>
      <c r="D683" s="247">
        <v>1014057</v>
      </c>
      <c r="E683" s="237" t="s">
        <v>155</v>
      </c>
      <c r="F683" s="237">
        <v>6009999</v>
      </c>
      <c r="G683" s="247">
        <v>3737</v>
      </c>
      <c r="H683" s="245">
        <f>'[1]Sheet1'!H680-'[1]Sheet1'!K680</f>
        <v>9337017</v>
      </c>
      <c r="I683" s="248" t="s">
        <v>220</v>
      </c>
      <c r="J683" s="249"/>
    </row>
    <row r="684" spans="1:10" ht="12.75" hidden="1">
      <c r="A684" s="210" t="s">
        <v>167</v>
      </c>
      <c r="B684" s="237" t="s">
        <v>154</v>
      </c>
      <c r="C684" s="237">
        <v>14</v>
      </c>
      <c r="D684" s="247">
        <v>1014057</v>
      </c>
      <c r="E684" s="237" t="s">
        <v>155</v>
      </c>
      <c r="F684" s="241">
        <v>6029999</v>
      </c>
      <c r="G684" s="247">
        <v>3737</v>
      </c>
      <c r="H684" s="238">
        <f>'[1]Sheet1'!H681-'[1]Sheet1'!K681</f>
        <v>113269</v>
      </c>
      <c r="I684" s="248" t="s">
        <v>220</v>
      </c>
      <c r="J684" s="249"/>
    </row>
    <row r="685" spans="1:10" ht="12.75" hidden="1">
      <c r="A685" s="210" t="s">
        <v>168</v>
      </c>
      <c r="B685" s="237" t="s">
        <v>154</v>
      </c>
      <c r="C685" s="237">
        <v>14</v>
      </c>
      <c r="D685" s="247">
        <v>1014057</v>
      </c>
      <c r="E685" s="237" t="s">
        <v>155</v>
      </c>
      <c r="F685" s="237">
        <v>6009999</v>
      </c>
      <c r="G685" s="247">
        <v>3737</v>
      </c>
      <c r="H685" s="245">
        <f>'[1]Sheet1'!H682-'[1]Sheet1'!K682</f>
        <v>9040072</v>
      </c>
      <c r="I685" s="248" t="s">
        <v>220</v>
      </c>
      <c r="J685" s="249"/>
    </row>
    <row r="686" spans="1:10" ht="12.75" hidden="1">
      <c r="A686" s="210" t="s">
        <v>168</v>
      </c>
      <c r="B686" s="237" t="s">
        <v>154</v>
      </c>
      <c r="C686" s="237">
        <v>14</v>
      </c>
      <c r="D686" s="247">
        <v>1014057</v>
      </c>
      <c r="E686" s="237" t="s">
        <v>155</v>
      </c>
      <c r="F686" s="241">
        <v>6029999</v>
      </c>
      <c r="G686" s="247">
        <v>3737</v>
      </c>
      <c r="H686" s="238">
        <f>'[1]Sheet1'!H683-'[1]Sheet1'!K683</f>
        <v>113272</v>
      </c>
      <c r="I686" s="248" t="s">
        <v>220</v>
      </c>
      <c r="J686" s="249"/>
    </row>
    <row r="687" spans="1:10" ht="12.75" hidden="1">
      <c r="A687" s="210" t="s">
        <v>153</v>
      </c>
      <c r="B687" s="237" t="s">
        <v>154</v>
      </c>
      <c r="C687" s="237">
        <v>14</v>
      </c>
      <c r="D687" s="247">
        <v>1014098</v>
      </c>
      <c r="E687" s="237" t="s">
        <v>155</v>
      </c>
      <c r="F687" s="237">
        <v>6009999</v>
      </c>
      <c r="G687" s="247" t="s">
        <v>173</v>
      </c>
      <c r="H687" s="238">
        <f>1354194+80000</f>
        <v>1434194</v>
      </c>
      <c r="I687" s="255" t="s">
        <v>221</v>
      </c>
      <c r="J687" s="256"/>
    </row>
    <row r="688" spans="1:10" ht="12.75" hidden="1">
      <c r="A688" s="210" t="s">
        <v>153</v>
      </c>
      <c r="B688" s="237" t="s">
        <v>154</v>
      </c>
      <c r="C688" s="237">
        <v>14</v>
      </c>
      <c r="D688" s="247">
        <v>1014098</v>
      </c>
      <c r="E688" s="237" t="s">
        <v>155</v>
      </c>
      <c r="F688" s="241">
        <v>6029999</v>
      </c>
      <c r="G688" s="247" t="s">
        <v>173</v>
      </c>
      <c r="H688" s="238">
        <f>'[1]Sheet1'!J685</f>
        <v>100000</v>
      </c>
      <c r="I688" s="255" t="s">
        <v>221</v>
      </c>
      <c r="J688" s="256"/>
    </row>
    <row r="689" spans="1:10" ht="12.75" hidden="1">
      <c r="A689" s="210" t="s">
        <v>158</v>
      </c>
      <c r="B689" s="237" t="s">
        <v>154</v>
      </c>
      <c r="C689" s="237">
        <v>14</v>
      </c>
      <c r="D689" s="247">
        <v>1014098</v>
      </c>
      <c r="E689" s="237" t="s">
        <v>155</v>
      </c>
      <c r="F689" s="237">
        <v>6009999</v>
      </c>
      <c r="G689" s="247" t="s">
        <v>173</v>
      </c>
      <c r="H689" s="245">
        <f>'[1]Sheet1'!H686+'[1]Sheet1'!J686</f>
        <v>2072495</v>
      </c>
      <c r="I689" s="255" t="s">
        <v>221</v>
      </c>
      <c r="J689" s="256"/>
    </row>
    <row r="690" spans="1:10" ht="12.75" hidden="1">
      <c r="A690" s="210" t="s">
        <v>158</v>
      </c>
      <c r="B690" s="237" t="s">
        <v>154</v>
      </c>
      <c r="C690" s="237">
        <v>14</v>
      </c>
      <c r="D690" s="247">
        <v>1014098</v>
      </c>
      <c r="E690" s="237" t="s">
        <v>155</v>
      </c>
      <c r="F690" s="241">
        <v>6029999</v>
      </c>
      <c r="G690" s="247" t="s">
        <v>173</v>
      </c>
      <c r="H690" s="238">
        <f>'[1]Sheet1'!J687</f>
        <v>100000</v>
      </c>
      <c r="I690" s="255" t="s">
        <v>221</v>
      </c>
      <c r="J690" s="256"/>
    </row>
    <row r="691" spans="1:10" ht="12.75" hidden="1">
      <c r="A691" s="210" t="s">
        <v>159</v>
      </c>
      <c r="B691" s="237" t="s">
        <v>154</v>
      </c>
      <c r="C691" s="237">
        <v>14</v>
      </c>
      <c r="D691" s="247">
        <v>1014098</v>
      </c>
      <c r="E691" s="237" t="s">
        <v>155</v>
      </c>
      <c r="F691" s="237">
        <v>6009999</v>
      </c>
      <c r="G691" s="247" t="s">
        <v>173</v>
      </c>
      <c r="H691" s="245">
        <f>'[1]Sheet1'!H688+'[1]Sheet1'!J688</f>
        <v>2503894</v>
      </c>
      <c r="I691" s="255" t="s">
        <v>221</v>
      </c>
      <c r="J691" s="256"/>
    </row>
    <row r="692" spans="1:10" ht="12.75" hidden="1">
      <c r="A692" s="210" t="s">
        <v>159</v>
      </c>
      <c r="B692" s="237" t="s">
        <v>154</v>
      </c>
      <c r="C692" s="237">
        <v>14</v>
      </c>
      <c r="D692" s="247">
        <v>1014098</v>
      </c>
      <c r="E692" s="237" t="s">
        <v>155</v>
      </c>
      <c r="F692" s="241">
        <v>6029999</v>
      </c>
      <c r="G692" s="247" t="s">
        <v>173</v>
      </c>
      <c r="H692" s="238">
        <f>'[1]Sheet1'!J689</f>
        <v>150000</v>
      </c>
      <c r="I692" s="255" t="s">
        <v>221</v>
      </c>
      <c r="J692" s="256"/>
    </row>
    <row r="693" spans="1:10" ht="12.75" hidden="1">
      <c r="A693" s="210" t="s">
        <v>160</v>
      </c>
      <c r="B693" s="237" t="s">
        <v>154</v>
      </c>
      <c r="C693" s="237">
        <v>14</v>
      </c>
      <c r="D693" s="247">
        <v>1014098</v>
      </c>
      <c r="E693" s="237" t="s">
        <v>155</v>
      </c>
      <c r="F693" s="237">
        <v>6009999</v>
      </c>
      <c r="G693" s="247" t="s">
        <v>173</v>
      </c>
      <c r="H693" s="245">
        <v>1703325</v>
      </c>
      <c r="I693" s="255" t="s">
        <v>221</v>
      </c>
      <c r="J693" s="256"/>
    </row>
    <row r="694" spans="1:10" ht="12.75" hidden="1">
      <c r="A694" s="210" t="s">
        <v>160</v>
      </c>
      <c r="B694" s="237" t="s">
        <v>154</v>
      </c>
      <c r="C694" s="237">
        <v>14</v>
      </c>
      <c r="D694" s="247">
        <v>1014098</v>
      </c>
      <c r="E694" s="237" t="s">
        <v>155</v>
      </c>
      <c r="F694" s="241">
        <v>6029999</v>
      </c>
      <c r="G694" s="247" t="s">
        <v>173</v>
      </c>
      <c r="H694" s="238">
        <v>102267</v>
      </c>
      <c r="I694" s="255" t="s">
        <v>221</v>
      </c>
      <c r="J694" s="256"/>
    </row>
    <row r="695" spans="1:10" ht="12.75" hidden="1">
      <c r="A695" s="210" t="s">
        <v>161</v>
      </c>
      <c r="B695" s="237" t="s">
        <v>154</v>
      </c>
      <c r="C695" s="237">
        <v>14</v>
      </c>
      <c r="D695" s="247">
        <v>1014098</v>
      </c>
      <c r="E695" s="237" t="s">
        <v>155</v>
      </c>
      <c r="F695" s="237">
        <v>6009999</v>
      </c>
      <c r="G695" s="247" t="s">
        <v>173</v>
      </c>
      <c r="H695" s="245">
        <v>1552123</v>
      </c>
      <c r="I695" s="255" t="s">
        <v>221</v>
      </c>
      <c r="J695" s="256"/>
    </row>
    <row r="696" spans="1:10" ht="12.75" hidden="1">
      <c r="A696" s="210" t="s">
        <v>161</v>
      </c>
      <c r="B696" s="237" t="s">
        <v>154</v>
      </c>
      <c r="C696" s="237">
        <v>14</v>
      </c>
      <c r="D696" s="247">
        <v>1014098</v>
      </c>
      <c r="E696" s="237" t="s">
        <v>155</v>
      </c>
      <c r="F696" s="241">
        <v>6029999</v>
      </c>
      <c r="G696" s="247" t="s">
        <v>173</v>
      </c>
      <c r="H696" s="238">
        <v>253469</v>
      </c>
      <c r="I696" s="255" t="s">
        <v>221</v>
      </c>
      <c r="J696" s="256"/>
    </row>
    <row r="697" spans="1:10" ht="12.75" hidden="1">
      <c r="A697" s="210" t="s">
        <v>162</v>
      </c>
      <c r="B697" s="237" t="s">
        <v>154</v>
      </c>
      <c r="C697" s="237">
        <v>14</v>
      </c>
      <c r="D697" s="247">
        <v>1014098</v>
      </c>
      <c r="E697" s="237" t="s">
        <v>155</v>
      </c>
      <c r="F697" s="237">
        <v>6009999</v>
      </c>
      <c r="G697" s="247" t="s">
        <v>173</v>
      </c>
      <c r="H697" s="245">
        <v>1552123</v>
      </c>
      <c r="I697" s="255" t="s">
        <v>221</v>
      </c>
      <c r="J697" s="256"/>
    </row>
    <row r="698" spans="1:10" ht="12.75" hidden="1">
      <c r="A698" s="210" t="s">
        <v>162</v>
      </c>
      <c r="B698" s="237" t="s">
        <v>154</v>
      </c>
      <c r="C698" s="237">
        <v>14</v>
      </c>
      <c r="D698" s="247">
        <v>1014098</v>
      </c>
      <c r="E698" s="237" t="s">
        <v>155</v>
      </c>
      <c r="F698" s="241">
        <v>6029999</v>
      </c>
      <c r="G698" s="247" t="s">
        <v>173</v>
      </c>
      <c r="H698" s="238">
        <v>253468</v>
      </c>
      <c r="I698" s="255" t="s">
        <v>221</v>
      </c>
      <c r="J698" s="256"/>
    </row>
    <row r="699" spans="1:10" ht="12.75" hidden="1">
      <c r="A699" s="210" t="s">
        <v>163</v>
      </c>
      <c r="B699" s="237" t="s">
        <v>154</v>
      </c>
      <c r="C699" s="237">
        <v>14</v>
      </c>
      <c r="D699" s="247">
        <v>1014098</v>
      </c>
      <c r="E699" s="237" t="s">
        <v>155</v>
      </c>
      <c r="F699" s="237">
        <v>6009999</v>
      </c>
      <c r="G699" s="247" t="s">
        <v>173</v>
      </c>
      <c r="H699" s="245">
        <v>1777825</v>
      </c>
      <c r="I699" s="255" t="s">
        <v>221</v>
      </c>
      <c r="J699" s="256"/>
    </row>
    <row r="700" spans="1:10" ht="12.75" hidden="1">
      <c r="A700" s="210" t="s">
        <v>163</v>
      </c>
      <c r="B700" s="237" t="s">
        <v>154</v>
      </c>
      <c r="C700" s="237">
        <v>14</v>
      </c>
      <c r="D700" s="247">
        <v>1014098</v>
      </c>
      <c r="E700" s="237" t="s">
        <v>155</v>
      </c>
      <c r="F700" s="241">
        <v>6029999</v>
      </c>
      <c r="G700" s="247" t="s">
        <v>173</v>
      </c>
      <c r="H700" s="238">
        <v>253466</v>
      </c>
      <c r="I700" s="255" t="s">
        <v>221</v>
      </c>
      <c r="J700" s="256"/>
    </row>
    <row r="701" spans="1:10" ht="12.75" hidden="1">
      <c r="A701" s="210" t="s">
        <v>164</v>
      </c>
      <c r="B701" s="237" t="s">
        <v>154</v>
      </c>
      <c r="C701" s="237">
        <v>14</v>
      </c>
      <c r="D701" s="247">
        <v>1014098</v>
      </c>
      <c r="E701" s="237" t="s">
        <v>155</v>
      </c>
      <c r="F701" s="237">
        <v>6009999</v>
      </c>
      <c r="G701" s="247" t="s">
        <v>173</v>
      </c>
      <c r="H701" s="245">
        <v>1777825</v>
      </c>
      <c r="I701" s="255" t="s">
        <v>221</v>
      </c>
      <c r="J701" s="256"/>
    </row>
    <row r="702" spans="1:10" ht="12.75" hidden="1">
      <c r="A702" s="210" t="s">
        <v>164</v>
      </c>
      <c r="B702" s="237" t="s">
        <v>154</v>
      </c>
      <c r="C702" s="237">
        <v>14</v>
      </c>
      <c r="D702" s="247">
        <v>1014098</v>
      </c>
      <c r="E702" s="237" t="s">
        <v>155</v>
      </c>
      <c r="F702" s="241">
        <v>6029999</v>
      </c>
      <c r="G702" s="247" t="s">
        <v>173</v>
      </c>
      <c r="H702" s="238">
        <v>253466</v>
      </c>
      <c r="I702" s="255" t="s">
        <v>221</v>
      </c>
      <c r="J702" s="256"/>
    </row>
    <row r="703" spans="1:10" ht="12.75" hidden="1">
      <c r="A703" s="210" t="s">
        <v>165</v>
      </c>
      <c r="B703" s="237" t="s">
        <v>154</v>
      </c>
      <c r="C703" s="237">
        <v>14</v>
      </c>
      <c r="D703" s="247">
        <v>1014098</v>
      </c>
      <c r="E703" s="237" t="s">
        <v>155</v>
      </c>
      <c r="F703" s="237">
        <v>6009999</v>
      </c>
      <c r="G703" s="247" t="s">
        <v>173</v>
      </c>
      <c r="H703" s="245">
        <v>1777825</v>
      </c>
      <c r="I703" s="255" t="s">
        <v>221</v>
      </c>
      <c r="J703" s="256"/>
    </row>
    <row r="704" spans="1:10" ht="12.75" hidden="1">
      <c r="A704" s="210" t="s">
        <v>165</v>
      </c>
      <c r="B704" s="237" t="s">
        <v>154</v>
      </c>
      <c r="C704" s="237">
        <v>14</v>
      </c>
      <c r="D704" s="247">
        <v>1014098</v>
      </c>
      <c r="E704" s="237" t="s">
        <v>155</v>
      </c>
      <c r="F704" s="241">
        <v>6029999</v>
      </c>
      <c r="G704" s="247" t="s">
        <v>173</v>
      </c>
      <c r="H704" s="238">
        <v>253466</v>
      </c>
      <c r="I704" s="255" t="s">
        <v>221</v>
      </c>
      <c r="J704" s="256"/>
    </row>
    <row r="705" spans="1:10" ht="12.75" hidden="1">
      <c r="A705" s="210" t="s">
        <v>166</v>
      </c>
      <c r="B705" s="237" t="s">
        <v>154</v>
      </c>
      <c r="C705" s="237">
        <v>14</v>
      </c>
      <c r="D705" s="247">
        <v>1014098</v>
      </c>
      <c r="E705" s="237" t="s">
        <v>155</v>
      </c>
      <c r="F705" s="237">
        <v>6009999</v>
      </c>
      <c r="G705" s="247" t="s">
        <v>173</v>
      </c>
      <c r="H705" s="245">
        <v>1777825</v>
      </c>
      <c r="I705" s="255" t="s">
        <v>221</v>
      </c>
      <c r="J705" s="256"/>
    </row>
    <row r="706" spans="1:10" ht="12.75" hidden="1">
      <c r="A706" s="210" t="s">
        <v>166</v>
      </c>
      <c r="B706" s="237" t="s">
        <v>154</v>
      </c>
      <c r="C706" s="237">
        <v>14</v>
      </c>
      <c r="D706" s="247">
        <v>1014098</v>
      </c>
      <c r="E706" s="237" t="s">
        <v>155</v>
      </c>
      <c r="F706" s="241">
        <v>6029999</v>
      </c>
      <c r="G706" s="247" t="s">
        <v>173</v>
      </c>
      <c r="H706" s="238">
        <f>'[1]Sheet1'!H703-'[1]Sheet1'!K703</f>
        <v>153466</v>
      </c>
      <c r="I706" s="255" t="s">
        <v>221</v>
      </c>
      <c r="J706" s="256"/>
    </row>
    <row r="707" spans="1:10" ht="12.75" hidden="1">
      <c r="A707" s="210" t="s">
        <v>167</v>
      </c>
      <c r="B707" s="237" t="s">
        <v>154</v>
      </c>
      <c r="C707" s="237">
        <v>14</v>
      </c>
      <c r="D707" s="247">
        <v>1014098</v>
      </c>
      <c r="E707" s="237" t="s">
        <v>155</v>
      </c>
      <c r="F707" s="237">
        <v>6009999</v>
      </c>
      <c r="G707" s="247" t="s">
        <v>173</v>
      </c>
      <c r="H707" s="245">
        <f>'[1]Sheet1'!H704-'[1]Sheet1'!K704</f>
        <v>1079524</v>
      </c>
      <c r="I707" s="255" t="s">
        <v>221</v>
      </c>
      <c r="J707" s="256"/>
    </row>
    <row r="708" spans="1:10" ht="12.75" hidden="1">
      <c r="A708" s="210" t="s">
        <v>167</v>
      </c>
      <c r="B708" s="237" t="s">
        <v>154</v>
      </c>
      <c r="C708" s="237">
        <v>14</v>
      </c>
      <c r="D708" s="247">
        <v>1014098</v>
      </c>
      <c r="E708" s="237" t="s">
        <v>155</v>
      </c>
      <c r="F708" s="241">
        <v>6029999</v>
      </c>
      <c r="G708" s="247" t="s">
        <v>173</v>
      </c>
      <c r="H708" s="238">
        <f>'[1]Sheet1'!H705-'[1]Sheet1'!K705</f>
        <v>153466</v>
      </c>
      <c r="I708" s="255" t="s">
        <v>221</v>
      </c>
      <c r="J708" s="256"/>
    </row>
    <row r="709" spans="1:10" ht="12.75" hidden="1">
      <c r="A709" s="210" t="s">
        <v>168</v>
      </c>
      <c r="B709" s="237" t="s">
        <v>154</v>
      </c>
      <c r="C709" s="237">
        <v>14</v>
      </c>
      <c r="D709" s="247">
        <v>1014098</v>
      </c>
      <c r="E709" s="237" t="s">
        <v>155</v>
      </c>
      <c r="F709" s="237">
        <v>6009999</v>
      </c>
      <c r="G709" s="247" t="s">
        <v>173</v>
      </c>
      <c r="H709" s="245">
        <f>'[1]Sheet1'!H706-'[1]Sheet1'!K706</f>
        <v>1430922</v>
      </c>
      <c r="I709" s="255" t="s">
        <v>221</v>
      </c>
      <c r="J709" s="256"/>
    </row>
    <row r="710" spans="1:10" ht="12.75" hidden="1">
      <c r="A710" s="210" t="s">
        <v>168</v>
      </c>
      <c r="B710" s="237" t="s">
        <v>154</v>
      </c>
      <c r="C710" s="237">
        <v>14</v>
      </c>
      <c r="D710" s="247">
        <v>1014098</v>
      </c>
      <c r="E710" s="237" t="s">
        <v>155</v>
      </c>
      <c r="F710" s="241">
        <v>6029999</v>
      </c>
      <c r="G710" s="247" t="s">
        <v>173</v>
      </c>
      <c r="H710" s="238">
        <f>'[1]Sheet1'!H707-'[1]Sheet1'!K707</f>
        <v>103466</v>
      </c>
      <c r="I710" s="255" t="s">
        <v>221</v>
      </c>
      <c r="J710" s="256"/>
    </row>
    <row r="711" spans="1:10" ht="12.75" hidden="1">
      <c r="A711" s="210" t="s">
        <v>153</v>
      </c>
      <c r="B711" s="237" t="s">
        <v>154</v>
      </c>
      <c r="C711" s="237">
        <v>14</v>
      </c>
      <c r="D711" s="247">
        <v>1014013</v>
      </c>
      <c r="E711" s="237" t="s">
        <v>155</v>
      </c>
      <c r="F711" s="237">
        <v>6009999</v>
      </c>
      <c r="G711" s="247">
        <v>3535</v>
      </c>
      <c r="H711" s="238">
        <f>7053037+1200000</f>
        <v>8253037</v>
      </c>
      <c r="I711" s="248" t="s">
        <v>222</v>
      </c>
      <c r="J711" s="249"/>
    </row>
    <row r="712" spans="1:10" ht="12.75" hidden="1">
      <c r="A712" s="210" t="s">
        <v>153</v>
      </c>
      <c r="B712" s="237" t="s">
        <v>154</v>
      </c>
      <c r="C712" s="237">
        <v>14</v>
      </c>
      <c r="D712" s="247">
        <v>1014013</v>
      </c>
      <c r="E712" s="237" t="s">
        <v>155</v>
      </c>
      <c r="F712" s="241">
        <v>6029999</v>
      </c>
      <c r="G712" s="247">
        <v>3535</v>
      </c>
      <c r="H712" s="238">
        <f>'[1]Sheet1'!J709</f>
        <v>300000</v>
      </c>
      <c r="I712" s="248" t="s">
        <v>222</v>
      </c>
      <c r="J712" s="249"/>
    </row>
    <row r="713" spans="1:10" ht="12.75" hidden="1">
      <c r="A713" s="210" t="s">
        <v>158</v>
      </c>
      <c r="B713" s="237" t="s">
        <v>154</v>
      </c>
      <c r="C713" s="237">
        <v>14</v>
      </c>
      <c r="D713" s="247">
        <v>1014013</v>
      </c>
      <c r="E713" s="237" t="s">
        <v>155</v>
      </c>
      <c r="F713" s="237">
        <v>6009999</v>
      </c>
      <c r="G713" s="247">
        <v>3535</v>
      </c>
      <c r="H713" s="245">
        <f>'[1]Sheet1'!H710+'[1]Sheet1'!J710</f>
        <v>9439531</v>
      </c>
      <c r="I713" s="248" t="s">
        <v>222</v>
      </c>
      <c r="J713" s="249"/>
    </row>
    <row r="714" spans="1:10" ht="12.75" hidden="1">
      <c r="A714" s="210" t="s">
        <v>158</v>
      </c>
      <c r="B714" s="237" t="s">
        <v>154</v>
      </c>
      <c r="C714" s="237">
        <v>14</v>
      </c>
      <c r="D714" s="247">
        <v>1014013</v>
      </c>
      <c r="E714" s="237" t="s">
        <v>155</v>
      </c>
      <c r="F714" s="241">
        <v>6029999</v>
      </c>
      <c r="G714" s="247">
        <v>3535</v>
      </c>
      <c r="H714" s="238">
        <f>'[1]Sheet1'!J711</f>
        <v>400000</v>
      </c>
      <c r="I714" s="248" t="s">
        <v>222</v>
      </c>
      <c r="J714" s="249"/>
    </row>
    <row r="715" spans="1:10" ht="12.75" hidden="1">
      <c r="A715" s="210" t="s">
        <v>159</v>
      </c>
      <c r="B715" s="237" t="s">
        <v>154</v>
      </c>
      <c r="C715" s="237">
        <v>14</v>
      </c>
      <c r="D715" s="247">
        <v>1014013</v>
      </c>
      <c r="E715" s="237" t="s">
        <v>155</v>
      </c>
      <c r="F715" s="237">
        <v>6009999</v>
      </c>
      <c r="G715" s="247">
        <v>3535</v>
      </c>
      <c r="H715" s="245">
        <f>'[1]Sheet1'!H712+'[1]Sheet1'!J712</f>
        <v>10128542</v>
      </c>
      <c r="I715" s="248" t="s">
        <v>222</v>
      </c>
      <c r="J715" s="249"/>
    </row>
    <row r="716" spans="1:10" ht="12.75" hidden="1">
      <c r="A716" s="210" t="s">
        <v>159</v>
      </c>
      <c r="B716" s="237" t="s">
        <v>154</v>
      </c>
      <c r="C716" s="237">
        <v>14</v>
      </c>
      <c r="D716" s="247">
        <v>1014013</v>
      </c>
      <c r="E716" s="237" t="s">
        <v>155</v>
      </c>
      <c r="F716" s="241">
        <v>6029999</v>
      </c>
      <c r="G716" s="247">
        <v>3535</v>
      </c>
      <c r="H716" s="238">
        <f>'[1]Sheet1'!J713</f>
        <v>500000</v>
      </c>
      <c r="I716" s="248" t="s">
        <v>222</v>
      </c>
      <c r="J716" s="249"/>
    </row>
    <row r="717" spans="1:10" ht="12.75" hidden="1">
      <c r="A717" s="210" t="s">
        <v>160</v>
      </c>
      <c r="B717" s="237" t="s">
        <v>154</v>
      </c>
      <c r="C717" s="237">
        <v>14</v>
      </c>
      <c r="D717" s="247">
        <v>1014013</v>
      </c>
      <c r="E717" s="237" t="s">
        <v>155</v>
      </c>
      <c r="F717" s="237">
        <v>6009999</v>
      </c>
      <c r="G717" s="247">
        <v>3535</v>
      </c>
      <c r="H717" s="245">
        <v>8989688</v>
      </c>
      <c r="I717" s="248" t="s">
        <v>222</v>
      </c>
      <c r="J717" s="249"/>
    </row>
    <row r="718" spans="1:10" ht="12.75" hidden="1">
      <c r="A718" s="210" t="s">
        <v>160</v>
      </c>
      <c r="B718" s="237" t="s">
        <v>154</v>
      </c>
      <c r="C718" s="237">
        <v>14</v>
      </c>
      <c r="D718" s="247">
        <v>1014013</v>
      </c>
      <c r="E718" s="237" t="s">
        <v>155</v>
      </c>
      <c r="F718" s="241">
        <v>6029999</v>
      </c>
      <c r="G718" s="247">
        <v>3535</v>
      </c>
      <c r="H718" s="238">
        <v>414361</v>
      </c>
      <c r="I718" s="248" t="s">
        <v>222</v>
      </c>
      <c r="J718" s="249"/>
    </row>
    <row r="719" spans="1:10" ht="12.75" hidden="1">
      <c r="A719" s="210" t="s">
        <v>161</v>
      </c>
      <c r="B719" s="237" t="s">
        <v>154</v>
      </c>
      <c r="C719" s="237">
        <v>14</v>
      </c>
      <c r="D719" s="247">
        <v>1014013</v>
      </c>
      <c r="E719" s="237" t="s">
        <v>155</v>
      </c>
      <c r="F719" s="237">
        <v>6009999</v>
      </c>
      <c r="G719" s="247">
        <v>3535</v>
      </c>
      <c r="H719" s="245">
        <v>8246546</v>
      </c>
      <c r="I719" s="248" t="s">
        <v>222</v>
      </c>
      <c r="J719" s="249"/>
    </row>
    <row r="720" spans="1:10" ht="12.75" hidden="1">
      <c r="A720" s="210" t="s">
        <v>161</v>
      </c>
      <c r="B720" s="237" t="s">
        <v>154</v>
      </c>
      <c r="C720" s="237">
        <v>14</v>
      </c>
      <c r="D720" s="247">
        <v>1014013</v>
      </c>
      <c r="E720" s="237" t="s">
        <v>155</v>
      </c>
      <c r="F720" s="241">
        <v>6029999</v>
      </c>
      <c r="G720" s="247">
        <v>3535</v>
      </c>
      <c r="H720" s="238">
        <v>1157503</v>
      </c>
      <c r="I720" s="248" t="s">
        <v>222</v>
      </c>
      <c r="J720" s="249"/>
    </row>
    <row r="721" spans="1:10" ht="12.75" hidden="1">
      <c r="A721" s="210" t="s">
        <v>162</v>
      </c>
      <c r="B721" s="237" t="s">
        <v>154</v>
      </c>
      <c r="C721" s="237">
        <v>14</v>
      </c>
      <c r="D721" s="247">
        <v>1014013</v>
      </c>
      <c r="E721" s="237" t="s">
        <v>155</v>
      </c>
      <c r="F721" s="237">
        <v>6009999</v>
      </c>
      <c r="G721" s="247">
        <v>3535</v>
      </c>
      <c r="H721" s="245">
        <v>8246550</v>
      </c>
      <c r="I721" s="248" t="s">
        <v>222</v>
      </c>
      <c r="J721" s="249"/>
    </row>
    <row r="722" spans="1:10" ht="12.75" hidden="1">
      <c r="A722" s="210" t="s">
        <v>162</v>
      </c>
      <c r="B722" s="237" t="s">
        <v>154</v>
      </c>
      <c r="C722" s="237">
        <v>14</v>
      </c>
      <c r="D722" s="247">
        <v>1014013</v>
      </c>
      <c r="E722" s="237" t="s">
        <v>155</v>
      </c>
      <c r="F722" s="241">
        <v>6029999</v>
      </c>
      <c r="G722" s="247">
        <v>3535</v>
      </c>
      <c r="H722" s="238">
        <v>1157499</v>
      </c>
      <c r="I722" s="248" t="s">
        <v>222</v>
      </c>
      <c r="J722" s="249"/>
    </row>
    <row r="723" spans="1:10" ht="12.75" hidden="1">
      <c r="A723" s="210" t="s">
        <v>163</v>
      </c>
      <c r="B723" s="237" t="s">
        <v>154</v>
      </c>
      <c r="C723" s="237">
        <v>14</v>
      </c>
      <c r="D723" s="247">
        <v>1014013</v>
      </c>
      <c r="E723" s="237" t="s">
        <v>155</v>
      </c>
      <c r="F723" s="237">
        <v>6009999</v>
      </c>
      <c r="G723" s="247">
        <v>3535</v>
      </c>
      <c r="H723" s="245">
        <v>9422056</v>
      </c>
      <c r="I723" s="248" t="s">
        <v>222</v>
      </c>
      <c r="J723" s="249"/>
    </row>
    <row r="724" spans="1:10" ht="12.75" hidden="1">
      <c r="A724" s="210" t="s">
        <v>163</v>
      </c>
      <c r="B724" s="237" t="s">
        <v>154</v>
      </c>
      <c r="C724" s="237">
        <v>14</v>
      </c>
      <c r="D724" s="247">
        <v>1014013</v>
      </c>
      <c r="E724" s="237" t="s">
        <v>155</v>
      </c>
      <c r="F724" s="241">
        <v>6029999</v>
      </c>
      <c r="G724" s="247">
        <v>3535</v>
      </c>
      <c r="H724" s="238">
        <v>1157499</v>
      </c>
      <c r="I724" s="248" t="s">
        <v>222</v>
      </c>
      <c r="J724" s="249"/>
    </row>
    <row r="725" spans="1:10" ht="12.75" hidden="1">
      <c r="A725" s="210" t="s">
        <v>164</v>
      </c>
      <c r="B725" s="237" t="s">
        <v>154</v>
      </c>
      <c r="C725" s="237">
        <v>14</v>
      </c>
      <c r="D725" s="247">
        <v>1014013</v>
      </c>
      <c r="E725" s="237" t="s">
        <v>155</v>
      </c>
      <c r="F725" s="237">
        <v>6009999</v>
      </c>
      <c r="G725" s="247">
        <v>3535</v>
      </c>
      <c r="H725" s="245">
        <v>9422056</v>
      </c>
      <c r="I725" s="248" t="s">
        <v>222</v>
      </c>
      <c r="J725" s="249"/>
    </row>
    <row r="726" spans="1:10" ht="12.75" hidden="1">
      <c r="A726" s="210" t="s">
        <v>164</v>
      </c>
      <c r="B726" s="237" t="s">
        <v>154</v>
      </c>
      <c r="C726" s="237">
        <v>14</v>
      </c>
      <c r="D726" s="247">
        <v>1014013</v>
      </c>
      <c r="E726" s="237" t="s">
        <v>155</v>
      </c>
      <c r="F726" s="241">
        <v>6029999</v>
      </c>
      <c r="G726" s="247">
        <v>3535</v>
      </c>
      <c r="H726" s="238">
        <v>1157499</v>
      </c>
      <c r="I726" s="248" t="s">
        <v>222</v>
      </c>
      <c r="J726" s="249"/>
    </row>
    <row r="727" spans="1:10" ht="12.75" hidden="1">
      <c r="A727" s="210" t="s">
        <v>165</v>
      </c>
      <c r="B727" s="237" t="s">
        <v>154</v>
      </c>
      <c r="C727" s="237">
        <v>14</v>
      </c>
      <c r="D727" s="247">
        <v>1014013</v>
      </c>
      <c r="E727" s="237" t="s">
        <v>155</v>
      </c>
      <c r="F727" s="237">
        <v>6009999</v>
      </c>
      <c r="G727" s="247">
        <v>3535</v>
      </c>
      <c r="H727" s="245">
        <v>9422056</v>
      </c>
      <c r="I727" s="248" t="s">
        <v>222</v>
      </c>
      <c r="J727" s="249"/>
    </row>
    <row r="728" spans="1:10" ht="12.75" hidden="1">
      <c r="A728" s="210" t="s">
        <v>165</v>
      </c>
      <c r="B728" s="237" t="s">
        <v>154</v>
      </c>
      <c r="C728" s="237">
        <v>14</v>
      </c>
      <c r="D728" s="247">
        <v>1014013</v>
      </c>
      <c r="E728" s="237" t="s">
        <v>155</v>
      </c>
      <c r="F728" s="241">
        <v>6029999</v>
      </c>
      <c r="G728" s="247">
        <v>3535</v>
      </c>
      <c r="H728" s="238">
        <v>1157499</v>
      </c>
      <c r="I728" s="248" t="s">
        <v>222</v>
      </c>
      <c r="J728" s="249"/>
    </row>
    <row r="729" spans="1:10" ht="12.75" hidden="1">
      <c r="A729" s="210" t="s">
        <v>166</v>
      </c>
      <c r="B729" s="237" t="s">
        <v>154</v>
      </c>
      <c r="C729" s="237">
        <v>14</v>
      </c>
      <c r="D729" s="247">
        <v>1014013</v>
      </c>
      <c r="E729" s="237" t="s">
        <v>155</v>
      </c>
      <c r="F729" s="237">
        <v>6009999</v>
      </c>
      <c r="G729" s="247">
        <v>3535</v>
      </c>
      <c r="H729" s="245">
        <v>9422056</v>
      </c>
      <c r="I729" s="248" t="s">
        <v>222</v>
      </c>
      <c r="J729" s="249"/>
    </row>
    <row r="730" spans="1:10" ht="12.75" hidden="1">
      <c r="A730" s="210" t="s">
        <v>166</v>
      </c>
      <c r="B730" s="237" t="s">
        <v>154</v>
      </c>
      <c r="C730" s="237">
        <v>14</v>
      </c>
      <c r="D730" s="247">
        <v>1014013</v>
      </c>
      <c r="E730" s="237" t="s">
        <v>155</v>
      </c>
      <c r="F730" s="241">
        <v>6029999</v>
      </c>
      <c r="G730" s="247">
        <v>3535</v>
      </c>
      <c r="H730" s="238">
        <f>'[1]Sheet1'!H727-'[1]Sheet1'!K727</f>
        <v>857499</v>
      </c>
      <c r="I730" s="248" t="s">
        <v>222</v>
      </c>
      <c r="J730" s="249"/>
    </row>
    <row r="731" spans="1:10" ht="12.75" hidden="1">
      <c r="A731" s="210" t="s">
        <v>167</v>
      </c>
      <c r="B731" s="237" t="s">
        <v>154</v>
      </c>
      <c r="C731" s="237">
        <v>14</v>
      </c>
      <c r="D731" s="247">
        <v>1014013</v>
      </c>
      <c r="E731" s="237" t="s">
        <v>155</v>
      </c>
      <c r="F731" s="237">
        <v>6009999</v>
      </c>
      <c r="G731" s="247">
        <v>3535</v>
      </c>
      <c r="H731" s="245">
        <f>'[1]Sheet1'!H728-'[1]Sheet1'!K728</f>
        <v>8697563</v>
      </c>
      <c r="I731" s="248" t="s">
        <v>222</v>
      </c>
      <c r="J731" s="249"/>
    </row>
    <row r="732" spans="1:10" ht="12.75" hidden="1">
      <c r="A732" s="210" t="s">
        <v>167</v>
      </c>
      <c r="B732" s="237" t="s">
        <v>154</v>
      </c>
      <c r="C732" s="237">
        <v>14</v>
      </c>
      <c r="D732" s="247">
        <v>1014013</v>
      </c>
      <c r="E732" s="237" t="s">
        <v>155</v>
      </c>
      <c r="F732" s="241">
        <v>6029999</v>
      </c>
      <c r="G732" s="247">
        <v>3535</v>
      </c>
      <c r="H732" s="238">
        <f>'[1]Sheet1'!H729-'[1]Sheet1'!K729</f>
        <v>757499</v>
      </c>
      <c r="I732" s="248" t="s">
        <v>222</v>
      </c>
      <c r="J732" s="249"/>
    </row>
    <row r="733" spans="1:10" ht="12.75" hidden="1">
      <c r="A733" s="210" t="s">
        <v>168</v>
      </c>
      <c r="B733" s="237" t="s">
        <v>154</v>
      </c>
      <c r="C733" s="237">
        <v>14</v>
      </c>
      <c r="D733" s="247">
        <v>1014013</v>
      </c>
      <c r="E733" s="237" t="s">
        <v>155</v>
      </c>
      <c r="F733" s="237">
        <v>6009999</v>
      </c>
      <c r="G733" s="247">
        <v>3535</v>
      </c>
      <c r="H733" s="245">
        <f>'[1]Sheet1'!H730-'[1]Sheet1'!K730</f>
        <v>8186577</v>
      </c>
      <c r="I733" s="248" t="s">
        <v>222</v>
      </c>
      <c r="J733" s="249"/>
    </row>
    <row r="734" spans="1:10" ht="12.75" hidden="1">
      <c r="A734" s="210" t="s">
        <v>168</v>
      </c>
      <c r="B734" s="237" t="s">
        <v>154</v>
      </c>
      <c r="C734" s="237">
        <v>14</v>
      </c>
      <c r="D734" s="247">
        <v>1014013</v>
      </c>
      <c r="E734" s="237" t="s">
        <v>155</v>
      </c>
      <c r="F734" s="241">
        <v>6029999</v>
      </c>
      <c r="G734" s="247">
        <v>3535</v>
      </c>
      <c r="H734" s="238">
        <f>'[1]Sheet1'!H731-'[1]Sheet1'!K731</f>
        <v>657499</v>
      </c>
      <c r="I734" s="248" t="s">
        <v>222</v>
      </c>
      <c r="J734" s="249"/>
    </row>
    <row r="735" spans="1:10" ht="12.75" hidden="1">
      <c r="A735" s="210" t="s">
        <v>153</v>
      </c>
      <c r="B735" s="257" t="s">
        <v>154</v>
      </c>
      <c r="C735" s="258">
        <v>14</v>
      </c>
      <c r="D735" s="259">
        <v>1014104</v>
      </c>
      <c r="E735" s="237" t="s">
        <v>155</v>
      </c>
      <c r="F735" s="237">
        <v>6009999</v>
      </c>
      <c r="G735" s="260" t="s">
        <v>223</v>
      </c>
      <c r="H735" s="238">
        <f>7264574+1000000</f>
        <v>8264574</v>
      </c>
      <c r="I735" s="261" t="s">
        <v>224</v>
      </c>
      <c r="J735" s="262"/>
    </row>
    <row r="736" spans="1:10" ht="12.75" hidden="1">
      <c r="A736" s="210" t="s">
        <v>153</v>
      </c>
      <c r="B736" s="257" t="s">
        <v>154</v>
      </c>
      <c r="C736" s="258">
        <v>14</v>
      </c>
      <c r="D736" s="259">
        <v>1014104</v>
      </c>
      <c r="E736" s="237" t="s">
        <v>155</v>
      </c>
      <c r="F736" s="241">
        <v>6029999</v>
      </c>
      <c r="G736" s="260" t="s">
        <v>223</v>
      </c>
      <c r="H736" s="238">
        <f>'[1]Sheet1'!J733</f>
        <v>200000</v>
      </c>
      <c r="I736" s="261" t="s">
        <v>224</v>
      </c>
      <c r="J736" s="262"/>
    </row>
    <row r="737" spans="1:10" ht="12.75" hidden="1">
      <c r="A737" s="210" t="s">
        <v>158</v>
      </c>
      <c r="B737" s="257" t="s">
        <v>154</v>
      </c>
      <c r="C737" s="258">
        <v>14</v>
      </c>
      <c r="D737" s="259">
        <v>1014104</v>
      </c>
      <c r="E737" s="237" t="s">
        <v>155</v>
      </c>
      <c r="F737" s="237">
        <v>6009999</v>
      </c>
      <c r="G737" s="260" t="s">
        <v>223</v>
      </c>
      <c r="H737" s="245">
        <f>'[1]Sheet1'!H734+'[1]Sheet1'!J734</f>
        <v>11635811</v>
      </c>
      <c r="I737" s="261" t="s">
        <v>224</v>
      </c>
      <c r="J737" s="262"/>
    </row>
    <row r="738" spans="1:10" ht="12.75" hidden="1">
      <c r="A738" s="210" t="s">
        <v>158</v>
      </c>
      <c r="B738" s="257" t="s">
        <v>154</v>
      </c>
      <c r="C738" s="258">
        <v>14</v>
      </c>
      <c r="D738" s="259">
        <v>1014104</v>
      </c>
      <c r="E738" s="237" t="s">
        <v>155</v>
      </c>
      <c r="F738" s="241">
        <v>6029999</v>
      </c>
      <c r="G738" s="260" t="s">
        <v>223</v>
      </c>
      <c r="H738" s="238">
        <f>'[1]Sheet1'!J735</f>
        <v>200000</v>
      </c>
      <c r="I738" s="261" t="s">
        <v>224</v>
      </c>
      <c r="J738" s="262"/>
    </row>
    <row r="739" spans="1:10" ht="12.75" hidden="1">
      <c r="A739" s="210" t="s">
        <v>159</v>
      </c>
      <c r="B739" s="257" t="s">
        <v>154</v>
      </c>
      <c r="C739" s="258">
        <v>14</v>
      </c>
      <c r="D739" s="259">
        <v>1014104</v>
      </c>
      <c r="E739" s="237" t="s">
        <v>155</v>
      </c>
      <c r="F739" s="237">
        <v>6009999</v>
      </c>
      <c r="G739" s="260" t="s">
        <v>223</v>
      </c>
      <c r="H739" s="245">
        <f>'[1]Sheet1'!H736+'[1]Sheet1'!J736</f>
        <v>10550336</v>
      </c>
      <c r="I739" s="261" t="s">
        <v>224</v>
      </c>
      <c r="J739" s="262"/>
    </row>
    <row r="740" spans="1:10" ht="12.75" hidden="1">
      <c r="A740" s="210" t="s">
        <v>159</v>
      </c>
      <c r="B740" s="257" t="s">
        <v>154</v>
      </c>
      <c r="C740" s="258">
        <v>14</v>
      </c>
      <c r="D740" s="259">
        <v>1014104</v>
      </c>
      <c r="E740" s="237" t="s">
        <v>155</v>
      </c>
      <c r="F740" s="241">
        <v>6029999</v>
      </c>
      <c r="G740" s="260" t="s">
        <v>223</v>
      </c>
      <c r="H740" s="238">
        <f>'[1]Sheet1'!J737</f>
        <v>300000</v>
      </c>
      <c r="I740" s="261" t="s">
        <v>224</v>
      </c>
      <c r="J740" s="262"/>
    </row>
    <row r="741" spans="1:10" ht="12.75" hidden="1">
      <c r="A741" s="210" t="s">
        <v>160</v>
      </c>
      <c r="B741" s="257" t="s">
        <v>154</v>
      </c>
      <c r="C741" s="258">
        <v>14</v>
      </c>
      <c r="D741" s="259">
        <v>1014104</v>
      </c>
      <c r="E741" s="237" t="s">
        <v>155</v>
      </c>
      <c r="F741" s="237">
        <v>6009999</v>
      </c>
      <c r="G741" s="260" t="s">
        <v>223</v>
      </c>
      <c r="H741" s="245">
        <v>9550443</v>
      </c>
      <c r="I741" s="261" t="s">
        <v>224</v>
      </c>
      <c r="J741" s="262"/>
    </row>
    <row r="742" spans="1:10" ht="12.75" hidden="1">
      <c r="A742" s="210" t="s">
        <v>160</v>
      </c>
      <c r="B742" s="257" t="s">
        <v>154</v>
      </c>
      <c r="C742" s="258">
        <v>14</v>
      </c>
      <c r="D742" s="259">
        <v>1014104</v>
      </c>
      <c r="E742" s="237" t="s">
        <v>155</v>
      </c>
      <c r="F742" s="241">
        <v>6029999</v>
      </c>
      <c r="G742" s="260" t="s">
        <v>223</v>
      </c>
      <c r="H742" s="238">
        <v>135655</v>
      </c>
      <c r="I742" s="261" t="s">
        <v>224</v>
      </c>
      <c r="J742" s="262"/>
    </row>
    <row r="743" spans="1:10" ht="12.75" hidden="1">
      <c r="A743" s="210" t="s">
        <v>161</v>
      </c>
      <c r="B743" s="257" t="s">
        <v>154</v>
      </c>
      <c r="C743" s="258">
        <v>14</v>
      </c>
      <c r="D743" s="259">
        <v>1014104</v>
      </c>
      <c r="E743" s="237" t="s">
        <v>155</v>
      </c>
      <c r="F743" s="237">
        <v>6009999</v>
      </c>
      <c r="G743" s="260" t="s">
        <v>223</v>
      </c>
      <c r="H743" s="245">
        <v>9194191</v>
      </c>
      <c r="I743" s="261" t="s">
        <v>224</v>
      </c>
      <c r="J743" s="262"/>
    </row>
    <row r="744" spans="1:10" ht="12.75" hidden="1">
      <c r="A744" s="210" t="s">
        <v>161</v>
      </c>
      <c r="B744" s="257" t="s">
        <v>154</v>
      </c>
      <c r="C744" s="258">
        <v>14</v>
      </c>
      <c r="D744" s="259">
        <v>1014104</v>
      </c>
      <c r="E744" s="237" t="s">
        <v>155</v>
      </c>
      <c r="F744" s="241">
        <v>6029999</v>
      </c>
      <c r="G744" s="260" t="s">
        <v>223</v>
      </c>
      <c r="H744" s="238">
        <v>491907</v>
      </c>
      <c r="I744" s="261" t="s">
        <v>224</v>
      </c>
      <c r="J744" s="262"/>
    </row>
    <row r="745" spans="1:10" ht="12.75" hidden="1">
      <c r="A745" s="210" t="s">
        <v>162</v>
      </c>
      <c r="B745" s="257" t="s">
        <v>154</v>
      </c>
      <c r="C745" s="258">
        <v>14</v>
      </c>
      <c r="D745" s="259">
        <v>1014104</v>
      </c>
      <c r="E745" s="237" t="s">
        <v>155</v>
      </c>
      <c r="F745" s="237">
        <v>6009999</v>
      </c>
      <c r="G745" s="260" t="s">
        <v>223</v>
      </c>
      <c r="H745" s="245">
        <v>9194191</v>
      </c>
      <c r="I745" s="261" t="s">
        <v>224</v>
      </c>
      <c r="J745" s="262"/>
    </row>
    <row r="746" spans="1:10" ht="12.75" hidden="1">
      <c r="A746" s="210" t="s">
        <v>162</v>
      </c>
      <c r="B746" s="257" t="s">
        <v>154</v>
      </c>
      <c r="C746" s="258">
        <v>14</v>
      </c>
      <c r="D746" s="259">
        <v>1014104</v>
      </c>
      <c r="E746" s="237" t="s">
        <v>155</v>
      </c>
      <c r="F746" s="241">
        <v>6029999</v>
      </c>
      <c r="G746" s="260" t="s">
        <v>223</v>
      </c>
      <c r="H746" s="238">
        <v>491907</v>
      </c>
      <c r="I746" s="261" t="s">
        <v>224</v>
      </c>
      <c r="J746" s="262"/>
    </row>
    <row r="747" spans="1:10" ht="12.75" hidden="1">
      <c r="A747" s="210" t="s">
        <v>163</v>
      </c>
      <c r="B747" s="257" t="s">
        <v>154</v>
      </c>
      <c r="C747" s="258">
        <v>14</v>
      </c>
      <c r="D747" s="259">
        <v>1014104</v>
      </c>
      <c r="E747" s="237" t="s">
        <v>155</v>
      </c>
      <c r="F747" s="237">
        <v>6009999</v>
      </c>
      <c r="G747" s="260" t="s">
        <v>223</v>
      </c>
      <c r="H747" s="245">
        <v>10404954</v>
      </c>
      <c r="I747" s="261" t="s">
        <v>224</v>
      </c>
      <c r="J747" s="262"/>
    </row>
    <row r="748" spans="1:10" ht="12.75" hidden="1">
      <c r="A748" s="210" t="s">
        <v>163</v>
      </c>
      <c r="B748" s="257" t="s">
        <v>154</v>
      </c>
      <c r="C748" s="258">
        <v>14</v>
      </c>
      <c r="D748" s="259">
        <v>1014104</v>
      </c>
      <c r="E748" s="237" t="s">
        <v>155</v>
      </c>
      <c r="F748" s="241">
        <v>6029999</v>
      </c>
      <c r="G748" s="260" t="s">
        <v>223</v>
      </c>
      <c r="H748" s="238">
        <v>491907</v>
      </c>
      <c r="I748" s="261" t="s">
        <v>224</v>
      </c>
      <c r="J748" s="262"/>
    </row>
    <row r="749" spans="1:10" ht="12.75" hidden="1">
      <c r="A749" s="210" t="s">
        <v>164</v>
      </c>
      <c r="B749" s="257" t="s">
        <v>154</v>
      </c>
      <c r="C749" s="258">
        <v>14</v>
      </c>
      <c r="D749" s="259">
        <v>1014104</v>
      </c>
      <c r="E749" s="237" t="s">
        <v>155</v>
      </c>
      <c r="F749" s="237">
        <v>6009999</v>
      </c>
      <c r="G749" s="260" t="s">
        <v>223</v>
      </c>
      <c r="H749" s="245">
        <v>10404954</v>
      </c>
      <c r="I749" s="261" t="s">
        <v>224</v>
      </c>
      <c r="J749" s="262"/>
    </row>
    <row r="750" spans="1:10" ht="12.75" hidden="1">
      <c r="A750" s="210" t="s">
        <v>164</v>
      </c>
      <c r="B750" s="257" t="s">
        <v>154</v>
      </c>
      <c r="C750" s="258">
        <v>14</v>
      </c>
      <c r="D750" s="259">
        <v>1014104</v>
      </c>
      <c r="E750" s="237" t="s">
        <v>155</v>
      </c>
      <c r="F750" s="241">
        <v>6029999</v>
      </c>
      <c r="G750" s="260" t="s">
        <v>223</v>
      </c>
      <c r="H750" s="238">
        <v>491907</v>
      </c>
      <c r="I750" s="261" t="s">
        <v>224</v>
      </c>
      <c r="J750" s="262"/>
    </row>
    <row r="751" spans="1:10" ht="12.75" hidden="1">
      <c r="A751" s="210" t="s">
        <v>165</v>
      </c>
      <c r="B751" s="257" t="s">
        <v>154</v>
      </c>
      <c r="C751" s="258">
        <v>14</v>
      </c>
      <c r="D751" s="259">
        <v>1014104</v>
      </c>
      <c r="E751" s="237" t="s">
        <v>155</v>
      </c>
      <c r="F751" s="237">
        <v>6009999</v>
      </c>
      <c r="G751" s="260" t="s">
        <v>223</v>
      </c>
      <c r="H751" s="245">
        <v>10404954</v>
      </c>
      <c r="I751" s="261" t="s">
        <v>224</v>
      </c>
      <c r="J751" s="262"/>
    </row>
    <row r="752" spans="1:10" ht="12.75" hidden="1">
      <c r="A752" s="210" t="s">
        <v>165</v>
      </c>
      <c r="B752" s="257" t="s">
        <v>154</v>
      </c>
      <c r="C752" s="258">
        <v>14</v>
      </c>
      <c r="D752" s="259">
        <v>1014104</v>
      </c>
      <c r="E752" s="237" t="s">
        <v>155</v>
      </c>
      <c r="F752" s="241">
        <v>6029999</v>
      </c>
      <c r="G752" s="260" t="s">
        <v>223</v>
      </c>
      <c r="H752" s="238">
        <v>491907</v>
      </c>
      <c r="I752" s="261" t="s">
        <v>224</v>
      </c>
      <c r="J752" s="262"/>
    </row>
    <row r="753" spans="1:10" ht="12.75" hidden="1">
      <c r="A753" s="210" t="s">
        <v>166</v>
      </c>
      <c r="B753" s="257" t="s">
        <v>154</v>
      </c>
      <c r="C753" s="258">
        <v>14</v>
      </c>
      <c r="D753" s="259">
        <v>1014104</v>
      </c>
      <c r="E753" s="237" t="s">
        <v>155</v>
      </c>
      <c r="F753" s="237">
        <v>6009999</v>
      </c>
      <c r="G753" s="260" t="s">
        <v>223</v>
      </c>
      <c r="H753" s="245">
        <v>10404954</v>
      </c>
      <c r="I753" s="261" t="s">
        <v>224</v>
      </c>
      <c r="J753" s="262"/>
    </row>
    <row r="754" spans="1:10" ht="12.75" hidden="1">
      <c r="A754" s="210" t="s">
        <v>166</v>
      </c>
      <c r="B754" s="257" t="s">
        <v>154</v>
      </c>
      <c r="C754" s="258">
        <v>14</v>
      </c>
      <c r="D754" s="259">
        <v>1014104</v>
      </c>
      <c r="E754" s="237" t="s">
        <v>155</v>
      </c>
      <c r="F754" s="241">
        <v>6029999</v>
      </c>
      <c r="G754" s="260" t="s">
        <v>223</v>
      </c>
      <c r="H754" s="238">
        <f>'[1]Sheet1'!H751-'[1]Sheet1'!K751</f>
        <v>291907</v>
      </c>
      <c r="I754" s="261" t="s">
        <v>224</v>
      </c>
      <c r="J754" s="262"/>
    </row>
    <row r="755" spans="1:10" ht="12.75" hidden="1">
      <c r="A755" s="210" t="s">
        <v>167</v>
      </c>
      <c r="B755" s="257" t="s">
        <v>154</v>
      </c>
      <c r="C755" s="258">
        <v>14</v>
      </c>
      <c r="D755" s="259">
        <v>1014104</v>
      </c>
      <c r="E755" s="237" t="s">
        <v>155</v>
      </c>
      <c r="F755" s="237">
        <v>6009999</v>
      </c>
      <c r="G755" s="260" t="s">
        <v>223</v>
      </c>
      <c r="H755" s="245">
        <f>'[1]Sheet1'!H752-'[1]Sheet1'!K752</f>
        <v>9540716</v>
      </c>
      <c r="I755" s="261" t="s">
        <v>224</v>
      </c>
      <c r="J755" s="262"/>
    </row>
    <row r="756" spans="1:10" ht="12.75" hidden="1">
      <c r="A756" s="210" t="s">
        <v>167</v>
      </c>
      <c r="B756" s="257" t="s">
        <v>154</v>
      </c>
      <c r="C756" s="258">
        <v>14</v>
      </c>
      <c r="D756" s="259">
        <v>1014104</v>
      </c>
      <c r="E756" s="237" t="s">
        <v>155</v>
      </c>
      <c r="F756" s="241">
        <v>6029999</v>
      </c>
      <c r="G756" s="260" t="s">
        <v>223</v>
      </c>
      <c r="H756" s="238">
        <f>'[1]Sheet1'!H753-'[1]Sheet1'!K753</f>
        <v>291907</v>
      </c>
      <c r="I756" s="261" t="s">
        <v>224</v>
      </c>
      <c r="J756" s="262"/>
    </row>
    <row r="757" spans="1:10" ht="12.75" hidden="1">
      <c r="A757" s="210" t="s">
        <v>168</v>
      </c>
      <c r="B757" s="257" t="s">
        <v>154</v>
      </c>
      <c r="C757" s="258">
        <v>14</v>
      </c>
      <c r="D757" s="259">
        <v>1014104</v>
      </c>
      <c r="E757" s="237" t="s">
        <v>155</v>
      </c>
      <c r="F757" s="237">
        <v>6009999</v>
      </c>
      <c r="G757" s="260" t="s">
        <v>223</v>
      </c>
      <c r="H757" s="245">
        <f>'[1]Sheet1'!H754-'[1]Sheet1'!K754</f>
        <v>7455241</v>
      </c>
      <c r="I757" s="261" t="s">
        <v>224</v>
      </c>
      <c r="J757" s="262"/>
    </row>
    <row r="758" spans="1:10" ht="12.75" hidden="1">
      <c r="A758" s="210" t="s">
        <v>168</v>
      </c>
      <c r="B758" s="257" t="s">
        <v>154</v>
      </c>
      <c r="C758" s="258">
        <v>14</v>
      </c>
      <c r="D758" s="259">
        <v>1014104</v>
      </c>
      <c r="E758" s="237" t="s">
        <v>155</v>
      </c>
      <c r="F758" s="241">
        <v>6029999</v>
      </c>
      <c r="G758" s="260" t="s">
        <v>223</v>
      </c>
      <c r="H758" s="238">
        <f>'[1]Sheet1'!H755-'[1]Sheet1'!K755</f>
        <v>191907</v>
      </c>
      <c r="I758" s="261" t="s">
        <v>224</v>
      </c>
      <c r="J758" s="262"/>
    </row>
    <row r="759" spans="1:10" ht="12.75" hidden="1">
      <c r="A759" s="210" t="s">
        <v>153</v>
      </c>
      <c r="B759" s="211" t="s">
        <v>154</v>
      </c>
      <c r="C759" s="210">
        <v>14</v>
      </c>
      <c r="D759" s="210">
        <v>1014047</v>
      </c>
      <c r="E759" s="211" t="s">
        <v>155</v>
      </c>
      <c r="F759" s="210">
        <v>6009999</v>
      </c>
      <c r="G759" s="210">
        <v>3535</v>
      </c>
      <c r="H759" s="263">
        <v>6140000</v>
      </c>
      <c r="I759" s="264" t="s">
        <v>225</v>
      </c>
      <c r="J759" s="265"/>
    </row>
    <row r="760" spans="1:10" ht="12.75" hidden="1">
      <c r="A760" s="210" t="s">
        <v>153</v>
      </c>
      <c r="B760" s="211" t="s">
        <v>154</v>
      </c>
      <c r="C760" s="210">
        <v>14</v>
      </c>
      <c r="D760" s="210">
        <v>1014047</v>
      </c>
      <c r="E760" s="211" t="s">
        <v>155</v>
      </c>
      <c r="F760" s="210">
        <v>6029999</v>
      </c>
      <c r="G760" s="210">
        <v>3535</v>
      </c>
      <c r="H760" s="263">
        <f>'[1]Sheet1'!H757+'[1]Sheet1'!J757</f>
        <v>552000</v>
      </c>
      <c r="I760" s="210" t="s">
        <v>225</v>
      </c>
      <c r="J760" s="266"/>
    </row>
    <row r="761" spans="1:10" ht="12.75" hidden="1">
      <c r="A761" s="210" t="s">
        <v>158</v>
      </c>
      <c r="B761" s="211" t="s">
        <v>154</v>
      </c>
      <c r="C761" s="210">
        <v>14</v>
      </c>
      <c r="D761" s="210">
        <v>1014047</v>
      </c>
      <c r="E761" s="211" t="s">
        <v>155</v>
      </c>
      <c r="F761" s="210">
        <v>6009999</v>
      </c>
      <c r="G761" s="210">
        <v>3535</v>
      </c>
      <c r="H761" s="267">
        <v>6149000</v>
      </c>
      <c r="I761" s="210" t="s">
        <v>225</v>
      </c>
      <c r="J761" s="266"/>
    </row>
    <row r="762" spans="1:10" ht="12.75" hidden="1">
      <c r="A762" s="210" t="s">
        <v>158</v>
      </c>
      <c r="B762" s="211" t="s">
        <v>154</v>
      </c>
      <c r="C762" s="210">
        <v>14</v>
      </c>
      <c r="D762" s="210">
        <v>1014047</v>
      </c>
      <c r="E762" s="211" t="s">
        <v>155</v>
      </c>
      <c r="F762" s="210">
        <v>6029999</v>
      </c>
      <c r="G762" s="210">
        <v>3535</v>
      </c>
      <c r="H762" s="263">
        <f>'[1]Sheet1'!H759+'[1]Sheet1'!J759</f>
        <v>652000</v>
      </c>
      <c r="I762" s="210" t="s">
        <v>225</v>
      </c>
      <c r="J762" s="266"/>
    </row>
    <row r="763" spans="1:10" ht="12.75" hidden="1">
      <c r="A763" s="210" t="s">
        <v>159</v>
      </c>
      <c r="B763" s="211" t="s">
        <v>154</v>
      </c>
      <c r="C763" s="210">
        <v>14</v>
      </c>
      <c r="D763" s="210">
        <v>1014047</v>
      </c>
      <c r="E763" s="211" t="s">
        <v>155</v>
      </c>
      <c r="F763" s="210">
        <v>6009999</v>
      </c>
      <c r="G763" s="210">
        <v>3535</v>
      </c>
      <c r="H763" s="263">
        <v>5340000</v>
      </c>
      <c r="I763" s="210" t="s">
        <v>225</v>
      </c>
      <c r="J763" s="266"/>
    </row>
    <row r="764" spans="1:10" ht="12.75" hidden="1">
      <c r="A764" s="210" t="s">
        <v>159</v>
      </c>
      <c r="B764" s="211" t="s">
        <v>154</v>
      </c>
      <c r="C764" s="210">
        <v>14</v>
      </c>
      <c r="D764" s="210">
        <v>1014047</v>
      </c>
      <c r="E764" s="211" t="s">
        <v>155</v>
      </c>
      <c r="F764" s="210">
        <v>6029999</v>
      </c>
      <c r="G764" s="210">
        <v>3535</v>
      </c>
      <c r="H764" s="263">
        <v>950000</v>
      </c>
      <c r="I764" s="210" t="s">
        <v>225</v>
      </c>
      <c r="J764" s="266"/>
    </row>
    <row r="765" spans="1:10" ht="12.75" hidden="1">
      <c r="A765" s="210" t="s">
        <v>160</v>
      </c>
      <c r="B765" s="211" t="s">
        <v>154</v>
      </c>
      <c r="C765" s="210">
        <v>14</v>
      </c>
      <c r="D765" s="210">
        <v>1014047</v>
      </c>
      <c r="E765" s="211" t="s">
        <v>155</v>
      </c>
      <c r="F765" s="210">
        <v>6009999</v>
      </c>
      <c r="G765" s="210">
        <v>3535</v>
      </c>
      <c r="H765" s="263">
        <v>5340000</v>
      </c>
      <c r="I765" s="210" t="s">
        <v>225</v>
      </c>
      <c r="J765" s="266"/>
    </row>
    <row r="766" spans="1:10" ht="12.75" hidden="1">
      <c r="A766" s="210" t="s">
        <v>160</v>
      </c>
      <c r="B766" s="211" t="s">
        <v>154</v>
      </c>
      <c r="C766" s="210">
        <v>14</v>
      </c>
      <c r="D766" s="210">
        <v>1014047</v>
      </c>
      <c r="E766" s="211" t="s">
        <v>155</v>
      </c>
      <c r="F766" s="210">
        <v>6029999</v>
      </c>
      <c r="G766" s="210">
        <v>3535</v>
      </c>
      <c r="H766" s="263">
        <v>1490000</v>
      </c>
      <c r="I766" s="210" t="s">
        <v>225</v>
      </c>
      <c r="J766" s="266"/>
    </row>
    <row r="767" spans="1:10" ht="12.75" hidden="1">
      <c r="A767" s="210" t="s">
        <v>160</v>
      </c>
      <c r="B767" s="211" t="s">
        <v>154</v>
      </c>
      <c r="C767" s="210">
        <v>14</v>
      </c>
      <c r="D767" s="210">
        <v>1014047</v>
      </c>
      <c r="E767" s="211" t="s">
        <v>155</v>
      </c>
      <c r="F767" s="210" t="s">
        <v>157</v>
      </c>
      <c r="G767" s="210">
        <v>3535</v>
      </c>
      <c r="H767" s="263">
        <v>350000</v>
      </c>
      <c r="I767" s="210" t="s">
        <v>225</v>
      </c>
      <c r="J767" s="266"/>
    </row>
    <row r="768" spans="1:10" ht="12.75" hidden="1">
      <c r="A768" s="210" t="s">
        <v>161</v>
      </c>
      <c r="B768" s="211" t="s">
        <v>154</v>
      </c>
      <c r="C768" s="210">
        <v>14</v>
      </c>
      <c r="D768" s="210">
        <v>1014047</v>
      </c>
      <c r="E768" s="211" t="s">
        <v>155</v>
      </c>
      <c r="F768" s="210">
        <v>6009999</v>
      </c>
      <c r="G768" s="210">
        <v>3535</v>
      </c>
      <c r="H768" s="263">
        <v>5340000</v>
      </c>
      <c r="I768" s="210" t="s">
        <v>225</v>
      </c>
      <c r="J768" s="266"/>
    </row>
    <row r="769" spans="1:10" ht="12.75" hidden="1">
      <c r="A769" s="210" t="s">
        <v>161</v>
      </c>
      <c r="B769" s="211" t="s">
        <v>154</v>
      </c>
      <c r="C769" s="210">
        <v>14</v>
      </c>
      <c r="D769" s="210">
        <v>1014047</v>
      </c>
      <c r="E769" s="211" t="s">
        <v>155</v>
      </c>
      <c r="F769" s="210">
        <v>6029999</v>
      </c>
      <c r="G769" s="210">
        <v>3535</v>
      </c>
      <c r="H769" s="263">
        <v>1848000</v>
      </c>
      <c r="I769" s="210" t="s">
        <v>225</v>
      </c>
      <c r="J769" s="266"/>
    </row>
    <row r="770" spans="1:10" ht="12.75" hidden="1">
      <c r="A770" s="210" t="s">
        <v>162</v>
      </c>
      <c r="B770" s="211" t="s">
        <v>154</v>
      </c>
      <c r="C770" s="210">
        <v>14</v>
      </c>
      <c r="D770" s="210">
        <v>1014047</v>
      </c>
      <c r="E770" s="211" t="s">
        <v>155</v>
      </c>
      <c r="F770" s="210">
        <v>6009999</v>
      </c>
      <c r="G770" s="210">
        <v>3535</v>
      </c>
      <c r="H770" s="263">
        <v>5340000</v>
      </c>
      <c r="I770" s="210" t="s">
        <v>225</v>
      </c>
      <c r="J770" s="266"/>
    </row>
    <row r="771" spans="1:10" ht="12.75" hidden="1">
      <c r="A771" s="210" t="s">
        <v>162</v>
      </c>
      <c r="B771" s="211" t="s">
        <v>154</v>
      </c>
      <c r="C771" s="210">
        <v>14</v>
      </c>
      <c r="D771" s="210">
        <v>1014047</v>
      </c>
      <c r="E771" s="211" t="s">
        <v>155</v>
      </c>
      <c r="F771" s="210">
        <v>6029999</v>
      </c>
      <c r="G771" s="210">
        <v>3535</v>
      </c>
      <c r="H771" s="263">
        <v>1848000</v>
      </c>
      <c r="I771" s="210" t="s">
        <v>225</v>
      </c>
      <c r="J771" s="266"/>
    </row>
    <row r="772" spans="1:10" ht="12.75" hidden="1">
      <c r="A772" s="210" t="s">
        <v>163</v>
      </c>
      <c r="B772" s="211" t="s">
        <v>154</v>
      </c>
      <c r="C772" s="210">
        <v>14</v>
      </c>
      <c r="D772" s="210">
        <v>1014047</v>
      </c>
      <c r="E772" s="211" t="s">
        <v>155</v>
      </c>
      <c r="F772" s="210">
        <v>6009999</v>
      </c>
      <c r="G772" s="210">
        <v>3535</v>
      </c>
      <c r="H772" s="263">
        <v>5340000</v>
      </c>
      <c r="I772" s="210" t="s">
        <v>225</v>
      </c>
      <c r="J772" s="266"/>
    </row>
    <row r="773" spans="1:10" ht="12.75" hidden="1">
      <c r="A773" s="210" t="s">
        <v>163</v>
      </c>
      <c r="B773" s="211" t="s">
        <v>154</v>
      </c>
      <c r="C773" s="210">
        <v>14</v>
      </c>
      <c r="D773" s="210">
        <v>1014047</v>
      </c>
      <c r="E773" s="211" t="s">
        <v>155</v>
      </c>
      <c r="F773" s="210">
        <v>6029999</v>
      </c>
      <c r="G773" s="210">
        <v>3535</v>
      </c>
      <c r="H773" s="263">
        <v>2746000</v>
      </c>
      <c r="I773" s="210" t="s">
        <v>225</v>
      </c>
      <c r="J773" s="266"/>
    </row>
    <row r="774" spans="1:10" ht="12.75" hidden="1">
      <c r="A774" s="210" t="s">
        <v>164</v>
      </c>
      <c r="B774" s="211" t="s">
        <v>154</v>
      </c>
      <c r="C774" s="210">
        <v>14</v>
      </c>
      <c r="D774" s="210">
        <v>1014047</v>
      </c>
      <c r="E774" s="211" t="s">
        <v>155</v>
      </c>
      <c r="F774" s="210">
        <v>6009999</v>
      </c>
      <c r="G774" s="210">
        <v>3535</v>
      </c>
      <c r="H774" s="263">
        <v>5340000</v>
      </c>
      <c r="I774" s="210" t="s">
        <v>225</v>
      </c>
      <c r="J774" s="266"/>
    </row>
    <row r="775" spans="1:10" ht="12.75" hidden="1">
      <c r="A775" s="210" t="s">
        <v>164</v>
      </c>
      <c r="B775" s="211" t="s">
        <v>154</v>
      </c>
      <c r="C775" s="210">
        <v>14</v>
      </c>
      <c r="D775" s="210">
        <v>1014047</v>
      </c>
      <c r="E775" s="211" t="s">
        <v>155</v>
      </c>
      <c r="F775" s="210">
        <v>6029999</v>
      </c>
      <c r="G775" s="210">
        <v>3535</v>
      </c>
      <c r="H775" s="263">
        <v>2746000</v>
      </c>
      <c r="I775" s="210" t="s">
        <v>225</v>
      </c>
      <c r="J775" s="266"/>
    </row>
    <row r="776" spans="1:10" ht="12.75" hidden="1">
      <c r="A776" s="210" t="s">
        <v>165</v>
      </c>
      <c r="B776" s="211" t="s">
        <v>154</v>
      </c>
      <c r="C776" s="210">
        <v>14</v>
      </c>
      <c r="D776" s="210">
        <v>1014047</v>
      </c>
      <c r="E776" s="211" t="s">
        <v>155</v>
      </c>
      <c r="F776" s="210">
        <v>6009999</v>
      </c>
      <c r="G776" s="210">
        <v>3535</v>
      </c>
      <c r="H776" s="263">
        <v>5340000</v>
      </c>
      <c r="I776" s="210" t="s">
        <v>225</v>
      </c>
      <c r="J776" s="266"/>
    </row>
    <row r="777" spans="1:10" ht="12.75" hidden="1">
      <c r="A777" s="210" t="s">
        <v>165</v>
      </c>
      <c r="B777" s="211" t="s">
        <v>154</v>
      </c>
      <c r="C777" s="210">
        <v>14</v>
      </c>
      <c r="D777" s="210">
        <v>1014047</v>
      </c>
      <c r="E777" s="211" t="s">
        <v>155</v>
      </c>
      <c r="F777" s="210">
        <v>6029999</v>
      </c>
      <c r="G777" s="210">
        <v>3535</v>
      </c>
      <c r="H777" s="263">
        <v>2746000</v>
      </c>
      <c r="I777" s="210" t="s">
        <v>225</v>
      </c>
      <c r="J777" s="266"/>
    </row>
    <row r="778" spans="1:10" ht="12.75" hidden="1">
      <c r="A778" s="210" t="s">
        <v>166</v>
      </c>
      <c r="B778" s="211" t="s">
        <v>154</v>
      </c>
      <c r="C778" s="210">
        <v>14</v>
      </c>
      <c r="D778" s="210">
        <v>1014047</v>
      </c>
      <c r="E778" s="211" t="s">
        <v>155</v>
      </c>
      <c r="F778" s="210">
        <v>6009999</v>
      </c>
      <c r="G778" s="210">
        <v>3535</v>
      </c>
      <c r="H778" s="263">
        <v>5340000</v>
      </c>
      <c r="I778" s="210" t="s">
        <v>225</v>
      </c>
      <c r="J778" s="266"/>
    </row>
    <row r="779" spans="1:10" ht="12.75" hidden="1">
      <c r="A779" s="210" t="s">
        <v>166</v>
      </c>
      <c r="B779" s="211" t="s">
        <v>154</v>
      </c>
      <c r="C779" s="210">
        <v>14</v>
      </c>
      <c r="D779" s="210">
        <v>1014047</v>
      </c>
      <c r="E779" s="211" t="s">
        <v>155</v>
      </c>
      <c r="F779" s="210">
        <v>6029999</v>
      </c>
      <c r="G779" s="210">
        <v>3535</v>
      </c>
      <c r="H779" s="263">
        <v>2746000</v>
      </c>
      <c r="I779" s="210" t="s">
        <v>225</v>
      </c>
      <c r="J779" s="266"/>
    </row>
    <row r="780" spans="1:10" ht="12.75" hidden="1">
      <c r="A780" s="210" t="s">
        <v>167</v>
      </c>
      <c r="B780" s="211" t="s">
        <v>154</v>
      </c>
      <c r="C780" s="210">
        <v>14</v>
      </c>
      <c r="D780" s="210">
        <v>1014047</v>
      </c>
      <c r="E780" s="211" t="s">
        <v>155</v>
      </c>
      <c r="F780" s="210">
        <v>6009999</v>
      </c>
      <c r="G780" s="210">
        <v>3535</v>
      </c>
      <c r="H780" s="263">
        <v>4731000</v>
      </c>
      <c r="I780" s="210" t="s">
        <v>225</v>
      </c>
      <c r="J780" s="266"/>
    </row>
    <row r="781" spans="1:10" ht="12.75" hidden="1">
      <c r="A781" s="210" t="s">
        <v>167</v>
      </c>
      <c r="B781" s="211" t="s">
        <v>154</v>
      </c>
      <c r="C781" s="210">
        <v>14</v>
      </c>
      <c r="D781" s="210">
        <v>1014047</v>
      </c>
      <c r="E781" s="211" t="s">
        <v>155</v>
      </c>
      <c r="F781" s="210">
        <v>6029999</v>
      </c>
      <c r="G781" s="210">
        <v>3535</v>
      </c>
      <c r="H781" s="263">
        <v>3645000</v>
      </c>
      <c r="I781" s="210" t="s">
        <v>225</v>
      </c>
      <c r="J781" s="266"/>
    </row>
    <row r="782" spans="1:10" ht="12.75" hidden="1">
      <c r="A782" s="210" t="s">
        <v>168</v>
      </c>
      <c r="B782" s="211" t="s">
        <v>154</v>
      </c>
      <c r="C782" s="210">
        <v>14</v>
      </c>
      <c r="D782" s="210">
        <v>1014047</v>
      </c>
      <c r="E782" s="211" t="s">
        <v>155</v>
      </c>
      <c r="F782" s="210">
        <v>6009999</v>
      </c>
      <c r="G782" s="210">
        <v>3535</v>
      </c>
      <c r="H782" s="263">
        <v>4364000</v>
      </c>
      <c r="I782" s="210" t="s">
        <v>225</v>
      </c>
      <c r="J782" s="266"/>
    </row>
    <row r="783" spans="1:10" ht="12.75" hidden="1">
      <c r="A783" s="210" t="s">
        <v>168</v>
      </c>
      <c r="B783" s="211" t="s">
        <v>154</v>
      </c>
      <c r="C783" s="210">
        <v>14</v>
      </c>
      <c r="D783" s="210">
        <v>1014047</v>
      </c>
      <c r="E783" s="211" t="s">
        <v>155</v>
      </c>
      <c r="F783" s="210">
        <v>6029999</v>
      </c>
      <c r="G783" s="210">
        <v>3535</v>
      </c>
      <c r="H783" s="268">
        <f>'[1]Sheet1'!H780-'[1]Sheet1'!K780</f>
        <v>3431000</v>
      </c>
      <c r="I783" s="210" t="s">
        <v>225</v>
      </c>
      <c r="J783" s="266"/>
    </row>
    <row r="784" spans="1:10" ht="12.75" hidden="1">
      <c r="A784" s="210" t="s">
        <v>153</v>
      </c>
      <c r="B784" s="211" t="s">
        <v>154</v>
      </c>
      <c r="C784" s="210">
        <v>14</v>
      </c>
      <c r="D784" s="210">
        <v>1014043</v>
      </c>
      <c r="E784" s="211" t="s">
        <v>155</v>
      </c>
      <c r="F784" s="210">
        <v>6009999</v>
      </c>
      <c r="G784" s="210">
        <v>3535</v>
      </c>
      <c r="H784" s="263">
        <v>1158000</v>
      </c>
      <c r="I784" s="210" t="s">
        <v>226</v>
      </c>
      <c r="J784" s="266"/>
    </row>
    <row r="785" spans="1:10" ht="12.75" hidden="1">
      <c r="A785" s="210" t="s">
        <v>158</v>
      </c>
      <c r="B785" s="211" t="s">
        <v>154</v>
      </c>
      <c r="C785" s="210">
        <v>14</v>
      </c>
      <c r="D785" s="210">
        <v>1014043</v>
      </c>
      <c r="E785" s="211" t="s">
        <v>155</v>
      </c>
      <c r="F785" s="210">
        <v>6009999</v>
      </c>
      <c r="G785" s="210">
        <v>3535</v>
      </c>
      <c r="H785" s="267">
        <v>1158000</v>
      </c>
      <c r="I785" s="210" t="s">
        <v>226</v>
      </c>
      <c r="J785" s="266"/>
    </row>
    <row r="786" spans="1:10" ht="12.75" hidden="1">
      <c r="A786" s="210" t="s">
        <v>158</v>
      </c>
      <c r="B786" s="211" t="s">
        <v>154</v>
      </c>
      <c r="C786" s="210">
        <v>14</v>
      </c>
      <c r="D786" s="210">
        <v>1014043</v>
      </c>
      <c r="E786" s="211" t="s">
        <v>155</v>
      </c>
      <c r="F786" s="210">
        <v>6029999</v>
      </c>
      <c r="G786" s="210">
        <v>3535</v>
      </c>
      <c r="H786" s="263">
        <v>216000</v>
      </c>
      <c r="I786" s="210" t="s">
        <v>226</v>
      </c>
      <c r="J786" s="266"/>
    </row>
    <row r="787" spans="1:10" ht="12.75" hidden="1">
      <c r="A787" s="210" t="s">
        <v>159</v>
      </c>
      <c r="B787" s="211" t="s">
        <v>154</v>
      </c>
      <c r="C787" s="210">
        <v>14</v>
      </c>
      <c r="D787" s="210">
        <v>1014043</v>
      </c>
      <c r="E787" s="211" t="s">
        <v>155</v>
      </c>
      <c r="F787" s="210">
        <v>6009999</v>
      </c>
      <c r="G787" s="210">
        <v>3535</v>
      </c>
      <c r="H787" s="267">
        <v>1158000</v>
      </c>
      <c r="I787" s="210" t="s">
        <v>226</v>
      </c>
      <c r="J787" s="266"/>
    </row>
    <row r="788" spans="1:10" ht="12.75" hidden="1">
      <c r="A788" s="210" t="s">
        <v>159</v>
      </c>
      <c r="B788" s="211" t="s">
        <v>154</v>
      </c>
      <c r="C788" s="210">
        <v>14</v>
      </c>
      <c r="D788" s="210">
        <v>1014043</v>
      </c>
      <c r="E788" s="211" t="s">
        <v>155</v>
      </c>
      <c r="F788" s="210">
        <v>6029999</v>
      </c>
      <c r="G788" s="210">
        <v>3535</v>
      </c>
      <c r="H788" s="263">
        <v>67000</v>
      </c>
      <c r="I788" s="210" t="s">
        <v>226</v>
      </c>
      <c r="J788" s="266"/>
    </row>
    <row r="789" spans="1:10" ht="12.75" hidden="1">
      <c r="A789" s="210" t="s">
        <v>160</v>
      </c>
      <c r="B789" s="211" t="s">
        <v>154</v>
      </c>
      <c r="C789" s="210">
        <v>14</v>
      </c>
      <c r="D789" s="210">
        <v>1014043</v>
      </c>
      <c r="E789" s="211" t="s">
        <v>155</v>
      </c>
      <c r="F789" s="210">
        <v>6009999</v>
      </c>
      <c r="G789" s="210">
        <v>3535</v>
      </c>
      <c r="H789" s="267">
        <v>1158000</v>
      </c>
      <c r="I789" s="210" t="s">
        <v>226</v>
      </c>
      <c r="J789" s="266"/>
    </row>
    <row r="790" spans="1:10" ht="12.75" hidden="1">
      <c r="A790" s="210" t="s">
        <v>160</v>
      </c>
      <c r="B790" s="211" t="s">
        <v>154</v>
      </c>
      <c r="C790" s="210">
        <v>14</v>
      </c>
      <c r="D790" s="210">
        <v>1014043</v>
      </c>
      <c r="E790" s="211" t="s">
        <v>155</v>
      </c>
      <c r="F790" s="210">
        <v>6029999</v>
      </c>
      <c r="G790" s="210">
        <v>3535</v>
      </c>
      <c r="H790" s="263">
        <v>242000</v>
      </c>
      <c r="I790" s="210" t="s">
        <v>226</v>
      </c>
      <c r="J790" s="266"/>
    </row>
    <row r="791" spans="1:10" ht="12.75" hidden="1">
      <c r="A791" s="210" t="s">
        <v>161</v>
      </c>
      <c r="B791" s="211" t="s">
        <v>154</v>
      </c>
      <c r="C791" s="210">
        <v>14</v>
      </c>
      <c r="D791" s="210">
        <v>1014043</v>
      </c>
      <c r="E791" s="211" t="s">
        <v>155</v>
      </c>
      <c r="F791" s="210">
        <v>6009999</v>
      </c>
      <c r="G791" s="210">
        <v>3535</v>
      </c>
      <c r="H791" s="267">
        <v>1158000</v>
      </c>
      <c r="I791" s="210" t="s">
        <v>226</v>
      </c>
      <c r="J791" s="266"/>
    </row>
    <row r="792" spans="1:10" ht="12.75" hidden="1">
      <c r="A792" s="210" t="s">
        <v>161</v>
      </c>
      <c r="B792" s="211" t="s">
        <v>154</v>
      </c>
      <c r="C792" s="210">
        <v>14</v>
      </c>
      <c r="D792" s="210">
        <v>1014043</v>
      </c>
      <c r="E792" s="211" t="s">
        <v>155</v>
      </c>
      <c r="F792" s="210">
        <v>6029999</v>
      </c>
      <c r="G792" s="210">
        <v>3535</v>
      </c>
      <c r="H792" s="263">
        <v>242000</v>
      </c>
      <c r="I792" s="210" t="s">
        <v>226</v>
      </c>
      <c r="J792" s="266"/>
    </row>
    <row r="793" spans="1:10" ht="12.75" hidden="1">
      <c r="A793" s="210" t="s">
        <v>162</v>
      </c>
      <c r="B793" s="211" t="s">
        <v>154</v>
      </c>
      <c r="C793" s="210">
        <v>14</v>
      </c>
      <c r="D793" s="210">
        <v>1014043</v>
      </c>
      <c r="E793" s="211" t="s">
        <v>155</v>
      </c>
      <c r="F793" s="210">
        <v>6009999</v>
      </c>
      <c r="G793" s="210">
        <v>3535</v>
      </c>
      <c r="H793" s="267">
        <v>1158000</v>
      </c>
      <c r="I793" s="210" t="s">
        <v>226</v>
      </c>
      <c r="J793" s="266"/>
    </row>
    <row r="794" spans="1:10" ht="12.75" hidden="1">
      <c r="A794" s="210" t="s">
        <v>162</v>
      </c>
      <c r="B794" s="211" t="s">
        <v>154</v>
      </c>
      <c r="C794" s="210">
        <v>14</v>
      </c>
      <c r="D794" s="210">
        <v>1014043</v>
      </c>
      <c r="E794" s="211" t="s">
        <v>155</v>
      </c>
      <c r="F794" s="210">
        <v>6029999</v>
      </c>
      <c r="G794" s="210">
        <v>3535</v>
      </c>
      <c r="H794" s="263">
        <v>242000</v>
      </c>
      <c r="I794" s="210" t="s">
        <v>226</v>
      </c>
      <c r="J794" s="266"/>
    </row>
    <row r="795" spans="1:10" ht="12.75" hidden="1">
      <c r="A795" s="210" t="s">
        <v>163</v>
      </c>
      <c r="B795" s="211" t="s">
        <v>154</v>
      </c>
      <c r="C795" s="210">
        <v>14</v>
      </c>
      <c r="D795" s="210">
        <v>1014043</v>
      </c>
      <c r="E795" s="211" t="s">
        <v>155</v>
      </c>
      <c r="F795" s="210">
        <v>6009999</v>
      </c>
      <c r="G795" s="210">
        <v>3535</v>
      </c>
      <c r="H795" s="267">
        <v>1158000</v>
      </c>
      <c r="I795" s="210" t="s">
        <v>226</v>
      </c>
      <c r="J795" s="266"/>
    </row>
    <row r="796" spans="1:10" ht="12.75" hidden="1">
      <c r="A796" s="210" t="s">
        <v>163</v>
      </c>
      <c r="B796" s="211" t="s">
        <v>154</v>
      </c>
      <c r="C796" s="210">
        <v>14</v>
      </c>
      <c r="D796" s="210">
        <v>1014043</v>
      </c>
      <c r="E796" s="211" t="s">
        <v>155</v>
      </c>
      <c r="F796" s="210">
        <v>6029999</v>
      </c>
      <c r="G796" s="210">
        <v>3535</v>
      </c>
      <c r="H796" s="263">
        <v>416000</v>
      </c>
      <c r="I796" s="210" t="s">
        <v>226</v>
      </c>
      <c r="J796" s="266"/>
    </row>
    <row r="797" spans="1:10" ht="12.75" hidden="1">
      <c r="A797" s="210" t="s">
        <v>164</v>
      </c>
      <c r="B797" s="211" t="s">
        <v>154</v>
      </c>
      <c r="C797" s="210">
        <v>14</v>
      </c>
      <c r="D797" s="210">
        <v>1014043</v>
      </c>
      <c r="E797" s="211" t="s">
        <v>155</v>
      </c>
      <c r="F797" s="210">
        <v>6009999</v>
      </c>
      <c r="G797" s="210">
        <v>3535</v>
      </c>
      <c r="H797" s="267">
        <v>1158000</v>
      </c>
      <c r="I797" s="210" t="s">
        <v>226</v>
      </c>
      <c r="J797" s="266"/>
    </row>
    <row r="798" spans="1:10" ht="12.75" hidden="1">
      <c r="A798" s="210" t="s">
        <v>164</v>
      </c>
      <c r="B798" s="211" t="s">
        <v>154</v>
      </c>
      <c r="C798" s="210">
        <v>14</v>
      </c>
      <c r="D798" s="210">
        <v>1014043</v>
      </c>
      <c r="E798" s="211" t="s">
        <v>155</v>
      </c>
      <c r="F798" s="210">
        <v>6029999</v>
      </c>
      <c r="G798" s="210">
        <v>3535</v>
      </c>
      <c r="H798" s="263">
        <v>416000</v>
      </c>
      <c r="I798" s="210" t="s">
        <v>226</v>
      </c>
      <c r="J798" s="266"/>
    </row>
    <row r="799" spans="1:10" ht="12.75" hidden="1">
      <c r="A799" s="210" t="s">
        <v>165</v>
      </c>
      <c r="B799" s="211" t="s">
        <v>154</v>
      </c>
      <c r="C799" s="210">
        <v>14</v>
      </c>
      <c r="D799" s="210">
        <v>1014043</v>
      </c>
      <c r="E799" s="211" t="s">
        <v>155</v>
      </c>
      <c r="F799" s="210">
        <v>6009999</v>
      </c>
      <c r="G799" s="210">
        <v>3535</v>
      </c>
      <c r="H799" s="267">
        <v>1158000</v>
      </c>
      <c r="I799" s="210" t="s">
        <v>226</v>
      </c>
      <c r="J799" s="266"/>
    </row>
    <row r="800" spans="1:10" ht="12.75" hidden="1">
      <c r="A800" s="210" t="s">
        <v>165</v>
      </c>
      <c r="B800" s="211" t="s">
        <v>154</v>
      </c>
      <c r="C800" s="210">
        <v>14</v>
      </c>
      <c r="D800" s="210">
        <v>1014043</v>
      </c>
      <c r="E800" s="211" t="s">
        <v>155</v>
      </c>
      <c r="F800" s="210">
        <v>6029999</v>
      </c>
      <c r="G800" s="210">
        <v>3535</v>
      </c>
      <c r="H800" s="263">
        <v>416000</v>
      </c>
      <c r="I800" s="210" t="s">
        <v>226</v>
      </c>
      <c r="J800" s="266"/>
    </row>
    <row r="801" spans="1:10" ht="12.75" hidden="1">
      <c r="A801" s="210" t="s">
        <v>166</v>
      </c>
      <c r="B801" s="211" t="s">
        <v>154</v>
      </c>
      <c r="C801" s="210">
        <v>14</v>
      </c>
      <c r="D801" s="210">
        <v>1014043</v>
      </c>
      <c r="E801" s="211" t="s">
        <v>155</v>
      </c>
      <c r="F801" s="210">
        <v>6009999</v>
      </c>
      <c r="G801" s="210">
        <v>3535</v>
      </c>
      <c r="H801" s="267">
        <v>1158000</v>
      </c>
      <c r="I801" s="210" t="s">
        <v>226</v>
      </c>
      <c r="J801" s="266"/>
    </row>
    <row r="802" spans="1:10" ht="12.75" hidden="1">
      <c r="A802" s="210" t="s">
        <v>166</v>
      </c>
      <c r="B802" s="211" t="s">
        <v>154</v>
      </c>
      <c r="C802" s="210">
        <v>14</v>
      </c>
      <c r="D802" s="210">
        <v>1014043</v>
      </c>
      <c r="E802" s="211" t="s">
        <v>155</v>
      </c>
      <c r="F802" s="210">
        <v>6029999</v>
      </c>
      <c r="G802" s="210">
        <v>3535</v>
      </c>
      <c r="H802" s="263">
        <v>417000</v>
      </c>
      <c r="I802" s="210" t="s">
        <v>226</v>
      </c>
      <c r="J802" s="266"/>
    </row>
    <row r="803" spans="1:10" ht="12.75" hidden="1">
      <c r="A803" s="210" t="s">
        <v>167</v>
      </c>
      <c r="B803" s="211" t="s">
        <v>154</v>
      </c>
      <c r="C803" s="210">
        <v>14</v>
      </c>
      <c r="D803" s="210">
        <v>1014043</v>
      </c>
      <c r="E803" s="211" t="s">
        <v>155</v>
      </c>
      <c r="F803" s="210">
        <v>6009999</v>
      </c>
      <c r="G803" s="210">
        <v>3535</v>
      </c>
      <c r="H803" s="267">
        <v>1158000</v>
      </c>
      <c r="I803" s="210" t="s">
        <v>226</v>
      </c>
      <c r="J803" s="266"/>
    </row>
    <row r="804" spans="1:10" ht="12.75" hidden="1">
      <c r="A804" s="210" t="s">
        <v>167</v>
      </c>
      <c r="B804" s="211" t="s">
        <v>154</v>
      </c>
      <c r="C804" s="210">
        <v>14</v>
      </c>
      <c r="D804" s="210">
        <v>1014043</v>
      </c>
      <c r="E804" s="211" t="s">
        <v>155</v>
      </c>
      <c r="F804" s="210">
        <v>6029999</v>
      </c>
      <c r="G804" s="210">
        <v>3535</v>
      </c>
      <c r="H804" s="263">
        <v>591000</v>
      </c>
      <c r="I804" s="210" t="s">
        <v>226</v>
      </c>
      <c r="J804" s="266"/>
    </row>
    <row r="805" spans="1:10" ht="12.75" hidden="1">
      <c r="A805" s="210" t="s">
        <v>168</v>
      </c>
      <c r="B805" s="211" t="s">
        <v>154</v>
      </c>
      <c r="C805" s="210">
        <v>14</v>
      </c>
      <c r="D805" s="210">
        <v>1014043</v>
      </c>
      <c r="E805" s="211" t="s">
        <v>155</v>
      </c>
      <c r="F805" s="210">
        <v>6009999</v>
      </c>
      <c r="G805" s="210">
        <v>3535</v>
      </c>
      <c r="H805" s="267">
        <v>1158000</v>
      </c>
      <c r="I805" s="210" t="s">
        <v>226</v>
      </c>
      <c r="J805" s="266"/>
    </row>
    <row r="806" spans="1:10" ht="12.75" hidden="1">
      <c r="A806" s="210" t="s">
        <v>168</v>
      </c>
      <c r="B806" s="211" t="s">
        <v>154</v>
      </c>
      <c r="C806" s="210">
        <v>14</v>
      </c>
      <c r="D806" s="210">
        <v>1014043</v>
      </c>
      <c r="E806" s="211" t="s">
        <v>155</v>
      </c>
      <c r="F806" s="210">
        <v>6029999</v>
      </c>
      <c r="G806" s="210">
        <v>3535</v>
      </c>
      <c r="H806" s="268">
        <v>335000</v>
      </c>
      <c r="I806" s="210" t="s">
        <v>226</v>
      </c>
      <c r="J806" s="266"/>
    </row>
    <row r="807" spans="1:10" ht="12.75" hidden="1">
      <c r="A807" s="210" t="s">
        <v>153</v>
      </c>
      <c r="B807" s="210" t="s">
        <v>154</v>
      </c>
      <c r="C807" s="210" t="s">
        <v>176</v>
      </c>
      <c r="D807" s="210" t="s">
        <v>227</v>
      </c>
      <c r="E807" s="210" t="s">
        <v>155</v>
      </c>
      <c r="F807" s="210">
        <v>6009999</v>
      </c>
      <c r="G807" s="210" t="s">
        <v>173</v>
      </c>
      <c r="H807" s="269">
        <v>900000</v>
      </c>
      <c r="I807" s="231" t="s">
        <v>228</v>
      </c>
      <c r="J807" s="232"/>
    </row>
    <row r="808" spans="1:10" ht="12.75" hidden="1">
      <c r="A808" s="210" t="s">
        <v>153</v>
      </c>
      <c r="B808" s="210" t="s">
        <v>154</v>
      </c>
      <c r="C808" s="210" t="s">
        <v>176</v>
      </c>
      <c r="D808" s="210" t="s">
        <v>227</v>
      </c>
      <c r="E808" s="210" t="s">
        <v>155</v>
      </c>
      <c r="F808" s="210" t="s">
        <v>170</v>
      </c>
      <c r="G808" s="210" t="s">
        <v>173</v>
      </c>
      <c r="H808" s="269">
        <v>188000</v>
      </c>
      <c r="I808" s="233" t="s">
        <v>228</v>
      </c>
      <c r="J808" s="234"/>
    </row>
    <row r="809" spans="1:10" ht="12.75" hidden="1">
      <c r="A809" s="210" t="s">
        <v>158</v>
      </c>
      <c r="B809" s="210" t="s">
        <v>154</v>
      </c>
      <c r="C809" s="210" t="s">
        <v>176</v>
      </c>
      <c r="D809" s="210" t="s">
        <v>227</v>
      </c>
      <c r="E809" s="210" t="s">
        <v>155</v>
      </c>
      <c r="F809" s="210">
        <v>6009999</v>
      </c>
      <c r="G809" s="210" t="s">
        <v>173</v>
      </c>
      <c r="H809" s="270">
        <v>500000</v>
      </c>
      <c r="I809" s="233" t="s">
        <v>228</v>
      </c>
      <c r="J809" s="234"/>
    </row>
    <row r="810" spans="1:10" ht="12.75" hidden="1">
      <c r="A810" s="210" t="s">
        <v>158</v>
      </c>
      <c r="B810" s="210" t="s">
        <v>154</v>
      </c>
      <c r="C810" s="210" t="s">
        <v>176</v>
      </c>
      <c r="D810" s="210" t="s">
        <v>227</v>
      </c>
      <c r="E810" s="210" t="s">
        <v>155</v>
      </c>
      <c r="F810" s="210" t="s">
        <v>170</v>
      </c>
      <c r="G810" s="210" t="s">
        <v>173</v>
      </c>
      <c r="H810" s="269">
        <v>415000</v>
      </c>
      <c r="I810" s="233" t="s">
        <v>228</v>
      </c>
      <c r="J810" s="234"/>
    </row>
    <row r="811" spans="1:10" ht="12.75" hidden="1">
      <c r="A811" s="210" t="s">
        <v>159</v>
      </c>
      <c r="B811" s="210" t="s">
        <v>154</v>
      </c>
      <c r="C811" s="210" t="s">
        <v>176</v>
      </c>
      <c r="D811" s="210" t="s">
        <v>227</v>
      </c>
      <c r="E811" s="210" t="s">
        <v>155</v>
      </c>
      <c r="F811" s="210">
        <v>6009999</v>
      </c>
      <c r="G811" s="210" t="s">
        <v>173</v>
      </c>
      <c r="H811" s="270">
        <v>550000</v>
      </c>
      <c r="I811" s="233" t="s">
        <v>228</v>
      </c>
      <c r="J811" s="234"/>
    </row>
    <row r="812" spans="1:10" ht="12.75" hidden="1">
      <c r="A812" s="210" t="s">
        <v>159</v>
      </c>
      <c r="B812" s="210" t="s">
        <v>154</v>
      </c>
      <c r="C812" s="210" t="s">
        <v>176</v>
      </c>
      <c r="D812" s="210" t="s">
        <v>227</v>
      </c>
      <c r="E812" s="210" t="s">
        <v>155</v>
      </c>
      <c r="F812" s="210" t="s">
        <v>170</v>
      </c>
      <c r="G812" s="210" t="s">
        <v>173</v>
      </c>
      <c r="H812" s="269">
        <v>361000</v>
      </c>
      <c r="I812" s="233" t="s">
        <v>228</v>
      </c>
      <c r="J812" s="234"/>
    </row>
    <row r="813" spans="1:10" ht="12.75" hidden="1">
      <c r="A813" s="210" t="s">
        <v>159</v>
      </c>
      <c r="B813" s="210" t="s">
        <v>154</v>
      </c>
      <c r="C813" s="210" t="s">
        <v>176</v>
      </c>
      <c r="D813" s="210" t="s">
        <v>227</v>
      </c>
      <c r="E813" s="210" t="s">
        <v>155</v>
      </c>
      <c r="F813" s="210" t="s">
        <v>157</v>
      </c>
      <c r="G813" s="210" t="s">
        <v>173</v>
      </c>
      <c r="H813" s="269">
        <v>100000</v>
      </c>
      <c r="I813" s="233" t="s">
        <v>228</v>
      </c>
      <c r="J813" s="234"/>
    </row>
    <row r="814" spans="1:10" ht="12.75" hidden="1">
      <c r="A814" s="210" t="s">
        <v>160</v>
      </c>
      <c r="B814" s="210" t="s">
        <v>154</v>
      </c>
      <c r="C814" s="210" t="s">
        <v>176</v>
      </c>
      <c r="D814" s="210" t="s">
        <v>227</v>
      </c>
      <c r="E814" s="210" t="s">
        <v>155</v>
      </c>
      <c r="F814" s="210">
        <v>6009999</v>
      </c>
      <c r="G814" s="210" t="s">
        <v>173</v>
      </c>
      <c r="H814" s="269">
        <v>650000</v>
      </c>
      <c r="I814" s="233" t="s">
        <v>228</v>
      </c>
      <c r="J814" s="234"/>
    </row>
    <row r="815" spans="1:10" ht="12.75" hidden="1">
      <c r="A815" s="210" t="s">
        <v>160</v>
      </c>
      <c r="B815" s="210" t="s">
        <v>154</v>
      </c>
      <c r="C815" s="210" t="s">
        <v>176</v>
      </c>
      <c r="D815" s="210" t="s">
        <v>227</v>
      </c>
      <c r="E815" s="210" t="s">
        <v>155</v>
      </c>
      <c r="F815" s="210" t="s">
        <v>170</v>
      </c>
      <c r="G815" s="210" t="s">
        <v>173</v>
      </c>
      <c r="H815" s="269">
        <v>434000</v>
      </c>
      <c r="I815" s="233" t="s">
        <v>228</v>
      </c>
      <c r="J815" s="234"/>
    </row>
    <row r="816" spans="1:10" ht="12.75" hidden="1">
      <c r="A816" s="210" t="s">
        <v>161</v>
      </c>
      <c r="B816" s="210" t="s">
        <v>154</v>
      </c>
      <c r="C816" s="210" t="s">
        <v>176</v>
      </c>
      <c r="D816" s="210" t="s">
        <v>227</v>
      </c>
      <c r="E816" s="210" t="s">
        <v>155</v>
      </c>
      <c r="F816" s="210">
        <v>6009999</v>
      </c>
      <c r="G816" s="210" t="s">
        <v>173</v>
      </c>
      <c r="H816" s="269">
        <v>700000</v>
      </c>
      <c r="I816" s="233" t="s">
        <v>228</v>
      </c>
      <c r="J816" s="234"/>
    </row>
    <row r="817" spans="1:10" ht="12.75" hidden="1">
      <c r="A817" s="210" t="s">
        <v>161</v>
      </c>
      <c r="B817" s="210" t="s">
        <v>154</v>
      </c>
      <c r="C817" s="210" t="s">
        <v>176</v>
      </c>
      <c r="D817" s="210" t="s">
        <v>227</v>
      </c>
      <c r="E817" s="210" t="s">
        <v>155</v>
      </c>
      <c r="F817" s="210" t="s">
        <v>170</v>
      </c>
      <c r="G817" s="210" t="s">
        <v>173</v>
      </c>
      <c r="H817" s="269">
        <v>434000</v>
      </c>
      <c r="I817" s="233" t="s">
        <v>228</v>
      </c>
      <c r="J817" s="234"/>
    </row>
    <row r="818" spans="1:10" ht="12.75" hidden="1">
      <c r="A818" s="210" t="s">
        <v>162</v>
      </c>
      <c r="B818" s="210" t="s">
        <v>154</v>
      </c>
      <c r="C818" s="210" t="s">
        <v>176</v>
      </c>
      <c r="D818" s="210" t="s">
        <v>227</v>
      </c>
      <c r="E818" s="210" t="s">
        <v>155</v>
      </c>
      <c r="F818" s="210">
        <v>6009999</v>
      </c>
      <c r="G818" s="210" t="s">
        <v>173</v>
      </c>
      <c r="H818" s="269">
        <v>700000</v>
      </c>
      <c r="I818" s="233" t="s">
        <v>228</v>
      </c>
      <c r="J818" s="234"/>
    </row>
    <row r="819" spans="1:10" ht="12.75" hidden="1">
      <c r="A819" s="210" t="s">
        <v>162</v>
      </c>
      <c r="B819" s="210" t="s">
        <v>154</v>
      </c>
      <c r="C819" s="210" t="s">
        <v>176</v>
      </c>
      <c r="D819" s="210" t="s">
        <v>227</v>
      </c>
      <c r="E819" s="210" t="s">
        <v>155</v>
      </c>
      <c r="F819" s="210" t="s">
        <v>170</v>
      </c>
      <c r="G819" s="210" t="s">
        <v>173</v>
      </c>
      <c r="H819" s="269">
        <v>434000</v>
      </c>
      <c r="I819" s="233" t="s">
        <v>228</v>
      </c>
      <c r="J819" s="234"/>
    </row>
    <row r="820" spans="1:10" ht="12.75" hidden="1">
      <c r="A820" s="210" t="s">
        <v>163</v>
      </c>
      <c r="B820" s="210" t="s">
        <v>154</v>
      </c>
      <c r="C820" s="210" t="s">
        <v>176</v>
      </c>
      <c r="D820" s="210" t="s">
        <v>227</v>
      </c>
      <c r="E820" s="210" t="s">
        <v>155</v>
      </c>
      <c r="F820" s="210">
        <v>6009999</v>
      </c>
      <c r="G820" s="210" t="s">
        <v>173</v>
      </c>
      <c r="H820" s="269">
        <v>700000</v>
      </c>
      <c r="I820" s="233" t="s">
        <v>228</v>
      </c>
      <c r="J820" s="234"/>
    </row>
    <row r="821" spans="1:10" ht="12.75" hidden="1">
      <c r="A821" s="210" t="s">
        <v>163</v>
      </c>
      <c r="B821" s="210" t="s">
        <v>154</v>
      </c>
      <c r="C821" s="210" t="s">
        <v>176</v>
      </c>
      <c r="D821" s="210" t="s">
        <v>227</v>
      </c>
      <c r="E821" s="210" t="s">
        <v>155</v>
      </c>
      <c r="F821" s="210" t="s">
        <v>170</v>
      </c>
      <c r="G821" s="210" t="s">
        <v>173</v>
      </c>
      <c r="H821" s="269">
        <v>307000</v>
      </c>
      <c r="I821" s="233" t="s">
        <v>228</v>
      </c>
      <c r="J821" s="234"/>
    </row>
    <row r="822" spans="1:10" ht="12.75" hidden="1">
      <c r="A822" s="210" t="s">
        <v>164</v>
      </c>
      <c r="B822" s="210" t="s">
        <v>154</v>
      </c>
      <c r="C822" s="210" t="s">
        <v>176</v>
      </c>
      <c r="D822" s="210" t="s">
        <v>227</v>
      </c>
      <c r="E822" s="210" t="s">
        <v>155</v>
      </c>
      <c r="F822" s="210">
        <v>6009999</v>
      </c>
      <c r="G822" s="210" t="s">
        <v>173</v>
      </c>
      <c r="H822" s="269">
        <v>700000</v>
      </c>
      <c r="I822" s="233" t="s">
        <v>228</v>
      </c>
      <c r="J822" s="234"/>
    </row>
    <row r="823" spans="1:10" ht="12.75" hidden="1">
      <c r="A823" s="210" t="s">
        <v>164</v>
      </c>
      <c r="B823" s="210" t="s">
        <v>154</v>
      </c>
      <c r="C823" s="210" t="s">
        <v>176</v>
      </c>
      <c r="D823" s="210" t="s">
        <v>227</v>
      </c>
      <c r="E823" s="210" t="s">
        <v>155</v>
      </c>
      <c r="F823" s="210" t="s">
        <v>170</v>
      </c>
      <c r="G823" s="210" t="s">
        <v>173</v>
      </c>
      <c r="H823" s="269">
        <v>307000</v>
      </c>
      <c r="I823" s="233" t="s">
        <v>228</v>
      </c>
      <c r="J823" s="234"/>
    </row>
    <row r="824" spans="1:10" ht="12.75" hidden="1">
      <c r="A824" s="210" t="s">
        <v>165</v>
      </c>
      <c r="B824" s="210" t="s">
        <v>154</v>
      </c>
      <c r="C824" s="210" t="s">
        <v>176</v>
      </c>
      <c r="D824" s="210" t="s">
        <v>227</v>
      </c>
      <c r="E824" s="210" t="s">
        <v>155</v>
      </c>
      <c r="F824" s="210">
        <v>6009999</v>
      </c>
      <c r="G824" s="210" t="s">
        <v>173</v>
      </c>
      <c r="H824" s="269">
        <v>700000</v>
      </c>
      <c r="I824" s="233" t="s">
        <v>228</v>
      </c>
      <c r="J824" s="234"/>
    </row>
    <row r="825" spans="1:10" ht="12.75" hidden="1">
      <c r="A825" s="210" t="s">
        <v>165</v>
      </c>
      <c r="B825" s="210" t="s">
        <v>154</v>
      </c>
      <c r="C825" s="210" t="s">
        <v>176</v>
      </c>
      <c r="D825" s="210" t="s">
        <v>227</v>
      </c>
      <c r="E825" s="210" t="s">
        <v>155</v>
      </c>
      <c r="F825" s="210" t="s">
        <v>170</v>
      </c>
      <c r="G825" s="210" t="s">
        <v>173</v>
      </c>
      <c r="H825" s="269">
        <v>257000</v>
      </c>
      <c r="I825" s="233" t="s">
        <v>228</v>
      </c>
      <c r="J825" s="234"/>
    </row>
    <row r="826" spans="1:10" ht="12.75" hidden="1">
      <c r="A826" s="210" t="s">
        <v>166</v>
      </c>
      <c r="B826" s="210" t="s">
        <v>154</v>
      </c>
      <c r="C826" s="210" t="s">
        <v>176</v>
      </c>
      <c r="D826" s="210" t="s">
        <v>227</v>
      </c>
      <c r="E826" s="210" t="s">
        <v>155</v>
      </c>
      <c r="F826" s="210">
        <v>6009999</v>
      </c>
      <c r="G826" s="210" t="s">
        <v>173</v>
      </c>
      <c r="H826" s="269">
        <v>700000</v>
      </c>
      <c r="I826" s="233" t="s">
        <v>228</v>
      </c>
      <c r="J826" s="234"/>
    </row>
    <row r="827" spans="1:10" ht="12.75" hidden="1">
      <c r="A827" s="210" t="s">
        <v>166</v>
      </c>
      <c r="B827" s="210" t="s">
        <v>154</v>
      </c>
      <c r="C827" s="210" t="s">
        <v>176</v>
      </c>
      <c r="D827" s="210" t="s">
        <v>227</v>
      </c>
      <c r="E827" s="210" t="s">
        <v>155</v>
      </c>
      <c r="F827" s="210" t="s">
        <v>170</v>
      </c>
      <c r="G827" s="210" t="s">
        <v>173</v>
      </c>
      <c r="H827" s="269">
        <v>257000</v>
      </c>
      <c r="I827" s="233" t="s">
        <v>228</v>
      </c>
      <c r="J827" s="234"/>
    </row>
    <row r="828" spans="1:10" ht="12.75" hidden="1">
      <c r="A828" s="210" t="s">
        <v>167</v>
      </c>
      <c r="B828" s="210" t="s">
        <v>154</v>
      </c>
      <c r="C828" s="210" t="s">
        <v>176</v>
      </c>
      <c r="D828" s="210" t="s">
        <v>227</v>
      </c>
      <c r="E828" s="210" t="s">
        <v>155</v>
      </c>
      <c r="F828" s="210">
        <v>6009999</v>
      </c>
      <c r="G828" s="210" t="s">
        <v>173</v>
      </c>
      <c r="H828" s="269">
        <v>700000</v>
      </c>
      <c r="I828" s="233" t="s">
        <v>228</v>
      </c>
      <c r="J828" s="234"/>
    </row>
    <row r="829" spans="1:10" ht="12.75" hidden="1">
      <c r="A829" s="210" t="s">
        <v>167</v>
      </c>
      <c r="B829" s="210" t="s">
        <v>154</v>
      </c>
      <c r="C829" s="210" t="s">
        <v>176</v>
      </c>
      <c r="D829" s="210" t="s">
        <v>227</v>
      </c>
      <c r="E829" s="210" t="s">
        <v>155</v>
      </c>
      <c r="F829" s="210" t="s">
        <v>170</v>
      </c>
      <c r="G829" s="210" t="s">
        <v>173</v>
      </c>
      <c r="H829" s="269">
        <v>280000</v>
      </c>
      <c r="I829" s="233" t="s">
        <v>228</v>
      </c>
      <c r="J829" s="234"/>
    </row>
    <row r="830" spans="1:10" ht="12.75" hidden="1">
      <c r="A830" s="210" t="s">
        <v>168</v>
      </c>
      <c r="B830" s="210" t="s">
        <v>154</v>
      </c>
      <c r="C830" s="210" t="s">
        <v>176</v>
      </c>
      <c r="D830" s="210" t="s">
        <v>227</v>
      </c>
      <c r="E830" s="210" t="s">
        <v>155</v>
      </c>
      <c r="F830" s="210">
        <v>6009999</v>
      </c>
      <c r="G830" s="210" t="s">
        <v>173</v>
      </c>
      <c r="H830" s="269">
        <v>700000</v>
      </c>
      <c r="I830" s="233" t="s">
        <v>228</v>
      </c>
      <c r="J830" s="234"/>
    </row>
    <row r="831" spans="1:10" ht="12.75" hidden="1">
      <c r="A831" s="210" t="s">
        <v>168</v>
      </c>
      <c r="B831" s="210" t="s">
        <v>154</v>
      </c>
      <c r="C831" s="210" t="s">
        <v>176</v>
      </c>
      <c r="D831" s="210" t="s">
        <v>227</v>
      </c>
      <c r="E831" s="210" t="s">
        <v>155</v>
      </c>
      <c r="F831" s="210" t="s">
        <v>170</v>
      </c>
      <c r="G831" s="210" t="s">
        <v>173</v>
      </c>
      <c r="H831" s="271">
        <v>326000</v>
      </c>
      <c r="I831" s="233" t="s">
        <v>228</v>
      </c>
      <c r="J831" s="234"/>
    </row>
    <row r="832" spans="1:10" ht="12.75" hidden="1">
      <c r="A832" s="210" t="s">
        <v>153</v>
      </c>
      <c r="B832" s="272" t="s">
        <v>154</v>
      </c>
      <c r="C832" s="272" t="s">
        <v>176</v>
      </c>
      <c r="D832" s="260" t="s">
        <v>229</v>
      </c>
      <c r="E832" s="272" t="s">
        <v>155</v>
      </c>
      <c r="F832" s="272" t="s">
        <v>230</v>
      </c>
      <c r="G832" s="272" t="s">
        <v>173</v>
      </c>
      <c r="H832" s="273">
        <v>7000000</v>
      </c>
      <c r="I832" s="274" t="s">
        <v>231</v>
      </c>
      <c r="J832" s="275"/>
    </row>
    <row r="833" spans="1:10" ht="12.75" hidden="1">
      <c r="A833" s="210" t="s">
        <v>153</v>
      </c>
      <c r="B833" s="272" t="s">
        <v>154</v>
      </c>
      <c r="C833" s="272" t="s">
        <v>176</v>
      </c>
      <c r="D833" s="260" t="s">
        <v>229</v>
      </c>
      <c r="E833" s="272" t="s">
        <v>155</v>
      </c>
      <c r="F833" s="272" t="s">
        <v>170</v>
      </c>
      <c r="G833" s="272" t="s">
        <v>173</v>
      </c>
      <c r="H833" s="273">
        <v>2500000</v>
      </c>
      <c r="I833" s="272" t="s">
        <v>231</v>
      </c>
      <c r="J833" s="276"/>
    </row>
    <row r="834" spans="1:10" ht="12.75" hidden="1">
      <c r="A834" s="210" t="s">
        <v>158</v>
      </c>
      <c r="B834" s="272" t="s">
        <v>154</v>
      </c>
      <c r="C834" s="272" t="s">
        <v>176</v>
      </c>
      <c r="D834" s="260" t="s">
        <v>229</v>
      </c>
      <c r="E834" s="272" t="s">
        <v>155</v>
      </c>
      <c r="F834" s="272" t="s">
        <v>230</v>
      </c>
      <c r="G834" s="272" t="s">
        <v>173</v>
      </c>
      <c r="H834" s="273">
        <v>7000000</v>
      </c>
      <c r="I834" s="272" t="s">
        <v>231</v>
      </c>
      <c r="J834" s="276"/>
    </row>
    <row r="835" spans="1:10" ht="12.75" hidden="1">
      <c r="A835" s="210" t="s">
        <v>158</v>
      </c>
      <c r="B835" s="272" t="s">
        <v>154</v>
      </c>
      <c r="C835" s="272" t="s">
        <v>176</v>
      </c>
      <c r="D835" s="260" t="s">
        <v>229</v>
      </c>
      <c r="E835" s="272" t="s">
        <v>155</v>
      </c>
      <c r="F835" s="272" t="s">
        <v>170</v>
      </c>
      <c r="G835" s="272" t="s">
        <v>173</v>
      </c>
      <c r="H835" s="273">
        <v>1800000</v>
      </c>
      <c r="I835" s="272" t="s">
        <v>231</v>
      </c>
      <c r="J835" s="276"/>
    </row>
    <row r="836" spans="1:10" ht="12.75" hidden="1">
      <c r="A836" s="210" t="s">
        <v>159</v>
      </c>
      <c r="B836" s="272" t="s">
        <v>154</v>
      </c>
      <c r="C836" s="272" t="s">
        <v>176</v>
      </c>
      <c r="D836" s="260" t="s">
        <v>229</v>
      </c>
      <c r="E836" s="272" t="s">
        <v>155</v>
      </c>
      <c r="F836" s="272" t="s">
        <v>230</v>
      </c>
      <c r="G836" s="272" t="s">
        <v>173</v>
      </c>
      <c r="H836" s="273">
        <v>7000000</v>
      </c>
      <c r="I836" s="272" t="s">
        <v>231</v>
      </c>
      <c r="J836" s="276"/>
    </row>
    <row r="837" spans="1:10" ht="12.75" hidden="1">
      <c r="A837" s="210" t="s">
        <v>159</v>
      </c>
      <c r="B837" s="272" t="s">
        <v>154</v>
      </c>
      <c r="C837" s="272" t="s">
        <v>176</v>
      </c>
      <c r="D837" s="260" t="s">
        <v>229</v>
      </c>
      <c r="E837" s="272" t="s">
        <v>155</v>
      </c>
      <c r="F837" s="272" t="s">
        <v>170</v>
      </c>
      <c r="G837" s="272" t="s">
        <v>173</v>
      </c>
      <c r="H837" s="273">
        <v>1800000</v>
      </c>
      <c r="I837" s="272" t="s">
        <v>231</v>
      </c>
      <c r="J837" s="276"/>
    </row>
    <row r="838" spans="1:10" ht="12.75" hidden="1">
      <c r="A838" s="210" t="s">
        <v>160</v>
      </c>
      <c r="B838" s="272" t="s">
        <v>154</v>
      </c>
      <c r="C838" s="272" t="s">
        <v>176</v>
      </c>
      <c r="D838" s="260" t="s">
        <v>229</v>
      </c>
      <c r="E838" s="272" t="s">
        <v>155</v>
      </c>
      <c r="F838" s="272" t="s">
        <v>230</v>
      </c>
      <c r="G838" s="272" t="s">
        <v>173</v>
      </c>
      <c r="H838" s="273">
        <v>7000000</v>
      </c>
      <c r="I838" s="272" t="s">
        <v>231</v>
      </c>
      <c r="J838" s="276"/>
    </row>
    <row r="839" spans="1:10" ht="12.75" hidden="1">
      <c r="A839" s="210" t="s">
        <v>161</v>
      </c>
      <c r="B839" s="272" t="s">
        <v>154</v>
      </c>
      <c r="C839" s="272" t="s">
        <v>176</v>
      </c>
      <c r="D839" s="260" t="s">
        <v>229</v>
      </c>
      <c r="E839" s="272" t="s">
        <v>155</v>
      </c>
      <c r="F839" s="272" t="s">
        <v>230</v>
      </c>
      <c r="G839" s="272" t="s">
        <v>173</v>
      </c>
      <c r="H839" s="273">
        <v>8275000</v>
      </c>
      <c r="I839" s="272" t="s">
        <v>231</v>
      </c>
      <c r="J839" s="276"/>
    </row>
    <row r="840" spans="1:10" ht="12.75" hidden="1">
      <c r="A840" s="210" t="s">
        <v>153</v>
      </c>
      <c r="B840" s="272" t="s">
        <v>154</v>
      </c>
      <c r="C840" s="272" t="s">
        <v>176</v>
      </c>
      <c r="D840" s="260" t="s">
        <v>232</v>
      </c>
      <c r="E840" s="272" t="s">
        <v>155</v>
      </c>
      <c r="F840" s="272" t="s">
        <v>230</v>
      </c>
      <c r="G840" s="272" t="s">
        <v>212</v>
      </c>
      <c r="H840" s="273">
        <v>1400000</v>
      </c>
      <c r="I840" s="272" t="s">
        <v>233</v>
      </c>
      <c r="J840" s="276"/>
    </row>
    <row r="841" spans="1:10" ht="12.75" hidden="1">
      <c r="A841" s="210" t="s">
        <v>153</v>
      </c>
      <c r="B841" s="272" t="s">
        <v>154</v>
      </c>
      <c r="C841" s="272" t="s">
        <v>176</v>
      </c>
      <c r="D841" s="260" t="s">
        <v>232</v>
      </c>
      <c r="E841" s="272" t="s">
        <v>155</v>
      </c>
      <c r="F841" s="272" t="s">
        <v>170</v>
      </c>
      <c r="G841" s="272" t="s">
        <v>212</v>
      </c>
      <c r="H841" s="273">
        <v>250000</v>
      </c>
      <c r="I841" s="272" t="s">
        <v>233</v>
      </c>
      <c r="J841" s="276"/>
    </row>
    <row r="842" spans="1:10" ht="12.75" hidden="1">
      <c r="A842" s="210" t="s">
        <v>158</v>
      </c>
      <c r="B842" s="272" t="s">
        <v>154</v>
      </c>
      <c r="C842" s="272" t="s">
        <v>176</v>
      </c>
      <c r="D842" s="260" t="s">
        <v>232</v>
      </c>
      <c r="E842" s="272" t="s">
        <v>155</v>
      </c>
      <c r="F842" s="272" t="s">
        <v>230</v>
      </c>
      <c r="G842" s="272" t="s">
        <v>212</v>
      </c>
      <c r="H842" s="273">
        <v>1110000</v>
      </c>
      <c r="I842" s="272" t="s">
        <v>233</v>
      </c>
      <c r="J842" s="276"/>
    </row>
    <row r="843" spans="1:10" ht="12.75" hidden="1">
      <c r="A843" s="210" t="s">
        <v>158</v>
      </c>
      <c r="B843" s="272" t="s">
        <v>154</v>
      </c>
      <c r="C843" s="272" t="s">
        <v>176</v>
      </c>
      <c r="D843" s="260" t="s">
        <v>232</v>
      </c>
      <c r="E843" s="272" t="s">
        <v>155</v>
      </c>
      <c r="F843" s="272" t="s">
        <v>170</v>
      </c>
      <c r="G843" s="272" t="s">
        <v>212</v>
      </c>
      <c r="H843" s="273">
        <v>200000</v>
      </c>
      <c r="I843" s="272" t="s">
        <v>233</v>
      </c>
      <c r="J843" s="276"/>
    </row>
    <row r="844" spans="1:10" ht="12.75" hidden="1">
      <c r="A844" s="210" t="s">
        <v>159</v>
      </c>
      <c r="B844" s="272" t="s">
        <v>154</v>
      </c>
      <c r="C844" s="272" t="s">
        <v>176</v>
      </c>
      <c r="D844" s="260" t="s">
        <v>232</v>
      </c>
      <c r="E844" s="272" t="s">
        <v>155</v>
      </c>
      <c r="F844" s="272" t="s">
        <v>230</v>
      </c>
      <c r="G844" s="272" t="s">
        <v>212</v>
      </c>
      <c r="H844" s="273">
        <v>1110000</v>
      </c>
      <c r="I844" s="272" t="s">
        <v>233</v>
      </c>
      <c r="J844" s="276"/>
    </row>
    <row r="845" spans="1:10" ht="12.75" hidden="1">
      <c r="A845" s="210" t="s">
        <v>159</v>
      </c>
      <c r="B845" s="272" t="s">
        <v>154</v>
      </c>
      <c r="C845" s="272" t="s">
        <v>176</v>
      </c>
      <c r="D845" s="260" t="s">
        <v>232</v>
      </c>
      <c r="E845" s="272" t="s">
        <v>155</v>
      </c>
      <c r="F845" s="272" t="s">
        <v>170</v>
      </c>
      <c r="G845" s="272" t="s">
        <v>212</v>
      </c>
      <c r="H845" s="273">
        <v>150000</v>
      </c>
      <c r="I845" s="272" t="s">
        <v>233</v>
      </c>
      <c r="J845" s="276"/>
    </row>
    <row r="846" spans="1:10" ht="12.75" hidden="1">
      <c r="A846" s="210" t="s">
        <v>160</v>
      </c>
      <c r="B846" s="272" t="s">
        <v>154</v>
      </c>
      <c r="C846" s="272" t="s">
        <v>176</v>
      </c>
      <c r="D846" s="260" t="s">
        <v>232</v>
      </c>
      <c r="E846" s="272" t="s">
        <v>155</v>
      </c>
      <c r="F846" s="272" t="s">
        <v>230</v>
      </c>
      <c r="G846" s="272" t="s">
        <v>212</v>
      </c>
      <c r="H846" s="273">
        <v>1110000</v>
      </c>
      <c r="I846" s="272" t="s">
        <v>233</v>
      </c>
      <c r="J846" s="276"/>
    </row>
    <row r="847" spans="1:10" ht="12.75" hidden="1">
      <c r="A847" s="210" t="s">
        <v>153</v>
      </c>
      <c r="B847" s="272" t="s">
        <v>154</v>
      </c>
      <c r="C847" s="272" t="s">
        <v>176</v>
      </c>
      <c r="D847" s="272" t="s">
        <v>234</v>
      </c>
      <c r="E847" s="272" t="s">
        <v>155</v>
      </c>
      <c r="F847" s="272" t="s">
        <v>230</v>
      </c>
      <c r="G847" s="272" t="s">
        <v>235</v>
      </c>
      <c r="H847" s="277">
        <v>377000</v>
      </c>
      <c r="I847" s="272" t="s">
        <v>236</v>
      </c>
      <c r="J847" s="276"/>
    </row>
    <row r="848" spans="1:10" ht="12.75" hidden="1">
      <c r="A848" s="210" t="s">
        <v>153</v>
      </c>
      <c r="B848" s="272" t="s">
        <v>154</v>
      </c>
      <c r="C848" s="272" t="s">
        <v>176</v>
      </c>
      <c r="D848" s="272" t="s">
        <v>234</v>
      </c>
      <c r="E848" s="272" t="s">
        <v>155</v>
      </c>
      <c r="F848" s="272" t="s">
        <v>170</v>
      </c>
      <c r="G848" s="272" t="s">
        <v>235</v>
      </c>
      <c r="H848" s="277">
        <v>60000</v>
      </c>
      <c r="I848" s="272" t="s">
        <v>236</v>
      </c>
      <c r="J848" s="276"/>
    </row>
    <row r="849" spans="1:10" ht="12.75" hidden="1">
      <c r="A849" s="210" t="s">
        <v>158</v>
      </c>
      <c r="B849" s="272" t="s">
        <v>154</v>
      </c>
      <c r="C849" s="272" t="s">
        <v>176</v>
      </c>
      <c r="D849" s="272" t="s">
        <v>234</v>
      </c>
      <c r="E849" s="272" t="s">
        <v>155</v>
      </c>
      <c r="F849" s="272" t="s">
        <v>230</v>
      </c>
      <c r="G849" s="272" t="s">
        <v>235</v>
      </c>
      <c r="H849" s="277">
        <v>377000</v>
      </c>
      <c r="I849" s="272" t="s">
        <v>236</v>
      </c>
      <c r="J849" s="276"/>
    </row>
    <row r="850" spans="1:10" ht="12.75" hidden="1">
      <c r="A850" s="210" t="s">
        <v>158</v>
      </c>
      <c r="B850" s="272" t="s">
        <v>154</v>
      </c>
      <c r="C850" s="272" t="s">
        <v>176</v>
      </c>
      <c r="D850" s="272" t="s">
        <v>234</v>
      </c>
      <c r="E850" s="272" t="s">
        <v>155</v>
      </c>
      <c r="F850" s="272" t="s">
        <v>170</v>
      </c>
      <c r="G850" s="272" t="s">
        <v>235</v>
      </c>
      <c r="H850" s="277">
        <v>50000</v>
      </c>
      <c r="I850" s="272" t="s">
        <v>236</v>
      </c>
      <c r="J850" s="276"/>
    </row>
    <row r="851" spans="1:10" ht="12.75" hidden="1">
      <c r="A851" s="210" t="s">
        <v>159</v>
      </c>
      <c r="B851" s="272" t="s">
        <v>154</v>
      </c>
      <c r="C851" s="272" t="s">
        <v>176</v>
      </c>
      <c r="D851" s="272" t="s">
        <v>234</v>
      </c>
      <c r="E851" s="272" t="s">
        <v>155</v>
      </c>
      <c r="F851" s="272" t="s">
        <v>230</v>
      </c>
      <c r="G851" s="272" t="s">
        <v>235</v>
      </c>
      <c r="H851" s="277">
        <v>377000</v>
      </c>
      <c r="I851" s="272" t="s">
        <v>236</v>
      </c>
      <c r="J851" s="276"/>
    </row>
    <row r="852" spans="1:10" ht="12.75" hidden="1">
      <c r="A852" s="210" t="s">
        <v>159</v>
      </c>
      <c r="B852" s="272" t="s">
        <v>154</v>
      </c>
      <c r="C852" s="272" t="s">
        <v>176</v>
      </c>
      <c r="D852" s="272" t="s">
        <v>234</v>
      </c>
      <c r="E852" s="272" t="s">
        <v>155</v>
      </c>
      <c r="F852" s="272" t="s">
        <v>170</v>
      </c>
      <c r="G852" s="272" t="s">
        <v>235</v>
      </c>
      <c r="H852" s="277">
        <v>50000</v>
      </c>
      <c r="I852" s="272" t="s">
        <v>236</v>
      </c>
      <c r="J852" s="276"/>
    </row>
    <row r="853" spans="1:10" ht="12.75" hidden="1">
      <c r="A853" s="210" t="s">
        <v>160</v>
      </c>
      <c r="B853" s="272" t="s">
        <v>154</v>
      </c>
      <c r="C853" s="272" t="s">
        <v>176</v>
      </c>
      <c r="D853" s="272" t="s">
        <v>234</v>
      </c>
      <c r="E853" s="272" t="s">
        <v>155</v>
      </c>
      <c r="F853" s="272" t="s">
        <v>230</v>
      </c>
      <c r="G853" s="272" t="s">
        <v>235</v>
      </c>
      <c r="H853" s="277">
        <v>377000</v>
      </c>
      <c r="I853" s="272" t="s">
        <v>236</v>
      </c>
      <c r="J853" s="276"/>
    </row>
    <row r="854" spans="1:10" ht="12.75" hidden="1">
      <c r="A854" s="210" t="s">
        <v>153</v>
      </c>
      <c r="B854" s="272" t="s">
        <v>154</v>
      </c>
      <c r="C854" s="272" t="s">
        <v>176</v>
      </c>
      <c r="D854" s="272" t="s">
        <v>237</v>
      </c>
      <c r="E854" s="272" t="s">
        <v>155</v>
      </c>
      <c r="F854" s="272" t="s">
        <v>230</v>
      </c>
      <c r="G854" s="272" t="s">
        <v>238</v>
      </c>
      <c r="H854" s="277">
        <v>384000</v>
      </c>
      <c r="I854" s="272" t="s">
        <v>239</v>
      </c>
      <c r="J854" s="276"/>
    </row>
    <row r="855" spans="1:10" ht="12.75" hidden="1">
      <c r="A855" s="210" t="s">
        <v>153</v>
      </c>
      <c r="B855" s="272" t="s">
        <v>154</v>
      </c>
      <c r="C855" s="272" t="s">
        <v>176</v>
      </c>
      <c r="D855" s="272" t="s">
        <v>237</v>
      </c>
      <c r="E855" s="272" t="s">
        <v>155</v>
      </c>
      <c r="F855" s="272" t="s">
        <v>170</v>
      </c>
      <c r="G855" s="272" t="s">
        <v>238</v>
      </c>
      <c r="H855" s="277">
        <v>50000</v>
      </c>
      <c r="I855" s="272" t="s">
        <v>239</v>
      </c>
      <c r="J855" s="276"/>
    </row>
    <row r="856" spans="1:10" ht="12.75" hidden="1">
      <c r="A856" s="210" t="s">
        <v>158</v>
      </c>
      <c r="B856" s="272" t="s">
        <v>154</v>
      </c>
      <c r="C856" s="272" t="s">
        <v>176</v>
      </c>
      <c r="D856" s="272" t="s">
        <v>237</v>
      </c>
      <c r="E856" s="272" t="s">
        <v>155</v>
      </c>
      <c r="F856" s="272" t="s">
        <v>230</v>
      </c>
      <c r="G856" s="272" t="s">
        <v>238</v>
      </c>
      <c r="H856" s="277">
        <v>384000</v>
      </c>
      <c r="I856" s="272" t="s">
        <v>239</v>
      </c>
      <c r="J856" s="276"/>
    </row>
    <row r="857" spans="1:10" ht="12.75" hidden="1">
      <c r="A857" s="210" t="s">
        <v>158</v>
      </c>
      <c r="B857" s="272" t="s">
        <v>154</v>
      </c>
      <c r="C857" s="272" t="s">
        <v>176</v>
      </c>
      <c r="D857" s="272" t="s">
        <v>237</v>
      </c>
      <c r="E857" s="272" t="s">
        <v>155</v>
      </c>
      <c r="F857" s="272" t="s">
        <v>170</v>
      </c>
      <c r="G857" s="272" t="s">
        <v>238</v>
      </c>
      <c r="H857" s="277">
        <v>50000</v>
      </c>
      <c r="I857" s="272" t="s">
        <v>239</v>
      </c>
      <c r="J857" s="276"/>
    </row>
    <row r="858" spans="1:10" ht="12.75" hidden="1">
      <c r="A858" s="210" t="s">
        <v>159</v>
      </c>
      <c r="B858" s="272" t="s">
        <v>154</v>
      </c>
      <c r="C858" s="272" t="s">
        <v>176</v>
      </c>
      <c r="D858" s="272" t="s">
        <v>237</v>
      </c>
      <c r="E858" s="272" t="s">
        <v>155</v>
      </c>
      <c r="F858" s="272" t="s">
        <v>230</v>
      </c>
      <c r="G858" s="272" t="s">
        <v>238</v>
      </c>
      <c r="H858" s="277">
        <v>384000</v>
      </c>
      <c r="I858" s="272" t="s">
        <v>239</v>
      </c>
      <c r="J858" s="276"/>
    </row>
    <row r="859" spans="1:10" ht="12.75" hidden="1">
      <c r="A859" s="210" t="s">
        <v>159</v>
      </c>
      <c r="B859" s="272" t="s">
        <v>154</v>
      </c>
      <c r="C859" s="272" t="s">
        <v>176</v>
      </c>
      <c r="D859" s="272" t="s">
        <v>237</v>
      </c>
      <c r="E859" s="272" t="s">
        <v>155</v>
      </c>
      <c r="F859" s="272" t="s">
        <v>170</v>
      </c>
      <c r="G859" s="272" t="s">
        <v>238</v>
      </c>
      <c r="H859" s="277">
        <v>50000</v>
      </c>
      <c r="I859" s="272" t="s">
        <v>239</v>
      </c>
      <c r="J859" s="276"/>
    </row>
    <row r="860" spans="1:10" ht="12.75" hidden="1">
      <c r="A860" s="210" t="s">
        <v>160</v>
      </c>
      <c r="B860" s="272" t="s">
        <v>154</v>
      </c>
      <c r="C860" s="272" t="s">
        <v>176</v>
      </c>
      <c r="D860" s="272" t="s">
        <v>237</v>
      </c>
      <c r="E860" s="272" t="s">
        <v>155</v>
      </c>
      <c r="F860" s="272" t="s">
        <v>230</v>
      </c>
      <c r="G860" s="272" t="s">
        <v>238</v>
      </c>
      <c r="H860" s="277">
        <v>384000</v>
      </c>
      <c r="I860" s="272" t="s">
        <v>239</v>
      </c>
      <c r="J860" s="276"/>
    </row>
    <row r="861" spans="1:10" ht="12.75" hidden="1">
      <c r="A861" s="210" t="s">
        <v>153</v>
      </c>
      <c r="B861" s="272" t="s">
        <v>154</v>
      </c>
      <c r="C861" s="272" t="s">
        <v>176</v>
      </c>
      <c r="D861" s="272" t="s">
        <v>240</v>
      </c>
      <c r="E861" s="272" t="s">
        <v>155</v>
      </c>
      <c r="F861" s="272" t="s">
        <v>230</v>
      </c>
      <c r="G861" s="272" t="s">
        <v>214</v>
      </c>
      <c r="H861" s="277">
        <v>3320000</v>
      </c>
      <c r="I861" s="272" t="s">
        <v>241</v>
      </c>
      <c r="J861" s="276"/>
    </row>
    <row r="862" spans="1:10" ht="12.75" hidden="1">
      <c r="A862" s="210" t="s">
        <v>153</v>
      </c>
      <c r="B862" s="272" t="s">
        <v>154</v>
      </c>
      <c r="C862" s="272" t="s">
        <v>176</v>
      </c>
      <c r="D862" s="272" t="s">
        <v>240</v>
      </c>
      <c r="E862" s="272" t="s">
        <v>155</v>
      </c>
      <c r="F862" s="272" t="s">
        <v>170</v>
      </c>
      <c r="G862" s="272" t="s">
        <v>214</v>
      </c>
      <c r="H862" s="277">
        <v>400000</v>
      </c>
      <c r="I862" s="272" t="s">
        <v>241</v>
      </c>
      <c r="J862" s="276"/>
    </row>
    <row r="863" spans="1:10" ht="12.75" hidden="1">
      <c r="A863" s="210" t="s">
        <v>158</v>
      </c>
      <c r="B863" s="272" t="s">
        <v>154</v>
      </c>
      <c r="C863" s="272" t="s">
        <v>176</v>
      </c>
      <c r="D863" s="272" t="s">
        <v>240</v>
      </c>
      <c r="E863" s="272" t="s">
        <v>155</v>
      </c>
      <c r="F863" s="272" t="s">
        <v>230</v>
      </c>
      <c r="G863" s="272" t="s">
        <v>214</v>
      </c>
      <c r="H863" s="277">
        <v>3320000</v>
      </c>
      <c r="I863" s="272" t="s">
        <v>241</v>
      </c>
      <c r="J863" s="276"/>
    </row>
    <row r="864" spans="1:10" ht="12.75" hidden="1">
      <c r="A864" s="210" t="s">
        <v>158</v>
      </c>
      <c r="B864" s="272" t="s">
        <v>154</v>
      </c>
      <c r="C864" s="272" t="s">
        <v>176</v>
      </c>
      <c r="D864" s="272" t="s">
        <v>240</v>
      </c>
      <c r="E864" s="272" t="s">
        <v>155</v>
      </c>
      <c r="F864" s="272" t="s">
        <v>170</v>
      </c>
      <c r="G864" s="272" t="s">
        <v>214</v>
      </c>
      <c r="H864" s="277">
        <v>350000</v>
      </c>
      <c r="I864" s="272" t="s">
        <v>241</v>
      </c>
      <c r="J864" s="276"/>
    </row>
    <row r="865" spans="1:10" ht="12.75" hidden="1">
      <c r="A865" s="210" t="s">
        <v>159</v>
      </c>
      <c r="B865" s="272" t="s">
        <v>154</v>
      </c>
      <c r="C865" s="272" t="s">
        <v>176</v>
      </c>
      <c r="D865" s="272" t="s">
        <v>240</v>
      </c>
      <c r="E865" s="272" t="s">
        <v>155</v>
      </c>
      <c r="F865" s="272" t="s">
        <v>230</v>
      </c>
      <c r="G865" s="272" t="s">
        <v>214</v>
      </c>
      <c r="H865" s="277">
        <v>3320000</v>
      </c>
      <c r="I865" s="272" t="s">
        <v>241</v>
      </c>
      <c r="J865" s="276"/>
    </row>
    <row r="866" spans="1:10" ht="12.75" hidden="1">
      <c r="A866" s="210" t="s">
        <v>159</v>
      </c>
      <c r="B866" s="272" t="s">
        <v>154</v>
      </c>
      <c r="C866" s="272" t="s">
        <v>176</v>
      </c>
      <c r="D866" s="272" t="s">
        <v>240</v>
      </c>
      <c r="E866" s="272" t="s">
        <v>155</v>
      </c>
      <c r="F866" s="272" t="s">
        <v>170</v>
      </c>
      <c r="G866" s="272" t="s">
        <v>214</v>
      </c>
      <c r="H866" s="277">
        <v>300000</v>
      </c>
      <c r="I866" s="272" t="s">
        <v>241</v>
      </c>
      <c r="J866" s="276"/>
    </row>
    <row r="867" spans="1:10" ht="12.75" hidden="1">
      <c r="A867" s="210" t="s">
        <v>160</v>
      </c>
      <c r="B867" s="272" t="s">
        <v>154</v>
      </c>
      <c r="C867" s="272" t="s">
        <v>176</v>
      </c>
      <c r="D867" s="272" t="s">
        <v>240</v>
      </c>
      <c r="E867" s="272" t="s">
        <v>155</v>
      </c>
      <c r="F867" s="272" t="s">
        <v>230</v>
      </c>
      <c r="G867" s="272" t="s">
        <v>214</v>
      </c>
      <c r="H867" s="277">
        <v>3320000</v>
      </c>
      <c r="I867" s="272" t="s">
        <v>241</v>
      </c>
      <c r="J867" s="276"/>
    </row>
    <row r="868" spans="1:10" ht="12.75" hidden="1">
      <c r="A868" s="210" t="s">
        <v>153</v>
      </c>
      <c r="B868" s="272" t="s">
        <v>154</v>
      </c>
      <c r="C868" s="272" t="s">
        <v>176</v>
      </c>
      <c r="D868" s="272" t="s">
        <v>242</v>
      </c>
      <c r="E868" s="272" t="s">
        <v>155</v>
      </c>
      <c r="F868" s="272" t="s">
        <v>230</v>
      </c>
      <c r="G868" s="272" t="s">
        <v>243</v>
      </c>
      <c r="H868" s="277">
        <v>526000</v>
      </c>
      <c r="I868" s="272" t="s">
        <v>244</v>
      </c>
      <c r="J868" s="276"/>
    </row>
    <row r="869" spans="1:10" ht="12.75" hidden="1">
      <c r="A869" s="210" t="s">
        <v>153</v>
      </c>
      <c r="B869" s="272" t="s">
        <v>154</v>
      </c>
      <c r="C869" s="272" t="s">
        <v>176</v>
      </c>
      <c r="D869" s="272" t="s">
        <v>242</v>
      </c>
      <c r="E869" s="272" t="s">
        <v>155</v>
      </c>
      <c r="F869" s="272" t="s">
        <v>170</v>
      </c>
      <c r="G869" s="272" t="s">
        <v>243</v>
      </c>
      <c r="H869" s="277">
        <v>150000</v>
      </c>
      <c r="I869" s="272" t="s">
        <v>244</v>
      </c>
      <c r="J869" s="276"/>
    </row>
    <row r="870" spans="1:10" ht="12.75" hidden="1">
      <c r="A870" s="210" t="s">
        <v>158</v>
      </c>
      <c r="B870" s="272" t="s">
        <v>154</v>
      </c>
      <c r="C870" s="272" t="s">
        <v>176</v>
      </c>
      <c r="D870" s="272" t="s">
        <v>242</v>
      </c>
      <c r="E870" s="272" t="s">
        <v>155</v>
      </c>
      <c r="F870" s="272" t="s">
        <v>230</v>
      </c>
      <c r="G870" s="272" t="s">
        <v>243</v>
      </c>
      <c r="H870" s="277">
        <v>526000</v>
      </c>
      <c r="I870" s="272" t="s">
        <v>244</v>
      </c>
      <c r="J870" s="276"/>
    </row>
    <row r="871" spans="1:10" ht="12.75" hidden="1">
      <c r="A871" s="210" t="s">
        <v>158</v>
      </c>
      <c r="B871" s="272" t="s">
        <v>154</v>
      </c>
      <c r="C871" s="272" t="s">
        <v>176</v>
      </c>
      <c r="D871" s="272" t="s">
        <v>242</v>
      </c>
      <c r="E871" s="272" t="s">
        <v>155</v>
      </c>
      <c r="F871" s="272" t="s">
        <v>170</v>
      </c>
      <c r="G871" s="272" t="s">
        <v>243</v>
      </c>
      <c r="H871" s="277">
        <v>100000</v>
      </c>
      <c r="I871" s="272" t="s">
        <v>244</v>
      </c>
      <c r="J871" s="276"/>
    </row>
    <row r="872" spans="1:10" ht="12.75" hidden="1">
      <c r="A872" s="210" t="s">
        <v>159</v>
      </c>
      <c r="B872" s="272" t="s">
        <v>154</v>
      </c>
      <c r="C872" s="272" t="s">
        <v>176</v>
      </c>
      <c r="D872" s="272" t="s">
        <v>242</v>
      </c>
      <c r="E872" s="272" t="s">
        <v>155</v>
      </c>
      <c r="F872" s="272" t="s">
        <v>230</v>
      </c>
      <c r="G872" s="272" t="s">
        <v>243</v>
      </c>
      <c r="H872" s="277">
        <v>526000</v>
      </c>
      <c r="I872" s="272" t="s">
        <v>244</v>
      </c>
      <c r="J872" s="276"/>
    </row>
    <row r="873" spans="1:10" ht="12.75" hidden="1">
      <c r="A873" s="210" t="s">
        <v>159</v>
      </c>
      <c r="B873" s="272" t="s">
        <v>154</v>
      </c>
      <c r="C873" s="272" t="s">
        <v>176</v>
      </c>
      <c r="D873" s="272" t="s">
        <v>242</v>
      </c>
      <c r="E873" s="272" t="s">
        <v>155</v>
      </c>
      <c r="F873" s="272" t="s">
        <v>170</v>
      </c>
      <c r="G873" s="272" t="s">
        <v>243</v>
      </c>
      <c r="H873" s="277">
        <v>100000</v>
      </c>
      <c r="I873" s="272" t="s">
        <v>244</v>
      </c>
      <c r="J873" s="276"/>
    </row>
    <row r="874" spans="1:10" ht="12.75" hidden="1">
      <c r="A874" s="210" t="s">
        <v>160</v>
      </c>
      <c r="B874" s="272" t="s">
        <v>154</v>
      </c>
      <c r="C874" s="272" t="s">
        <v>176</v>
      </c>
      <c r="D874" s="272" t="s">
        <v>242</v>
      </c>
      <c r="E874" s="272" t="s">
        <v>155</v>
      </c>
      <c r="F874" s="272" t="s">
        <v>230</v>
      </c>
      <c r="G874" s="272" t="s">
        <v>243</v>
      </c>
      <c r="H874" s="277">
        <v>526000</v>
      </c>
      <c r="I874" s="272" t="s">
        <v>244</v>
      </c>
      <c r="J874" s="276"/>
    </row>
    <row r="875" spans="1:10" ht="12.75" hidden="1">
      <c r="A875" s="210" t="s">
        <v>153</v>
      </c>
      <c r="B875" s="272" t="s">
        <v>154</v>
      </c>
      <c r="C875" s="272" t="s">
        <v>176</v>
      </c>
      <c r="D875" s="272" t="s">
        <v>245</v>
      </c>
      <c r="E875" s="272" t="s">
        <v>155</v>
      </c>
      <c r="F875" s="272" t="s">
        <v>230</v>
      </c>
      <c r="G875" s="272" t="s">
        <v>223</v>
      </c>
      <c r="H875" s="277">
        <v>1793000</v>
      </c>
      <c r="I875" s="272" t="s">
        <v>246</v>
      </c>
      <c r="J875" s="276"/>
    </row>
    <row r="876" spans="1:10" ht="12.75" hidden="1">
      <c r="A876" s="210" t="s">
        <v>153</v>
      </c>
      <c r="B876" s="272" t="s">
        <v>154</v>
      </c>
      <c r="C876" s="272" t="s">
        <v>176</v>
      </c>
      <c r="D876" s="272" t="s">
        <v>245</v>
      </c>
      <c r="E876" s="272" t="s">
        <v>155</v>
      </c>
      <c r="F876" s="272" t="s">
        <v>170</v>
      </c>
      <c r="G876" s="272" t="s">
        <v>223</v>
      </c>
      <c r="H876" s="277">
        <v>400000</v>
      </c>
      <c r="I876" s="272" t="s">
        <v>246</v>
      </c>
      <c r="J876" s="276"/>
    </row>
    <row r="877" spans="1:10" ht="12.75" hidden="1">
      <c r="A877" s="210" t="s">
        <v>158</v>
      </c>
      <c r="B877" s="272" t="s">
        <v>154</v>
      </c>
      <c r="C877" s="272" t="s">
        <v>176</v>
      </c>
      <c r="D877" s="272" t="s">
        <v>245</v>
      </c>
      <c r="E877" s="272" t="s">
        <v>155</v>
      </c>
      <c r="F877" s="272" t="s">
        <v>230</v>
      </c>
      <c r="G877" s="272" t="s">
        <v>223</v>
      </c>
      <c r="H877" s="277">
        <v>1763000</v>
      </c>
      <c r="I877" s="272" t="s">
        <v>246</v>
      </c>
      <c r="J877" s="276"/>
    </row>
    <row r="878" spans="1:10" ht="12.75" hidden="1">
      <c r="A878" s="210" t="s">
        <v>158</v>
      </c>
      <c r="B878" s="272" t="s">
        <v>154</v>
      </c>
      <c r="C878" s="272" t="s">
        <v>176</v>
      </c>
      <c r="D878" s="272" t="s">
        <v>245</v>
      </c>
      <c r="E878" s="272" t="s">
        <v>155</v>
      </c>
      <c r="F878" s="272" t="s">
        <v>170</v>
      </c>
      <c r="G878" s="272" t="s">
        <v>223</v>
      </c>
      <c r="H878" s="277">
        <v>250000</v>
      </c>
      <c r="I878" s="272" t="s">
        <v>246</v>
      </c>
      <c r="J878" s="276"/>
    </row>
    <row r="879" spans="1:10" ht="12.75" hidden="1">
      <c r="A879" s="210" t="s">
        <v>159</v>
      </c>
      <c r="B879" s="272" t="s">
        <v>154</v>
      </c>
      <c r="C879" s="272" t="s">
        <v>176</v>
      </c>
      <c r="D879" s="272" t="s">
        <v>245</v>
      </c>
      <c r="E879" s="272" t="s">
        <v>155</v>
      </c>
      <c r="F879" s="272" t="s">
        <v>230</v>
      </c>
      <c r="G879" s="272" t="s">
        <v>223</v>
      </c>
      <c r="H879" s="277">
        <v>1763000</v>
      </c>
      <c r="I879" s="272" t="s">
        <v>246</v>
      </c>
      <c r="J879" s="276"/>
    </row>
    <row r="880" spans="1:10" ht="12.75" hidden="1">
      <c r="A880" s="210" t="s">
        <v>159</v>
      </c>
      <c r="B880" s="272" t="s">
        <v>154</v>
      </c>
      <c r="C880" s="272" t="s">
        <v>176</v>
      </c>
      <c r="D880" s="272" t="s">
        <v>245</v>
      </c>
      <c r="E880" s="272" t="s">
        <v>155</v>
      </c>
      <c r="F880" s="272" t="s">
        <v>170</v>
      </c>
      <c r="G880" s="272" t="s">
        <v>223</v>
      </c>
      <c r="H880" s="277">
        <v>200000</v>
      </c>
      <c r="I880" s="272" t="s">
        <v>246</v>
      </c>
      <c r="J880" s="276"/>
    </row>
    <row r="881" spans="1:10" ht="12.75" hidden="1">
      <c r="A881" s="210" t="s">
        <v>160</v>
      </c>
      <c r="B881" s="272" t="s">
        <v>154</v>
      </c>
      <c r="C881" s="272" t="s">
        <v>176</v>
      </c>
      <c r="D881" s="272" t="s">
        <v>245</v>
      </c>
      <c r="E881" s="272" t="s">
        <v>155</v>
      </c>
      <c r="F881" s="272" t="s">
        <v>230</v>
      </c>
      <c r="G881" s="272" t="s">
        <v>223</v>
      </c>
      <c r="H881" s="277">
        <v>1763000</v>
      </c>
      <c r="I881" s="272" t="s">
        <v>246</v>
      </c>
      <c r="J881" s="276"/>
    </row>
    <row r="882" spans="1:10" ht="12.75" hidden="1">
      <c r="A882" s="210" t="s">
        <v>153</v>
      </c>
      <c r="B882" s="272" t="s">
        <v>154</v>
      </c>
      <c r="C882" s="272" t="s">
        <v>176</v>
      </c>
      <c r="D882" s="272" t="s">
        <v>247</v>
      </c>
      <c r="E882" s="272" t="s">
        <v>155</v>
      </c>
      <c r="F882" s="272" t="s">
        <v>230</v>
      </c>
      <c r="G882" s="272" t="s">
        <v>248</v>
      </c>
      <c r="H882" s="277">
        <v>3540000</v>
      </c>
      <c r="I882" s="272" t="s">
        <v>249</v>
      </c>
      <c r="J882" s="276"/>
    </row>
    <row r="883" spans="1:10" ht="12.75" hidden="1">
      <c r="A883" s="210" t="s">
        <v>153</v>
      </c>
      <c r="B883" s="272" t="s">
        <v>154</v>
      </c>
      <c r="C883" s="272" t="s">
        <v>176</v>
      </c>
      <c r="D883" s="272" t="s">
        <v>247</v>
      </c>
      <c r="E883" s="272" t="s">
        <v>155</v>
      </c>
      <c r="F883" s="272" t="s">
        <v>170</v>
      </c>
      <c r="G883" s="272" t="s">
        <v>248</v>
      </c>
      <c r="H883" s="277">
        <v>400000</v>
      </c>
      <c r="I883" s="272" t="s">
        <v>249</v>
      </c>
      <c r="J883" s="276"/>
    </row>
    <row r="884" spans="1:10" ht="12.75" hidden="1">
      <c r="A884" s="210" t="s">
        <v>158</v>
      </c>
      <c r="B884" s="272" t="s">
        <v>154</v>
      </c>
      <c r="C884" s="272" t="s">
        <v>176</v>
      </c>
      <c r="D884" s="272" t="s">
        <v>247</v>
      </c>
      <c r="E884" s="272" t="s">
        <v>155</v>
      </c>
      <c r="F884" s="272" t="s">
        <v>230</v>
      </c>
      <c r="G884" s="272" t="s">
        <v>248</v>
      </c>
      <c r="H884" s="277">
        <v>1870000</v>
      </c>
      <c r="I884" s="272" t="s">
        <v>249</v>
      </c>
      <c r="J884" s="276"/>
    </row>
    <row r="885" spans="1:10" ht="12.75" hidden="1">
      <c r="A885" s="210" t="s">
        <v>158</v>
      </c>
      <c r="B885" s="272" t="s">
        <v>154</v>
      </c>
      <c r="C885" s="272" t="s">
        <v>176</v>
      </c>
      <c r="D885" s="272" t="s">
        <v>247</v>
      </c>
      <c r="E885" s="272" t="s">
        <v>155</v>
      </c>
      <c r="F885" s="272" t="s">
        <v>170</v>
      </c>
      <c r="G885" s="272" t="s">
        <v>248</v>
      </c>
      <c r="H885" s="277">
        <v>200000</v>
      </c>
      <c r="I885" s="272" t="s">
        <v>249</v>
      </c>
      <c r="J885" s="276"/>
    </row>
    <row r="886" spans="1:10" ht="12.75" hidden="1">
      <c r="A886" s="210" t="s">
        <v>159</v>
      </c>
      <c r="B886" s="272" t="s">
        <v>154</v>
      </c>
      <c r="C886" s="272" t="s">
        <v>176</v>
      </c>
      <c r="D886" s="272" t="s">
        <v>247</v>
      </c>
      <c r="E886" s="272" t="s">
        <v>155</v>
      </c>
      <c r="F886" s="272" t="s">
        <v>230</v>
      </c>
      <c r="G886" s="272" t="s">
        <v>248</v>
      </c>
      <c r="H886" s="277">
        <v>1870000</v>
      </c>
      <c r="I886" s="272" t="s">
        <v>249</v>
      </c>
      <c r="J886" s="276"/>
    </row>
    <row r="887" spans="1:10" ht="12.75" hidden="1">
      <c r="A887" s="210" t="s">
        <v>159</v>
      </c>
      <c r="B887" s="272" t="s">
        <v>154</v>
      </c>
      <c r="C887" s="272" t="s">
        <v>176</v>
      </c>
      <c r="D887" s="272" t="s">
        <v>247</v>
      </c>
      <c r="E887" s="272" t="s">
        <v>155</v>
      </c>
      <c r="F887" s="272" t="s">
        <v>170</v>
      </c>
      <c r="G887" s="272" t="s">
        <v>248</v>
      </c>
      <c r="H887" s="277">
        <v>200000</v>
      </c>
      <c r="I887" s="272" t="s">
        <v>249</v>
      </c>
      <c r="J887" s="276"/>
    </row>
    <row r="888" spans="1:10" ht="12.75" hidden="1">
      <c r="A888" s="210" t="s">
        <v>160</v>
      </c>
      <c r="B888" s="272" t="s">
        <v>154</v>
      </c>
      <c r="C888" s="272" t="s">
        <v>176</v>
      </c>
      <c r="D888" s="272" t="s">
        <v>247</v>
      </c>
      <c r="E888" s="272" t="s">
        <v>155</v>
      </c>
      <c r="F888" s="272" t="s">
        <v>230</v>
      </c>
      <c r="G888" s="272" t="s">
        <v>248</v>
      </c>
      <c r="H888" s="277">
        <v>1870000</v>
      </c>
      <c r="I888" s="272" t="s">
        <v>249</v>
      </c>
      <c r="J888" s="276"/>
    </row>
    <row r="889" spans="1:10" ht="12.75" hidden="1">
      <c r="A889" s="210" t="s">
        <v>153</v>
      </c>
      <c r="B889" s="272" t="s">
        <v>154</v>
      </c>
      <c r="C889" s="272" t="s">
        <v>176</v>
      </c>
      <c r="D889" s="272" t="s">
        <v>250</v>
      </c>
      <c r="E889" s="272" t="s">
        <v>155</v>
      </c>
      <c r="F889" s="272" t="s">
        <v>230</v>
      </c>
      <c r="G889" s="272" t="s">
        <v>251</v>
      </c>
      <c r="H889" s="277">
        <v>234000</v>
      </c>
      <c r="I889" s="272" t="s">
        <v>252</v>
      </c>
      <c r="J889" s="276"/>
    </row>
    <row r="890" spans="1:10" ht="12.75" hidden="1">
      <c r="A890" s="210" t="s">
        <v>153</v>
      </c>
      <c r="B890" s="272" t="s">
        <v>154</v>
      </c>
      <c r="C890" s="272" t="s">
        <v>176</v>
      </c>
      <c r="D890" s="272" t="s">
        <v>250</v>
      </c>
      <c r="E890" s="272" t="s">
        <v>155</v>
      </c>
      <c r="F890" s="272" t="s">
        <v>170</v>
      </c>
      <c r="G890" s="272" t="s">
        <v>251</v>
      </c>
      <c r="H890" s="277">
        <v>50000</v>
      </c>
      <c r="I890" s="272" t="s">
        <v>252</v>
      </c>
      <c r="J890" s="276"/>
    </row>
    <row r="891" spans="1:10" ht="12.75" hidden="1">
      <c r="A891" s="210" t="s">
        <v>158</v>
      </c>
      <c r="B891" s="272" t="s">
        <v>154</v>
      </c>
      <c r="C891" s="272" t="s">
        <v>176</v>
      </c>
      <c r="D891" s="272" t="s">
        <v>250</v>
      </c>
      <c r="E891" s="272" t="s">
        <v>155</v>
      </c>
      <c r="F891" s="272" t="s">
        <v>230</v>
      </c>
      <c r="G891" s="272" t="s">
        <v>251</v>
      </c>
      <c r="H891" s="277">
        <v>234000</v>
      </c>
      <c r="I891" s="272" t="s">
        <v>252</v>
      </c>
      <c r="J891" s="276"/>
    </row>
    <row r="892" spans="1:10" ht="12.75" hidden="1">
      <c r="A892" s="210" t="s">
        <v>158</v>
      </c>
      <c r="B892" s="272" t="s">
        <v>154</v>
      </c>
      <c r="C892" s="272" t="s">
        <v>176</v>
      </c>
      <c r="D892" s="272" t="s">
        <v>250</v>
      </c>
      <c r="E892" s="272" t="s">
        <v>155</v>
      </c>
      <c r="F892" s="272" t="s">
        <v>170</v>
      </c>
      <c r="G892" s="272" t="s">
        <v>251</v>
      </c>
      <c r="H892" s="277">
        <v>50000</v>
      </c>
      <c r="I892" s="272" t="s">
        <v>252</v>
      </c>
      <c r="J892" s="276"/>
    </row>
    <row r="893" spans="1:10" ht="12.75" hidden="1">
      <c r="A893" s="210" t="s">
        <v>159</v>
      </c>
      <c r="B893" s="272" t="s">
        <v>154</v>
      </c>
      <c r="C893" s="272" t="s">
        <v>176</v>
      </c>
      <c r="D893" s="272" t="s">
        <v>250</v>
      </c>
      <c r="E893" s="272" t="s">
        <v>155</v>
      </c>
      <c r="F893" s="272" t="s">
        <v>230</v>
      </c>
      <c r="G893" s="272" t="s">
        <v>251</v>
      </c>
      <c r="H893" s="277">
        <v>234000</v>
      </c>
      <c r="I893" s="272" t="s">
        <v>252</v>
      </c>
      <c r="J893" s="276"/>
    </row>
    <row r="894" spans="1:10" ht="12.75" hidden="1">
      <c r="A894" s="210" t="s">
        <v>159</v>
      </c>
      <c r="B894" s="272" t="s">
        <v>154</v>
      </c>
      <c r="C894" s="272" t="s">
        <v>176</v>
      </c>
      <c r="D894" s="272" t="s">
        <v>250</v>
      </c>
      <c r="E894" s="272" t="s">
        <v>155</v>
      </c>
      <c r="F894" s="272" t="s">
        <v>170</v>
      </c>
      <c r="G894" s="272" t="s">
        <v>251</v>
      </c>
      <c r="H894" s="277">
        <v>50000</v>
      </c>
      <c r="I894" s="272" t="s">
        <v>252</v>
      </c>
      <c r="J894" s="276"/>
    </row>
    <row r="895" spans="1:10" ht="12.75" hidden="1">
      <c r="A895" s="210" t="s">
        <v>160</v>
      </c>
      <c r="B895" s="272" t="s">
        <v>154</v>
      </c>
      <c r="C895" s="272" t="s">
        <v>176</v>
      </c>
      <c r="D895" s="272" t="s">
        <v>250</v>
      </c>
      <c r="E895" s="272" t="s">
        <v>155</v>
      </c>
      <c r="F895" s="272" t="s">
        <v>230</v>
      </c>
      <c r="G895" s="272" t="s">
        <v>251</v>
      </c>
      <c r="H895" s="277">
        <v>234000</v>
      </c>
      <c r="I895" s="272" t="s">
        <v>252</v>
      </c>
      <c r="J895" s="276"/>
    </row>
    <row r="896" spans="1:10" ht="12.75" hidden="1">
      <c r="A896" s="210" t="s">
        <v>153</v>
      </c>
      <c r="B896" s="272" t="s">
        <v>154</v>
      </c>
      <c r="C896" s="272" t="s">
        <v>176</v>
      </c>
      <c r="D896" s="272" t="s">
        <v>253</v>
      </c>
      <c r="E896" s="272" t="s">
        <v>155</v>
      </c>
      <c r="F896" s="272" t="s">
        <v>230</v>
      </c>
      <c r="G896" s="272" t="s">
        <v>254</v>
      </c>
      <c r="H896" s="277">
        <v>730000</v>
      </c>
      <c r="I896" s="272" t="s">
        <v>255</v>
      </c>
      <c r="J896" s="276"/>
    </row>
    <row r="897" spans="1:10" ht="12.75" hidden="1">
      <c r="A897" s="210" t="s">
        <v>153</v>
      </c>
      <c r="B897" s="272" t="s">
        <v>154</v>
      </c>
      <c r="C897" s="272" t="s">
        <v>176</v>
      </c>
      <c r="D897" s="272" t="s">
        <v>253</v>
      </c>
      <c r="E897" s="272" t="s">
        <v>155</v>
      </c>
      <c r="F897" s="272" t="s">
        <v>170</v>
      </c>
      <c r="G897" s="272" t="s">
        <v>254</v>
      </c>
      <c r="H897" s="277">
        <v>200000</v>
      </c>
      <c r="I897" s="272" t="s">
        <v>255</v>
      </c>
      <c r="J897" s="276"/>
    </row>
    <row r="898" spans="1:10" ht="12.75" hidden="1">
      <c r="A898" s="210" t="s">
        <v>158</v>
      </c>
      <c r="B898" s="272" t="s">
        <v>154</v>
      </c>
      <c r="C898" s="272" t="s">
        <v>176</v>
      </c>
      <c r="D898" s="272" t="s">
        <v>253</v>
      </c>
      <c r="E898" s="272" t="s">
        <v>155</v>
      </c>
      <c r="F898" s="272" t="s">
        <v>230</v>
      </c>
      <c r="G898" s="272" t="s">
        <v>254</v>
      </c>
      <c r="H898" s="277">
        <v>730000</v>
      </c>
      <c r="I898" s="272" t="s">
        <v>255</v>
      </c>
      <c r="J898" s="276"/>
    </row>
    <row r="899" spans="1:10" ht="12.75" hidden="1">
      <c r="A899" s="210" t="s">
        <v>158</v>
      </c>
      <c r="B899" s="272" t="s">
        <v>154</v>
      </c>
      <c r="C899" s="272" t="s">
        <v>176</v>
      </c>
      <c r="D899" s="272" t="s">
        <v>253</v>
      </c>
      <c r="E899" s="272" t="s">
        <v>155</v>
      </c>
      <c r="F899" s="272" t="s">
        <v>170</v>
      </c>
      <c r="G899" s="272" t="s">
        <v>254</v>
      </c>
      <c r="H899" s="277">
        <v>150000</v>
      </c>
      <c r="I899" s="272" t="s">
        <v>255</v>
      </c>
      <c r="J899" s="276"/>
    </row>
    <row r="900" spans="1:10" ht="12.75" hidden="1">
      <c r="A900" s="210" t="s">
        <v>159</v>
      </c>
      <c r="B900" s="272" t="s">
        <v>154</v>
      </c>
      <c r="C900" s="272" t="s">
        <v>176</v>
      </c>
      <c r="D900" s="272" t="s">
        <v>253</v>
      </c>
      <c r="E900" s="272" t="s">
        <v>155</v>
      </c>
      <c r="F900" s="272" t="s">
        <v>230</v>
      </c>
      <c r="G900" s="272" t="s">
        <v>254</v>
      </c>
      <c r="H900" s="277">
        <v>730000</v>
      </c>
      <c r="I900" s="272" t="s">
        <v>255</v>
      </c>
      <c r="J900" s="276"/>
    </row>
    <row r="901" spans="1:10" ht="12.75" hidden="1">
      <c r="A901" s="210" t="s">
        <v>159</v>
      </c>
      <c r="B901" s="272" t="s">
        <v>154</v>
      </c>
      <c r="C901" s="272" t="s">
        <v>176</v>
      </c>
      <c r="D901" s="272" t="s">
        <v>253</v>
      </c>
      <c r="E901" s="272" t="s">
        <v>155</v>
      </c>
      <c r="F901" s="272" t="s">
        <v>170</v>
      </c>
      <c r="G901" s="272" t="s">
        <v>254</v>
      </c>
      <c r="H901" s="277">
        <v>100000</v>
      </c>
      <c r="I901" s="272" t="s">
        <v>255</v>
      </c>
      <c r="J901" s="276"/>
    </row>
    <row r="902" spans="1:10" ht="12.75" hidden="1">
      <c r="A902" s="210" t="s">
        <v>160</v>
      </c>
      <c r="B902" s="272" t="s">
        <v>154</v>
      </c>
      <c r="C902" s="272" t="s">
        <v>176</v>
      </c>
      <c r="D902" s="272" t="s">
        <v>253</v>
      </c>
      <c r="E902" s="272" t="s">
        <v>155</v>
      </c>
      <c r="F902" s="272" t="s">
        <v>230</v>
      </c>
      <c r="G902" s="272" t="s">
        <v>254</v>
      </c>
      <c r="H902" s="277">
        <v>730000</v>
      </c>
      <c r="I902" s="272" t="s">
        <v>255</v>
      </c>
      <c r="J902" s="276"/>
    </row>
    <row r="903" spans="1:10" ht="12.75" hidden="1">
      <c r="A903" s="210" t="s">
        <v>153</v>
      </c>
      <c r="B903" s="272" t="s">
        <v>154</v>
      </c>
      <c r="C903" s="272" t="s">
        <v>176</v>
      </c>
      <c r="D903" s="272" t="s">
        <v>256</v>
      </c>
      <c r="E903" s="272" t="s">
        <v>155</v>
      </c>
      <c r="F903" s="272" t="s">
        <v>230</v>
      </c>
      <c r="G903" s="272" t="s">
        <v>257</v>
      </c>
      <c r="H903" s="277">
        <v>229000</v>
      </c>
      <c r="I903" s="272" t="s">
        <v>258</v>
      </c>
      <c r="J903" s="276"/>
    </row>
    <row r="904" spans="1:10" ht="12.75" hidden="1">
      <c r="A904" s="210" t="s">
        <v>153</v>
      </c>
      <c r="B904" s="272" t="s">
        <v>154</v>
      </c>
      <c r="C904" s="272" t="s">
        <v>176</v>
      </c>
      <c r="D904" s="272" t="s">
        <v>256</v>
      </c>
      <c r="E904" s="272" t="s">
        <v>155</v>
      </c>
      <c r="F904" s="272" t="s">
        <v>170</v>
      </c>
      <c r="G904" s="272" t="s">
        <v>257</v>
      </c>
      <c r="H904" s="277">
        <v>60000</v>
      </c>
      <c r="I904" s="272" t="s">
        <v>258</v>
      </c>
      <c r="J904" s="276"/>
    </row>
    <row r="905" spans="1:10" ht="12.75" hidden="1">
      <c r="A905" s="210" t="s">
        <v>158</v>
      </c>
      <c r="B905" s="272" t="s">
        <v>154</v>
      </c>
      <c r="C905" s="272" t="s">
        <v>176</v>
      </c>
      <c r="D905" s="272" t="s">
        <v>256</v>
      </c>
      <c r="E905" s="272" t="s">
        <v>155</v>
      </c>
      <c r="F905" s="272" t="s">
        <v>230</v>
      </c>
      <c r="G905" s="272" t="s">
        <v>257</v>
      </c>
      <c r="H905" s="277">
        <v>229000</v>
      </c>
      <c r="I905" s="272" t="s">
        <v>258</v>
      </c>
      <c r="J905" s="276"/>
    </row>
    <row r="906" spans="1:10" ht="12.75" hidden="1">
      <c r="A906" s="210" t="s">
        <v>158</v>
      </c>
      <c r="B906" s="272" t="s">
        <v>154</v>
      </c>
      <c r="C906" s="272" t="s">
        <v>176</v>
      </c>
      <c r="D906" s="272" t="s">
        <v>256</v>
      </c>
      <c r="E906" s="272" t="s">
        <v>155</v>
      </c>
      <c r="F906" s="272" t="s">
        <v>170</v>
      </c>
      <c r="G906" s="272" t="s">
        <v>257</v>
      </c>
      <c r="H906" s="277">
        <v>60000</v>
      </c>
      <c r="I906" s="272" t="s">
        <v>258</v>
      </c>
      <c r="J906" s="276"/>
    </row>
    <row r="907" spans="1:10" ht="12.75" hidden="1">
      <c r="A907" s="210" t="s">
        <v>159</v>
      </c>
      <c r="B907" s="272" t="s">
        <v>154</v>
      </c>
      <c r="C907" s="272" t="s">
        <v>176</v>
      </c>
      <c r="D907" s="272" t="s">
        <v>256</v>
      </c>
      <c r="E907" s="272" t="s">
        <v>155</v>
      </c>
      <c r="F907" s="272" t="s">
        <v>230</v>
      </c>
      <c r="G907" s="272" t="s">
        <v>257</v>
      </c>
      <c r="H907" s="277">
        <v>229000</v>
      </c>
      <c r="I907" s="272" t="s">
        <v>258</v>
      </c>
      <c r="J907" s="276"/>
    </row>
    <row r="908" spans="1:10" ht="12.75" hidden="1">
      <c r="A908" s="210" t="s">
        <v>159</v>
      </c>
      <c r="B908" s="272" t="s">
        <v>154</v>
      </c>
      <c r="C908" s="272" t="s">
        <v>176</v>
      </c>
      <c r="D908" s="272" t="s">
        <v>256</v>
      </c>
      <c r="E908" s="272" t="s">
        <v>155</v>
      </c>
      <c r="F908" s="272" t="s">
        <v>170</v>
      </c>
      <c r="G908" s="272" t="s">
        <v>257</v>
      </c>
      <c r="H908" s="277">
        <v>60000</v>
      </c>
      <c r="I908" s="272" t="s">
        <v>258</v>
      </c>
      <c r="J908" s="276"/>
    </row>
    <row r="909" spans="1:10" ht="12.75" hidden="1">
      <c r="A909" s="210" t="s">
        <v>160</v>
      </c>
      <c r="B909" s="272" t="s">
        <v>154</v>
      </c>
      <c r="C909" s="272" t="s">
        <v>176</v>
      </c>
      <c r="D909" s="272" t="s">
        <v>256</v>
      </c>
      <c r="E909" s="272" t="s">
        <v>155</v>
      </c>
      <c r="F909" s="272" t="s">
        <v>230</v>
      </c>
      <c r="G909" s="272" t="s">
        <v>257</v>
      </c>
      <c r="H909" s="277">
        <v>229000</v>
      </c>
      <c r="I909" s="272" t="s">
        <v>258</v>
      </c>
      <c r="J909" s="276"/>
    </row>
    <row r="910" spans="1:10" ht="12.75" hidden="1">
      <c r="A910" s="210" t="s">
        <v>153</v>
      </c>
      <c r="B910" s="272" t="s">
        <v>154</v>
      </c>
      <c r="C910" s="272" t="s">
        <v>176</v>
      </c>
      <c r="D910" s="272" t="s">
        <v>259</v>
      </c>
      <c r="E910" s="272" t="s">
        <v>155</v>
      </c>
      <c r="F910" s="272" t="s">
        <v>230</v>
      </c>
      <c r="G910" s="272" t="s">
        <v>210</v>
      </c>
      <c r="H910" s="277">
        <v>1319000</v>
      </c>
      <c r="I910" s="272" t="s">
        <v>260</v>
      </c>
      <c r="J910" s="276"/>
    </row>
    <row r="911" spans="1:10" ht="12.75" hidden="1">
      <c r="A911" s="210" t="s">
        <v>153</v>
      </c>
      <c r="B911" s="272" t="s">
        <v>154</v>
      </c>
      <c r="C911" s="272" t="s">
        <v>176</v>
      </c>
      <c r="D911" s="272" t="s">
        <v>259</v>
      </c>
      <c r="E911" s="272" t="s">
        <v>155</v>
      </c>
      <c r="F911" s="272" t="s">
        <v>170</v>
      </c>
      <c r="G911" s="272" t="s">
        <v>210</v>
      </c>
      <c r="H911" s="277">
        <v>300000</v>
      </c>
      <c r="I911" s="272" t="s">
        <v>260</v>
      </c>
      <c r="J911" s="276"/>
    </row>
    <row r="912" spans="1:10" ht="12.75" hidden="1">
      <c r="A912" s="210" t="s">
        <v>158</v>
      </c>
      <c r="B912" s="272" t="s">
        <v>154</v>
      </c>
      <c r="C912" s="272" t="s">
        <v>176</v>
      </c>
      <c r="D912" s="272" t="s">
        <v>259</v>
      </c>
      <c r="E912" s="272" t="s">
        <v>155</v>
      </c>
      <c r="F912" s="272" t="s">
        <v>230</v>
      </c>
      <c r="G912" s="272" t="s">
        <v>210</v>
      </c>
      <c r="H912" s="277">
        <v>1319000</v>
      </c>
      <c r="I912" s="272" t="s">
        <v>260</v>
      </c>
      <c r="J912" s="276"/>
    </row>
    <row r="913" spans="1:10" ht="12.75" hidden="1">
      <c r="A913" s="210" t="s">
        <v>158</v>
      </c>
      <c r="B913" s="272" t="s">
        <v>154</v>
      </c>
      <c r="C913" s="272" t="s">
        <v>176</v>
      </c>
      <c r="D913" s="272" t="s">
        <v>259</v>
      </c>
      <c r="E913" s="272" t="s">
        <v>155</v>
      </c>
      <c r="F913" s="272" t="s">
        <v>170</v>
      </c>
      <c r="G913" s="272" t="s">
        <v>210</v>
      </c>
      <c r="H913" s="277">
        <v>300000</v>
      </c>
      <c r="I913" s="272" t="s">
        <v>260</v>
      </c>
      <c r="J913" s="276"/>
    </row>
    <row r="914" spans="1:10" ht="12.75" hidden="1">
      <c r="A914" s="210" t="s">
        <v>159</v>
      </c>
      <c r="B914" s="272" t="s">
        <v>154</v>
      </c>
      <c r="C914" s="272" t="s">
        <v>176</v>
      </c>
      <c r="D914" s="272" t="s">
        <v>259</v>
      </c>
      <c r="E914" s="272" t="s">
        <v>155</v>
      </c>
      <c r="F914" s="272" t="s">
        <v>230</v>
      </c>
      <c r="G914" s="272" t="s">
        <v>210</v>
      </c>
      <c r="H914" s="277">
        <v>1319000</v>
      </c>
      <c r="I914" s="272" t="s">
        <v>260</v>
      </c>
      <c r="J914" s="276"/>
    </row>
    <row r="915" spans="1:10" ht="12.75" hidden="1">
      <c r="A915" s="210" t="s">
        <v>159</v>
      </c>
      <c r="B915" s="272" t="s">
        <v>154</v>
      </c>
      <c r="C915" s="272" t="s">
        <v>176</v>
      </c>
      <c r="D915" s="272" t="s">
        <v>259</v>
      </c>
      <c r="E915" s="272" t="s">
        <v>155</v>
      </c>
      <c r="F915" s="272" t="s">
        <v>170</v>
      </c>
      <c r="G915" s="272" t="s">
        <v>210</v>
      </c>
      <c r="H915" s="277">
        <v>250000</v>
      </c>
      <c r="I915" s="272" t="s">
        <v>260</v>
      </c>
      <c r="J915" s="276"/>
    </row>
    <row r="916" spans="1:10" ht="12.75" hidden="1">
      <c r="A916" s="210" t="s">
        <v>160</v>
      </c>
      <c r="B916" s="272" t="s">
        <v>154</v>
      </c>
      <c r="C916" s="272" t="s">
        <v>176</v>
      </c>
      <c r="D916" s="272" t="s">
        <v>259</v>
      </c>
      <c r="E916" s="272" t="s">
        <v>155</v>
      </c>
      <c r="F916" s="272" t="s">
        <v>230</v>
      </c>
      <c r="G916" s="272" t="s">
        <v>210</v>
      </c>
      <c r="H916" s="277">
        <v>1319000</v>
      </c>
      <c r="I916" s="272" t="s">
        <v>260</v>
      </c>
      <c r="J916" s="276"/>
    </row>
    <row r="917" spans="1:10" ht="12.75" hidden="1">
      <c r="A917" s="210" t="s">
        <v>153</v>
      </c>
      <c r="B917" s="272" t="s">
        <v>154</v>
      </c>
      <c r="C917" s="272" t="s">
        <v>176</v>
      </c>
      <c r="D917" s="272" t="s">
        <v>261</v>
      </c>
      <c r="E917" s="272" t="s">
        <v>155</v>
      </c>
      <c r="F917" s="272" t="s">
        <v>230</v>
      </c>
      <c r="G917" s="272" t="s">
        <v>262</v>
      </c>
      <c r="H917" s="277">
        <v>208000</v>
      </c>
      <c r="I917" s="272" t="s">
        <v>263</v>
      </c>
      <c r="J917" s="276"/>
    </row>
    <row r="918" spans="1:10" ht="12.75" hidden="1">
      <c r="A918" s="210" t="s">
        <v>153</v>
      </c>
      <c r="B918" s="272" t="s">
        <v>154</v>
      </c>
      <c r="C918" s="272" t="s">
        <v>176</v>
      </c>
      <c r="D918" s="272" t="s">
        <v>261</v>
      </c>
      <c r="E918" s="272" t="s">
        <v>155</v>
      </c>
      <c r="F918" s="272" t="s">
        <v>170</v>
      </c>
      <c r="G918" s="272" t="s">
        <v>262</v>
      </c>
      <c r="H918" s="277">
        <v>50000</v>
      </c>
      <c r="I918" s="272" t="s">
        <v>263</v>
      </c>
      <c r="J918" s="276"/>
    </row>
    <row r="919" spans="1:10" ht="12.75" hidden="1">
      <c r="A919" s="210" t="s">
        <v>158</v>
      </c>
      <c r="B919" s="272" t="s">
        <v>154</v>
      </c>
      <c r="C919" s="272" t="s">
        <v>176</v>
      </c>
      <c r="D919" s="272" t="s">
        <v>261</v>
      </c>
      <c r="E919" s="272" t="s">
        <v>155</v>
      </c>
      <c r="F919" s="272" t="s">
        <v>230</v>
      </c>
      <c r="G919" s="272" t="s">
        <v>262</v>
      </c>
      <c r="H919" s="277">
        <v>208000</v>
      </c>
      <c r="I919" s="272" t="s">
        <v>263</v>
      </c>
      <c r="J919" s="276"/>
    </row>
    <row r="920" spans="1:10" ht="12.75" hidden="1">
      <c r="A920" s="210" t="s">
        <v>158</v>
      </c>
      <c r="B920" s="272" t="s">
        <v>154</v>
      </c>
      <c r="C920" s="272" t="s">
        <v>176</v>
      </c>
      <c r="D920" s="272" t="s">
        <v>261</v>
      </c>
      <c r="E920" s="272" t="s">
        <v>155</v>
      </c>
      <c r="F920" s="272" t="s">
        <v>170</v>
      </c>
      <c r="G920" s="272" t="s">
        <v>262</v>
      </c>
      <c r="H920" s="277">
        <v>50000</v>
      </c>
      <c r="I920" s="272" t="s">
        <v>263</v>
      </c>
      <c r="J920" s="276"/>
    </row>
    <row r="921" spans="1:10" ht="12.75" hidden="1">
      <c r="A921" s="210" t="s">
        <v>159</v>
      </c>
      <c r="B921" s="272" t="s">
        <v>154</v>
      </c>
      <c r="C921" s="272" t="s">
        <v>176</v>
      </c>
      <c r="D921" s="272" t="s">
        <v>261</v>
      </c>
      <c r="E921" s="272" t="s">
        <v>155</v>
      </c>
      <c r="F921" s="272" t="s">
        <v>230</v>
      </c>
      <c r="G921" s="272" t="s">
        <v>262</v>
      </c>
      <c r="H921" s="277">
        <v>208000</v>
      </c>
      <c r="I921" s="272" t="s">
        <v>263</v>
      </c>
      <c r="J921" s="276"/>
    </row>
    <row r="922" spans="1:10" ht="12.75" hidden="1">
      <c r="A922" s="210" t="s">
        <v>159</v>
      </c>
      <c r="B922" s="272" t="s">
        <v>154</v>
      </c>
      <c r="C922" s="272" t="s">
        <v>176</v>
      </c>
      <c r="D922" s="272" t="s">
        <v>261</v>
      </c>
      <c r="E922" s="272" t="s">
        <v>155</v>
      </c>
      <c r="F922" s="272" t="s">
        <v>170</v>
      </c>
      <c r="G922" s="272" t="s">
        <v>262</v>
      </c>
      <c r="H922" s="277">
        <v>50000</v>
      </c>
      <c r="I922" s="272" t="s">
        <v>263</v>
      </c>
      <c r="J922" s="276"/>
    </row>
    <row r="923" spans="1:10" ht="12.75" hidden="1">
      <c r="A923" s="210" t="s">
        <v>160</v>
      </c>
      <c r="B923" s="272" t="s">
        <v>154</v>
      </c>
      <c r="C923" s="272" t="s">
        <v>176</v>
      </c>
      <c r="D923" s="272" t="s">
        <v>261</v>
      </c>
      <c r="E923" s="272" t="s">
        <v>155</v>
      </c>
      <c r="F923" s="272" t="s">
        <v>230</v>
      </c>
      <c r="G923" s="272" t="s">
        <v>262</v>
      </c>
      <c r="H923" s="277">
        <v>208000</v>
      </c>
      <c r="I923" s="272" t="s">
        <v>263</v>
      </c>
      <c r="J923" s="276"/>
    </row>
    <row r="924" spans="1:10" ht="12.75" hidden="1">
      <c r="A924" s="210" t="s">
        <v>153</v>
      </c>
      <c r="B924" s="272" t="s">
        <v>154</v>
      </c>
      <c r="C924" s="272" t="s">
        <v>176</v>
      </c>
      <c r="D924" s="272" t="s">
        <v>264</v>
      </c>
      <c r="E924" s="272" t="s">
        <v>155</v>
      </c>
      <c r="F924" s="272" t="s">
        <v>230</v>
      </c>
      <c r="G924" s="272" t="s">
        <v>265</v>
      </c>
      <c r="H924" s="277">
        <v>2050000</v>
      </c>
      <c r="I924" s="272" t="s">
        <v>266</v>
      </c>
      <c r="J924" s="276"/>
    </row>
    <row r="925" spans="1:10" ht="12.75" hidden="1">
      <c r="A925" s="210" t="s">
        <v>153</v>
      </c>
      <c r="B925" s="272" t="s">
        <v>154</v>
      </c>
      <c r="C925" s="272" t="s">
        <v>176</v>
      </c>
      <c r="D925" s="272" t="s">
        <v>264</v>
      </c>
      <c r="E925" s="272" t="s">
        <v>155</v>
      </c>
      <c r="F925" s="272" t="s">
        <v>170</v>
      </c>
      <c r="G925" s="272" t="s">
        <v>265</v>
      </c>
      <c r="H925" s="277">
        <v>250000</v>
      </c>
      <c r="I925" s="272" t="s">
        <v>266</v>
      </c>
      <c r="J925" s="276"/>
    </row>
    <row r="926" spans="1:10" ht="12.75" hidden="1">
      <c r="A926" s="210" t="s">
        <v>158</v>
      </c>
      <c r="B926" s="272" t="s">
        <v>154</v>
      </c>
      <c r="C926" s="272" t="s">
        <v>176</v>
      </c>
      <c r="D926" s="272" t="s">
        <v>264</v>
      </c>
      <c r="E926" s="272" t="s">
        <v>155</v>
      </c>
      <c r="F926" s="272" t="s">
        <v>230</v>
      </c>
      <c r="G926" s="272" t="s">
        <v>265</v>
      </c>
      <c r="H926" s="277">
        <v>2050000</v>
      </c>
      <c r="I926" s="272" t="s">
        <v>266</v>
      </c>
      <c r="J926" s="276"/>
    </row>
    <row r="927" spans="1:10" ht="12.75" hidden="1">
      <c r="A927" s="210" t="s">
        <v>158</v>
      </c>
      <c r="B927" s="272" t="s">
        <v>154</v>
      </c>
      <c r="C927" s="272" t="s">
        <v>176</v>
      </c>
      <c r="D927" s="272" t="s">
        <v>264</v>
      </c>
      <c r="E927" s="272" t="s">
        <v>155</v>
      </c>
      <c r="F927" s="272" t="s">
        <v>170</v>
      </c>
      <c r="G927" s="272" t="s">
        <v>265</v>
      </c>
      <c r="H927" s="277">
        <v>200000</v>
      </c>
      <c r="I927" s="272" t="s">
        <v>266</v>
      </c>
      <c r="J927" s="276"/>
    </row>
    <row r="928" spans="1:10" ht="12.75" hidden="1">
      <c r="A928" s="210" t="s">
        <v>159</v>
      </c>
      <c r="B928" s="272" t="s">
        <v>154</v>
      </c>
      <c r="C928" s="272" t="s">
        <v>176</v>
      </c>
      <c r="D928" s="272" t="s">
        <v>264</v>
      </c>
      <c r="E928" s="272" t="s">
        <v>155</v>
      </c>
      <c r="F928" s="272" t="s">
        <v>230</v>
      </c>
      <c r="G928" s="272" t="s">
        <v>265</v>
      </c>
      <c r="H928" s="277">
        <v>2050000</v>
      </c>
      <c r="I928" s="272" t="s">
        <v>266</v>
      </c>
      <c r="J928" s="276"/>
    </row>
    <row r="929" spans="1:10" ht="12.75" hidden="1">
      <c r="A929" s="210" t="s">
        <v>159</v>
      </c>
      <c r="B929" s="272" t="s">
        <v>154</v>
      </c>
      <c r="C929" s="272" t="s">
        <v>176</v>
      </c>
      <c r="D929" s="272" t="s">
        <v>264</v>
      </c>
      <c r="E929" s="272" t="s">
        <v>155</v>
      </c>
      <c r="F929" s="272" t="s">
        <v>170</v>
      </c>
      <c r="G929" s="272" t="s">
        <v>265</v>
      </c>
      <c r="H929" s="277">
        <v>150000</v>
      </c>
      <c r="I929" s="272" t="s">
        <v>266</v>
      </c>
      <c r="J929" s="276"/>
    </row>
    <row r="930" spans="1:10" ht="12.75" hidden="1">
      <c r="A930" s="210" t="s">
        <v>160</v>
      </c>
      <c r="B930" s="272" t="s">
        <v>154</v>
      </c>
      <c r="C930" s="272" t="s">
        <v>176</v>
      </c>
      <c r="D930" s="272" t="s">
        <v>264</v>
      </c>
      <c r="E930" s="272" t="s">
        <v>155</v>
      </c>
      <c r="F930" s="272" t="s">
        <v>230</v>
      </c>
      <c r="G930" s="272" t="s">
        <v>265</v>
      </c>
      <c r="H930" s="277">
        <v>2050000</v>
      </c>
      <c r="I930" s="272" t="s">
        <v>266</v>
      </c>
      <c r="J930" s="276"/>
    </row>
    <row r="931" spans="1:10" ht="12.75" hidden="1">
      <c r="A931" s="210" t="s">
        <v>153</v>
      </c>
      <c r="B931" s="272" t="s">
        <v>154</v>
      </c>
      <c r="C931" s="272" t="s">
        <v>176</v>
      </c>
      <c r="D931" s="272" t="s">
        <v>267</v>
      </c>
      <c r="E931" s="272" t="s">
        <v>155</v>
      </c>
      <c r="F931" s="272" t="s">
        <v>230</v>
      </c>
      <c r="G931" s="272" t="s">
        <v>198</v>
      </c>
      <c r="H931" s="277">
        <v>460000</v>
      </c>
      <c r="I931" s="272" t="s">
        <v>268</v>
      </c>
      <c r="J931" s="276"/>
    </row>
    <row r="932" spans="1:10" ht="12.75" hidden="1">
      <c r="A932" s="210" t="s">
        <v>153</v>
      </c>
      <c r="B932" s="272" t="s">
        <v>154</v>
      </c>
      <c r="C932" s="272" t="s">
        <v>176</v>
      </c>
      <c r="D932" s="272" t="s">
        <v>267</v>
      </c>
      <c r="E932" s="272" t="s">
        <v>155</v>
      </c>
      <c r="F932" s="272" t="s">
        <v>170</v>
      </c>
      <c r="G932" s="272" t="s">
        <v>198</v>
      </c>
      <c r="H932" s="277">
        <v>80000</v>
      </c>
      <c r="I932" s="272" t="s">
        <v>268</v>
      </c>
      <c r="J932" s="276"/>
    </row>
    <row r="933" spans="1:10" ht="12.75" hidden="1">
      <c r="A933" s="210" t="s">
        <v>158</v>
      </c>
      <c r="B933" s="272" t="s">
        <v>154</v>
      </c>
      <c r="C933" s="272" t="s">
        <v>176</v>
      </c>
      <c r="D933" s="272" t="s">
        <v>267</v>
      </c>
      <c r="E933" s="272" t="s">
        <v>155</v>
      </c>
      <c r="F933" s="272" t="s">
        <v>230</v>
      </c>
      <c r="G933" s="272" t="s">
        <v>198</v>
      </c>
      <c r="H933" s="277">
        <v>460000</v>
      </c>
      <c r="I933" s="272" t="s">
        <v>268</v>
      </c>
      <c r="J933" s="276"/>
    </row>
    <row r="934" spans="1:10" ht="12.75" hidden="1">
      <c r="A934" s="210" t="s">
        <v>158</v>
      </c>
      <c r="B934" s="272" t="s">
        <v>154</v>
      </c>
      <c r="C934" s="272" t="s">
        <v>176</v>
      </c>
      <c r="D934" s="272" t="s">
        <v>267</v>
      </c>
      <c r="E934" s="272" t="s">
        <v>155</v>
      </c>
      <c r="F934" s="272" t="s">
        <v>170</v>
      </c>
      <c r="G934" s="272" t="s">
        <v>198</v>
      </c>
      <c r="H934" s="277">
        <v>80000</v>
      </c>
      <c r="I934" s="272" t="s">
        <v>268</v>
      </c>
      <c r="J934" s="276"/>
    </row>
    <row r="935" spans="1:10" ht="12.75" hidden="1">
      <c r="A935" s="210" t="s">
        <v>159</v>
      </c>
      <c r="B935" s="272" t="s">
        <v>154</v>
      </c>
      <c r="C935" s="272" t="s">
        <v>176</v>
      </c>
      <c r="D935" s="272" t="s">
        <v>267</v>
      </c>
      <c r="E935" s="272" t="s">
        <v>155</v>
      </c>
      <c r="F935" s="272" t="s">
        <v>230</v>
      </c>
      <c r="G935" s="272" t="s">
        <v>198</v>
      </c>
      <c r="H935" s="277">
        <v>460000</v>
      </c>
      <c r="I935" s="272" t="s">
        <v>268</v>
      </c>
      <c r="J935" s="276"/>
    </row>
    <row r="936" spans="1:10" ht="12.75" hidden="1">
      <c r="A936" s="210" t="s">
        <v>159</v>
      </c>
      <c r="B936" s="272" t="s">
        <v>154</v>
      </c>
      <c r="C936" s="272" t="s">
        <v>176</v>
      </c>
      <c r="D936" s="272" t="s">
        <v>267</v>
      </c>
      <c r="E936" s="272" t="s">
        <v>155</v>
      </c>
      <c r="F936" s="272" t="s">
        <v>170</v>
      </c>
      <c r="G936" s="272" t="s">
        <v>198</v>
      </c>
      <c r="H936" s="277">
        <v>70000</v>
      </c>
      <c r="I936" s="272" t="s">
        <v>268</v>
      </c>
      <c r="J936" s="276"/>
    </row>
    <row r="937" spans="1:10" ht="12.75" hidden="1">
      <c r="A937" s="210" t="s">
        <v>160</v>
      </c>
      <c r="B937" s="272" t="s">
        <v>154</v>
      </c>
      <c r="C937" s="272" t="s">
        <v>176</v>
      </c>
      <c r="D937" s="272" t="s">
        <v>267</v>
      </c>
      <c r="E937" s="272" t="s">
        <v>155</v>
      </c>
      <c r="F937" s="272" t="s">
        <v>230</v>
      </c>
      <c r="G937" s="272" t="s">
        <v>198</v>
      </c>
      <c r="H937" s="277">
        <v>460000</v>
      </c>
      <c r="I937" s="272" t="s">
        <v>268</v>
      </c>
      <c r="J937" s="276"/>
    </row>
    <row r="938" spans="1:10" ht="12.75" hidden="1">
      <c r="A938" s="210" t="s">
        <v>153</v>
      </c>
      <c r="B938" s="272" t="s">
        <v>154</v>
      </c>
      <c r="C938" s="272" t="s">
        <v>176</v>
      </c>
      <c r="D938" s="272" t="s">
        <v>269</v>
      </c>
      <c r="E938" s="272" t="s">
        <v>155</v>
      </c>
      <c r="F938" s="272" t="s">
        <v>230</v>
      </c>
      <c r="G938" s="272" t="s">
        <v>270</v>
      </c>
      <c r="H938" s="277">
        <v>369000</v>
      </c>
      <c r="I938" s="272" t="s">
        <v>271</v>
      </c>
      <c r="J938" s="276"/>
    </row>
    <row r="939" spans="1:10" ht="12.75" hidden="1">
      <c r="A939" s="210" t="s">
        <v>153</v>
      </c>
      <c r="B939" s="272" t="s">
        <v>154</v>
      </c>
      <c r="C939" s="272" t="s">
        <v>176</v>
      </c>
      <c r="D939" s="272" t="s">
        <v>269</v>
      </c>
      <c r="E939" s="272" t="s">
        <v>155</v>
      </c>
      <c r="F939" s="272" t="s">
        <v>170</v>
      </c>
      <c r="G939" s="272" t="s">
        <v>270</v>
      </c>
      <c r="H939" s="277">
        <v>50000</v>
      </c>
      <c r="I939" s="272" t="s">
        <v>271</v>
      </c>
      <c r="J939" s="276"/>
    </row>
    <row r="940" spans="1:10" ht="12.75" hidden="1">
      <c r="A940" s="210" t="s">
        <v>158</v>
      </c>
      <c r="B940" s="272" t="s">
        <v>154</v>
      </c>
      <c r="C940" s="272" t="s">
        <v>176</v>
      </c>
      <c r="D940" s="272" t="s">
        <v>269</v>
      </c>
      <c r="E940" s="272" t="s">
        <v>155</v>
      </c>
      <c r="F940" s="272" t="s">
        <v>230</v>
      </c>
      <c r="G940" s="272" t="s">
        <v>270</v>
      </c>
      <c r="H940" s="277">
        <v>369000</v>
      </c>
      <c r="I940" s="272" t="s">
        <v>271</v>
      </c>
      <c r="J940" s="276"/>
    </row>
    <row r="941" spans="1:10" ht="12.75" hidden="1">
      <c r="A941" s="210" t="s">
        <v>158</v>
      </c>
      <c r="B941" s="272" t="s">
        <v>154</v>
      </c>
      <c r="C941" s="272" t="s">
        <v>176</v>
      </c>
      <c r="D941" s="272" t="s">
        <v>269</v>
      </c>
      <c r="E941" s="272" t="s">
        <v>155</v>
      </c>
      <c r="F941" s="272" t="s">
        <v>170</v>
      </c>
      <c r="G941" s="272" t="s">
        <v>270</v>
      </c>
      <c r="H941" s="277">
        <v>50000</v>
      </c>
      <c r="I941" s="272" t="s">
        <v>271</v>
      </c>
      <c r="J941" s="276"/>
    </row>
    <row r="942" spans="1:10" ht="12.75" hidden="1">
      <c r="A942" s="210" t="s">
        <v>159</v>
      </c>
      <c r="B942" s="272" t="s">
        <v>154</v>
      </c>
      <c r="C942" s="272" t="s">
        <v>176</v>
      </c>
      <c r="D942" s="272" t="s">
        <v>269</v>
      </c>
      <c r="E942" s="272" t="s">
        <v>155</v>
      </c>
      <c r="F942" s="272" t="s">
        <v>230</v>
      </c>
      <c r="G942" s="272" t="s">
        <v>270</v>
      </c>
      <c r="H942" s="277">
        <v>369000</v>
      </c>
      <c r="I942" s="272" t="s">
        <v>271</v>
      </c>
      <c r="J942" s="276"/>
    </row>
    <row r="943" spans="1:10" ht="12.75" hidden="1">
      <c r="A943" s="210" t="s">
        <v>159</v>
      </c>
      <c r="B943" s="272" t="s">
        <v>154</v>
      </c>
      <c r="C943" s="272" t="s">
        <v>176</v>
      </c>
      <c r="D943" s="272" t="s">
        <v>269</v>
      </c>
      <c r="E943" s="272" t="s">
        <v>155</v>
      </c>
      <c r="F943" s="272" t="s">
        <v>170</v>
      </c>
      <c r="G943" s="272" t="s">
        <v>270</v>
      </c>
      <c r="H943" s="277">
        <v>50000</v>
      </c>
      <c r="I943" s="272" t="s">
        <v>271</v>
      </c>
      <c r="J943" s="276"/>
    </row>
    <row r="944" spans="1:10" ht="12.75" hidden="1">
      <c r="A944" s="210" t="s">
        <v>160</v>
      </c>
      <c r="B944" s="272" t="s">
        <v>154</v>
      </c>
      <c r="C944" s="272" t="s">
        <v>176</v>
      </c>
      <c r="D944" s="272" t="s">
        <v>269</v>
      </c>
      <c r="E944" s="272" t="s">
        <v>155</v>
      </c>
      <c r="F944" s="272" t="s">
        <v>230</v>
      </c>
      <c r="G944" s="272" t="s">
        <v>270</v>
      </c>
      <c r="H944" s="277">
        <v>369000</v>
      </c>
      <c r="I944" s="272" t="s">
        <v>271</v>
      </c>
      <c r="J944" s="276"/>
    </row>
    <row r="945" spans="1:10" ht="12.75" hidden="1">
      <c r="A945" s="210" t="s">
        <v>153</v>
      </c>
      <c r="B945" s="272" t="s">
        <v>154</v>
      </c>
      <c r="C945" s="272" t="s">
        <v>176</v>
      </c>
      <c r="D945" s="272" t="s">
        <v>272</v>
      </c>
      <c r="E945" s="272" t="s">
        <v>155</v>
      </c>
      <c r="F945" s="272" t="s">
        <v>230</v>
      </c>
      <c r="G945" s="272" t="s">
        <v>273</v>
      </c>
      <c r="H945" s="277">
        <v>517000</v>
      </c>
      <c r="I945" s="272" t="s">
        <v>274</v>
      </c>
      <c r="J945" s="276"/>
    </row>
    <row r="946" spans="1:10" ht="12.75" hidden="1">
      <c r="A946" s="210" t="s">
        <v>153</v>
      </c>
      <c r="B946" s="272" t="s">
        <v>154</v>
      </c>
      <c r="C946" s="272" t="s">
        <v>176</v>
      </c>
      <c r="D946" s="272" t="s">
        <v>272</v>
      </c>
      <c r="E946" s="272" t="s">
        <v>155</v>
      </c>
      <c r="F946" s="272" t="s">
        <v>170</v>
      </c>
      <c r="G946" s="272" t="s">
        <v>273</v>
      </c>
      <c r="H946" s="277">
        <v>200000</v>
      </c>
      <c r="I946" s="272" t="s">
        <v>274</v>
      </c>
      <c r="J946" s="276"/>
    </row>
    <row r="947" spans="1:10" ht="12.75" hidden="1">
      <c r="A947" s="210" t="s">
        <v>158</v>
      </c>
      <c r="B947" s="272" t="s">
        <v>154</v>
      </c>
      <c r="C947" s="272" t="s">
        <v>176</v>
      </c>
      <c r="D947" s="272" t="s">
        <v>272</v>
      </c>
      <c r="E947" s="272" t="s">
        <v>155</v>
      </c>
      <c r="F947" s="272" t="s">
        <v>230</v>
      </c>
      <c r="G947" s="272" t="s">
        <v>273</v>
      </c>
      <c r="H947" s="277">
        <v>517000</v>
      </c>
      <c r="I947" s="272" t="s">
        <v>274</v>
      </c>
      <c r="J947" s="276"/>
    </row>
    <row r="948" spans="1:10" ht="12.75" hidden="1">
      <c r="A948" s="210" t="s">
        <v>158</v>
      </c>
      <c r="B948" s="272" t="s">
        <v>154</v>
      </c>
      <c r="C948" s="272" t="s">
        <v>176</v>
      </c>
      <c r="D948" s="272" t="s">
        <v>272</v>
      </c>
      <c r="E948" s="272" t="s">
        <v>155</v>
      </c>
      <c r="F948" s="272" t="s">
        <v>170</v>
      </c>
      <c r="G948" s="272" t="s">
        <v>273</v>
      </c>
      <c r="H948" s="277">
        <v>150000</v>
      </c>
      <c r="I948" s="272" t="s">
        <v>274</v>
      </c>
      <c r="J948" s="276"/>
    </row>
    <row r="949" spans="1:10" ht="12.75" hidden="1">
      <c r="A949" s="210" t="s">
        <v>159</v>
      </c>
      <c r="B949" s="272" t="s">
        <v>154</v>
      </c>
      <c r="C949" s="272" t="s">
        <v>176</v>
      </c>
      <c r="D949" s="272" t="s">
        <v>272</v>
      </c>
      <c r="E949" s="272" t="s">
        <v>155</v>
      </c>
      <c r="F949" s="272" t="s">
        <v>230</v>
      </c>
      <c r="G949" s="272" t="s">
        <v>273</v>
      </c>
      <c r="H949" s="277">
        <v>517000</v>
      </c>
      <c r="I949" s="272" t="s">
        <v>274</v>
      </c>
      <c r="J949" s="276"/>
    </row>
    <row r="950" spans="1:10" ht="12.75" hidden="1">
      <c r="A950" s="210" t="s">
        <v>159</v>
      </c>
      <c r="B950" s="272" t="s">
        <v>154</v>
      </c>
      <c r="C950" s="272" t="s">
        <v>176</v>
      </c>
      <c r="D950" s="272" t="s">
        <v>272</v>
      </c>
      <c r="E950" s="272" t="s">
        <v>155</v>
      </c>
      <c r="F950" s="272" t="s">
        <v>170</v>
      </c>
      <c r="G950" s="272" t="s">
        <v>273</v>
      </c>
      <c r="H950" s="277">
        <v>150000</v>
      </c>
      <c r="I950" s="272" t="s">
        <v>274</v>
      </c>
      <c r="J950" s="276"/>
    </row>
    <row r="951" spans="1:10" ht="12.75" hidden="1">
      <c r="A951" s="210" t="s">
        <v>160</v>
      </c>
      <c r="B951" s="272" t="s">
        <v>154</v>
      </c>
      <c r="C951" s="272" t="s">
        <v>176</v>
      </c>
      <c r="D951" s="272" t="s">
        <v>272</v>
      </c>
      <c r="E951" s="272" t="s">
        <v>155</v>
      </c>
      <c r="F951" s="272" t="s">
        <v>230</v>
      </c>
      <c r="G951" s="272" t="s">
        <v>273</v>
      </c>
      <c r="H951" s="277">
        <v>517000</v>
      </c>
      <c r="I951" s="272" t="s">
        <v>274</v>
      </c>
      <c r="J951" s="276"/>
    </row>
    <row r="952" spans="1:10" ht="12.75" hidden="1">
      <c r="A952" s="210" t="s">
        <v>153</v>
      </c>
      <c r="B952" s="272" t="s">
        <v>154</v>
      </c>
      <c r="C952" s="272" t="s">
        <v>176</v>
      </c>
      <c r="D952" s="272" t="s">
        <v>275</v>
      </c>
      <c r="E952" s="272" t="s">
        <v>155</v>
      </c>
      <c r="F952" s="272" t="s">
        <v>230</v>
      </c>
      <c r="G952" s="272" t="s">
        <v>276</v>
      </c>
      <c r="H952" s="273">
        <v>585000</v>
      </c>
      <c r="I952" s="272" t="s">
        <v>277</v>
      </c>
      <c r="J952" s="276"/>
    </row>
    <row r="953" spans="1:10" ht="12.75" hidden="1">
      <c r="A953" s="210" t="s">
        <v>153</v>
      </c>
      <c r="B953" s="272" t="s">
        <v>154</v>
      </c>
      <c r="C953" s="272" t="s">
        <v>176</v>
      </c>
      <c r="D953" s="272" t="s">
        <v>275</v>
      </c>
      <c r="E953" s="272" t="s">
        <v>155</v>
      </c>
      <c r="F953" s="272" t="s">
        <v>170</v>
      </c>
      <c r="G953" s="272" t="s">
        <v>276</v>
      </c>
      <c r="H953" s="277">
        <v>150000</v>
      </c>
      <c r="I953" s="272" t="s">
        <v>277</v>
      </c>
      <c r="J953" s="276"/>
    </row>
    <row r="954" spans="1:10" ht="12.75" hidden="1">
      <c r="A954" s="210" t="s">
        <v>158</v>
      </c>
      <c r="B954" s="272" t="s">
        <v>154</v>
      </c>
      <c r="C954" s="272" t="s">
        <v>176</v>
      </c>
      <c r="D954" s="272" t="s">
        <v>275</v>
      </c>
      <c r="E954" s="272" t="s">
        <v>155</v>
      </c>
      <c r="F954" s="272" t="s">
        <v>230</v>
      </c>
      <c r="G954" s="272" t="s">
        <v>276</v>
      </c>
      <c r="H954" s="273">
        <v>585000</v>
      </c>
      <c r="I954" s="272" t="s">
        <v>277</v>
      </c>
      <c r="J954" s="276"/>
    </row>
    <row r="955" spans="1:10" ht="12.75" hidden="1">
      <c r="A955" s="210" t="s">
        <v>158</v>
      </c>
      <c r="B955" s="272" t="s">
        <v>154</v>
      </c>
      <c r="C955" s="272" t="s">
        <v>176</v>
      </c>
      <c r="D955" s="272" t="s">
        <v>275</v>
      </c>
      <c r="E955" s="272" t="s">
        <v>155</v>
      </c>
      <c r="F955" s="272" t="s">
        <v>170</v>
      </c>
      <c r="G955" s="272" t="s">
        <v>276</v>
      </c>
      <c r="H955" s="277">
        <v>150000</v>
      </c>
      <c r="I955" s="272" t="s">
        <v>277</v>
      </c>
      <c r="J955" s="276"/>
    </row>
    <row r="956" spans="1:10" ht="12.75" hidden="1">
      <c r="A956" s="210" t="s">
        <v>159</v>
      </c>
      <c r="B956" s="272" t="s">
        <v>154</v>
      </c>
      <c r="C956" s="272" t="s">
        <v>176</v>
      </c>
      <c r="D956" s="272" t="s">
        <v>275</v>
      </c>
      <c r="E956" s="272" t="s">
        <v>155</v>
      </c>
      <c r="F956" s="272" t="s">
        <v>230</v>
      </c>
      <c r="G956" s="272" t="s">
        <v>276</v>
      </c>
      <c r="H956" s="273">
        <v>585000</v>
      </c>
      <c r="I956" s="272" t="s">
        <v>277</v>
      </c>
      <c r="J956" s="276"/>
    </row>
    <row r="957" spans="1:10" ht="12.75" hidden="1">
      <c r="A957" s="210" t="s">
        <v>159</v>
      </c>
      <c r="B957" s="272" t="s">
        <v>154</v>
      </c>
      <c r="C957" s="272" t="s">
        <v>176</v>
      </c>
      <c r="D957" s="272" t="s">
        <v>275</v>
      </c>
      <c r="E957" s="272" t="s">
        <v>155</v>
      </c>
      <c r="F957" s="272" t="s">
        <v>170</v>
      </c>
      <c r="G957" s="272" t="s">
        <v>276</v>
      </c>
      <c r="H957" s="277">
        <v>100000</v>
      </c>
      <c r="I957" s="272" t="s">
        <v>277</v>
      </c>
      <c r="J957" s="276"/>
    </row>
    <row r="958" spans="1:10" ht="12.75" hidden="1">
      <c r="A958" s="210" t="s">
        <v>160</v>
      </c>
      <c r="B958" s="272" t="s">
        <v>154</v>
      </c>
      <c r="C958" s="272" t="s">
        <v>176</v>
      </c>
      <c r="D958" s="272" t="s">
        <v>275</v>
      </c>
      <c r="E958" s="272" t="s">
        <v>155</v>
      </c>
      <c r="F958" s="272" t="s">
        <v>230</v>
      </c>
      <c r="G958" s="272" t="s">
        <v>276</v>
      </c>
      <c r="H958" s="273">
        <v>585000</v>
      </c>
      <c r="I958" s="272" t="s">
        <v>277</v>
      </c>
      <c r="J958" s="276"/>
    </row>
    <row r="959" spans="1:10" ht="12.75" hidden="1">
      <c r="A959" s="210" t="s">
        <v>153</v>
      </c>
      <c r="B959" s="272" t="s">
        <v>154</v>
      </c>
      <c r="C959" s="272" t="s">
        <v>176</v>
      </c>
      <c r="D959" s="272" t="s">
        <v>278</v>
      </c>
      <c r="E959" s="272" t="s">
        <v>155</v>
      </c>
      <c r="F959" s="272" t="s">
        <v>230</v>
      </c>
      <c r="G959" s="272" t="s">
        <v>279</v>
      </c>
      <c r="H959" s="277">
        <v>1093000</v>
      </c>
      <c r="I959" s="272" t="s">
        <v>280</v>
      </c>
      <c r="J959" s="276"/>
    </row>
    <row r="960" spans="1:10" ht="12.75" hidden="1">
      <c r="A960" s="210" t="s">
        <v>153</v>
      </c>
      <c r="B960" s="272" t="s">
        <v>154</v>
      </c>
      <c r="C960" s="272" t="s">
        <v>176</v>
      </c>
      <c r="D960" s="272" t="s">
        <v>278</v>
      </c>
      <c r="E960" s="272" t="s">
        <v>155</v>
      </c>
      <c r="F960" s="272" t="s">
        <v>170</v>
      </c>
      <c r="G960" s="272" t="s">
        <v>279</v>
      </c>
      <c r="H960" s="277">
        <v>250000</v>
      </c>
      <c r="I960" s="272" t="s">
        <v>280</v>
      </c>
      <c r="J960" s="276"/>
    </row>
    <row r="961" spans="1:10" ht="12.75" hidden="1">
      <c r="A961" s="210" t="s">
        <v>158</v>
      </c>
      <c r="B961" s="272" t="s">
        <v>154</v>
      </c>
      <c r="C961" s="272" t="s">
        <v>176</v>
      </c>
      <c r="D961" s="272" t="s">
        <v>278</v>
      </c>
      <c r="E961" s="272" t="s">
        <v>155</v>
      </c>
      <c r="F961" s="272" t="s">
        <v>230</v>
      </c>
      <c r="G961" s="272" t="s">
        <v>279</v>
      </c>
      <c r="H961" s="277">
        <v>1093000</v>
      </c>
      <c r="I961" s="272" t="s">
        <v>280</v>
      </c>
      <c r="J961" s="276"/>
    </row>
    <row r="962" spans="1:10" ht="12.75" hidden="1">
      <c r="A962" s="210" t="s">
        <v>158</v>
      </c>
      <c r="B962" s="272" t="s">
        <v>154</v>
      </c>
      <c r="C962" s="272" t="s">
        <v>176</v>
      </c>
      <c r="D962" s="272" t="s">
        <v>278</v>
      </c>
      <c r="E962" s="272" t="s">
        <v>155</v>
      </c>
      <c r="F962" s="272" t="s">
        <v>170</v>
      </c>
      <c r="G962" s="272" t="s">
        <v>279</v>
      </c>
      <c r="H962" s="277">
        <v>200000</v>
      </c>
      <c r="I962" s="272" t="s">
        <v>280</v>
      </c>
      <c r="J962" s="276"/>
    </row>
    <row r="963" spans="1:10" ht="12.75" hidden="1">
      <c r="A963" s="210" t="s">
        <v>159</v>
      </c>
      <c r="B963" s="272" t="s">
        <v>154</v>
      </c>
      <c r="C963" s="272" t="s">
        <v>176</v>
      </c>
      <c r="D963" s="272" t="s">
        <v>278</v>
      </c>
      <c r="E963" s="272" t="s">
        <v>155</v>
      </c>
      <c r="F963" s="272" t="s">
        <v>230</v>
      </c>
      <c r="G963" s="272" t="s">
        <v>279</v>
      </c>
      <c r="H963" s="277">
        <v>1093000</v>
      </c>
      <c r="I963" s="272" t="s">
        <v>280</v>
      </c>
      <c r="J963" s="276"/>
    </row>
    <row r="964" spans="1:10" ht="12.75" hidden="1">
      <c r="A964" s="210" t="s">
        <v>159</v>
      </c>
      <c r="B964" s="272" t="s">
        <v>154</v>
      </c>
      <c r="C964" s="272" t="s">
        <v>176</v>
      </c>
      <c r="D964" s="272" t="s">
        <v>278</v>
      </c>
      <c r="E964" s="272" t="s">
        <v>155</v>
      </c>
      <c r="F964" s="272" t="s">
        <v>170</v>
      </c>
      <c r="G964" s="272" t="s">
        <v>279</v>
      </c>
      <c r="H964" s="277">
        <v>150000</v>
      </c>
      <c r="I964" s="272" t="s">
        <v>280</v>
      </c>
      <c r="J964" s="276"/>
    </row>
    <row r="965" spans="1:10" ht="12.75" hidden="1">
      <c r="A965" s="210" t="s">
        <v>160</v>
      </c>
      <c r="B965" s="272" t="s">
        <v>154</v>
      </c>
      <c r="C965" s="272" t="s">
        <v>176</v>
      </c>
      <c r="D965" s="272" t="s">
        <v>278</v>
      </c>
      <c r="E965" s="272" t="s">
        <v>155</v>
      </c>
      <c r="F965" s="272" t="s">
        <v>230</v>
      </c>
      <c r="G965" s="272" t="s">
        <v>279</v>
      </c>
      <c r="H965" s="277">
        <v>1093000</v>
      </c>
      <c r="I965" s="272" t="s">
        <v>280</v>
      </c>
      <c r="J965" s="276"/>
    </row>
    <row r="966" spans="1:10" ht="12.75" hidden="1">
      <c r="A966" s="210" t="s">
        <v>153</v>
      </c>
      <c r="B966" s="272" t="s">
        <v>154</v>
      </c>
      <c r="C966" s="272" t="s">
        <v>176</v>
      </c>
      <c r="D966" s="272" t="s">
        <v>281</v>
      </c>
      <c r="E966" s="272" t="s">
        <v>155</v>
      </c>
      <c r="F966" s="272" t="s">
        <v>230</v>
      </c>
      <c r="G966" s="272" t="s">
        <v>282</v>
      </c>
      <c r="H966" s="277">
        <v>370000</v>
      </c>
      <c r="I966" s="272" t="s">
        <v>283</v>
      </c>
      <c r="J966" s="276"/>
    </row>
    <row r="967" spans="1:10" ht="12.75" hidden="1">
      <c r="A967" s="210" t="s">
        <v>153</v>
      </c>
      <c r="B967" s="272" t="s">
        <v>154</v>
      </c>
      <c r="C967" s="272" t="s">
        <v>176</v>
      </c>
      <c r="D967" s="272" t="s">
        <v>281</v>
      </c>
      <c r="E967" s="272" t="s">
        <v>155</v>
      </c>
      <c r="F967" s="272" t="s">
        <v>170</v>
      </c>
      <c r="G967" s="272" t="s">
        <v>282</v>
      </c>
      <c r="H967" s="277">
        <v>50000</v>
      </c>
      <c r="I967" s="272" t="s">
        <v>283</v>
      </c>
      <c r="J967" s="276"/>
    </row>
    <row r="968" spans="1:10" ht="12.75" hidden="1">
      <c r="A968" s="210" t="s">
        <v>158</v>
      </c>
      <c r="B968" s="272" t="s">
        <v>154</v>
      </c>
      <c r="C968" s="272" t="s">
        <v>176</v>
      </c>
      <c r="D968" s="272" t="s">
        <v>281</v>
      </c>
      <c r="E968" s="272" t="s">
        <v>155</v>
      </c>
      <c r="F968" s="272" t="s">
        <v>230</v>
      </c>
      <c r="G968" s="272" t="s">
        <v>282</v>
      </c>
      <c r="H968" s="277">
        <v>370000</v>
      </c>
      <c r="I968" s="272" t="s">
        <v>283</v>
      </c>
      <c r="J968" s="276"/>
    </row>
    <row r="969" spans="1:10" ht="12.75" hidden="1">
      <c r="A969" s="210" t="s">
        <v>158</v>
      </c>
      <c r="B969" s="272" t="s">
        <v>154</v>
      </c>
      <c r="C969" s="272" t="s">
        <v>176</v>
      </c>
      <c r="D969" s="272" t="s">
        <v>281</v>
      </c>
      <c r="E969" s="272" t="s">
        <v>155</v>
      </c>
      <c r="F969" s="272" t="s">
        <v>170</v>
      </c>
      <c r="G969" s="272" t="s">
        <v>282</v>
      </c>
      <c r="H969" s="277">
        <v>50000</v>
      </c>
      <c r="I969" s="272" t="s">
        <v>283</v>
      </c>
      <c r="J969" s="276"/>
    </row>
    <row r="970" spans="1:10" ht="12.75" hidden="1">
      <c r="A970" s="210" t="s">
        <v>159</v>
      </c>
      <c r="B970" s="272" t="s">
        <v>154</v>
      </c>
      <c r="C970" s="272" t="s">
        <v>176</v>
      </c>
      <c r="D970" s="272" t="s">
        <v>281</v>
      </c>
      <c r="E970" s="272" t="s">
        <v>155</v>
      </c>
      <c r="F970" s="272" t="s">
        <v>230</v>
      </c>
      <c r="G970" s="272" t="s">
        <v>282</v>
      </c>
      <c r="H970" s="277">
        <v>370000</v>
      </c>
      <c r="I970" s="272" t="s">
        <v>283</v>
      </c>
      <c r="J970" s="276"/>
    </row>
    <row r="971" spans="1:10" ht="12.75" hidden="1">
      <c r="A971" s="210" t="s">
        <v>159</v>
      </c>
      <c r="B971" s="272" t="s">
        <v>154</v>
      </c>
      <c r="C971" s="272" t="s">
        <v>176</v>
      </c>
      <c r="D971" s="272" t="s">
        <v>281</v>
      </c>
      <c r="E971" s="272" t="s">
        <v>155</v>
      </c>
      <c r="F971" s="272" t="s">
        <v>170</v>
      </c>
      <c r="G971" s="272" t="s">
        <v>282</v>
      </c>
      <c r="H971" s="277">
        <v>50000</v>
      </c>
      <c r="I971" s="272" t="s">
        <v>283</v>
      </c>
      <c r="J971" s="276"/>
    </row>
    <row r="972" spans="1:10" ht="12.75" hidden="1">
      <c r="A972" s="210" t="s">
        <v>160</v>
      </c>
      <c r="B972" s="272" t="s">
        <v>154</v>
      </c>
      <c r="C972" s="272" t="s">
        <v>176</v>
      </c>
      <c r="D972" s="272" t="s">
        <v>281</v>
      </c>
      <c r="E972" s="272" t="s">
        <v>155</v>
      </c>
      <c r="F972" s="272" t="s">
        <v>230</v>
      </c>
      <c r="G972" s="272" t="s">
        <v>282</v>
      </c>
      <c r="H972" s="277">
        <v>370000</v>
      </c>
      <c r="I972" s="272" t="s">
        <v>283</v>
      </c>
      <c r="J972" s="276"/>
    </row>
    <row r="973" spans="1:10" ht="12.75" hidden="1">
      <c r="A973" s="210" t="s">
        <v>153</v>
      </c>
      <c r="B973" s="272" t="s">
        <v>154</v>
      </c>
      <c r="C973" s="272" t="s">
        <v>176</v>
      </c>
      <c r="D973" s="272" t="s">
        <v>284</v>
      </c>
      <c r="E973" s="272" t="s">
        <v>155</v>
      </c>
      <c r="F973" s="272" t="s">
        <v>230</v>
      </c>
      <c r="G973" s="272" t="s">
        <v>203</v>
      </c>
      <c r="H973" s="277">
        <v>1077000</v>
      </c>
      <c r="I973" s="272" t="s">
        <v>285</v>
      </c>
      <c r="J973" s="276"/>
    </row>
    <row r="974" spans="1:10" ht="12.75" hidden="1">
      <c r="A974" s="210" t="s">
        <v>153</v>
      </c>
      <c r="B974" s="272" t="s">
        <v>154</v>
      </c>
      <c r="C974" s="272" t="s">
        <v>176</v>
      </c>
      <c r="D974" s="272" t="s">
        <v>284</v>
      </c>
      <c r="E974" s="272" t="s">
        <v>155</v>
      </c>
      <c r="F974" s="272" t="s">
        <v>170</v>
      </c>
      <c r="G974" s="272" t="s">
        <v>203</v>
      </c>
      <c r="H974" s="277">
        <v>200000</v>
      </c>
      <c r="I974" s="272" t="s">
        <v>285</v>
      </c>
      <c r="J974" s="276"/>
    </row>
    <row r="975" spans="1:10" ht="12.75" hidden="1">
      <c r="A975" s="210" t="s">
        <v>158</v>
      </c>
      <c r="B975" s="272" t="s">
        <v>154</v>
      </c>
      <c r="C975" s="272" t="s">
        <v>176</v>
      </c>
      <c r="D975" s="272" t="s">
        <v>284</v>
      </c>
      <c r="E975" s="272" t="s">
        <v>155</v>
      </c>
      <c r="F975" s="272" t="s">
        <v>230</v>
      </c>
      <c r="G975" s="272" t="s">
        <v>203</v>
      </c>
      <c r="H975" s="277">
        <v>1077000</v>
      </c>
      <c r="I975" s="272" t="s">
        <v>285</v>
      </c>
      <c r="J975" s="276"/>
    </row>
    <row r="976" spans="1:10" ht="12.75" hidden="1">
      <c r="A976" s="210" t="s">
        <v>158</v>
      </c>
      <c r="B976" s="272" t="s">
        <v>154</v>
      </c>
      <c r="C976" s="272" t="s">
        <v>176</v>
      </c>
      <c r="D976" s="272" t="s">
        <v>284</v>
      </c>
      <c r="E976" s="272" t="s">
        <v>155</v>
      </c>
      <c r="F976" s="272" t="s">
        <v>170</v>
      </c>
      <c r="G976" s="272" t="s">
        <v>203</v>
      </c>
      <c r="H976" s="277">
        <v>150000</v>
      </c>
      <c r="I976" s="272" t="s">
        <v>285</v>
      </c>
      <c r="J976" s="276"/>
    </row>
    <row r="977" spans="1:10" ht="12.75" hidden="1">
      <c r="A977" s="210" t="s">
        <v>159</v>
      </c>
      <c r="B977" s="272" t="s">
        <v>154</v>
      </c>
      <c r="C977" s="272" t="s">
        <v>176</v>
      </c>
      <c r="D977" s="272" t="s">
        <v>284</v>
      </c>
      <c r="E977" s="272" t="s">
        <v>155</v>
      </c>
      <c r="F977" s="272" t="s">
        <v>230</v>
      </c>
      <c r="G977" s="272" t="s">
        <v>203</v>
      </c>
      <c r="H977" s="277">
        <v>1077000</v>
      </c>
      <c r="I977" s="272" t="s">
        <v>285</v>
      </c>
      <c r="J977" s="276"/>
    </row>
    <row r="978" spans="1:10" ht="12.75" hidden="1">
      <c r="A978" s="210" t="s">
        <v>159</v>
      </c>
      <c r="B978" s="272" t="s">
        <v>154</v>
      </c>
      <c r="C978" s="272" t="s">
        <v>176</v>
      </c>
      <c r="D978" s="272" t="s">
        <v>284</v>
      </c>
      <c r="E978" s="272" t="s">
        <v>155</v>
      </c>
      <c r="F978" s="272" t="s">
        <v>170</v>
      </c>
      <c r="G978" s="272" t="s">
        <v>203</v>
      </c>
      <c r="H978" s="277">
        <v>100000</v>
      </c>
      <c r="I978" s="272" t="s">
        <v>285</v>
      </c>
      <c r="J978" s="276"/>
    </row>
    <row r="979" spans="1:10" ht="12.75" hidden="1">
      <c r="A979" s="210" t="s">
        <v>160</v>
      </c>
      <c r="B979" s="272" t="s">
        <v>154</v>
      </c>
      <c r="C979" s="272" t="s">
        <v>176</v>
      </c>
      <c r="D979" s="272" t="s">
        <v>284</v>
      </c>
      <c r="E979" s="272" t="s">
        <v>155</v>
      </c>
      <c r="F979" s="272" t="s">
        <v>230</v>
      </c>
      <c r="G979" s="272" t="s">
        <v>203</v>
      </c>
      <c r="H979" s="277">
        <v>1077000</v>
      </c>
      <c r="I979" s="272" t="s">
        <v>285</v>
      </c>
      <c r="J979" s="276"/>
    </row>
    <row r="980" spans="1:10" ht="12.75" hidden="1">
      <c r="A980" s="210" t="s">
        <v>153</v>
      </c>
      <c r="B980" s="272" t="s">
        <v>154</v>
      </c>
      <c r="C980" s="272" t="s">
        <v>176</v>
      </c>
      <c r="D980" s="272" t="s">
        <v>286</v>
      </c>
      <c r="E980" s="272" t="s">
        <v>155</v>
      </c>
      <c r="F980" s="272" t="s">
        <v>230</v>
      </c>
      <c r="G980" s="272" t="s">
        <v>287</v>
      </c>
      <c r="H980" s="277">
        <v>311000</v>
      </c>
      <c r="I980" s="272" t="s">
        <v>288</v>
      </c>
      <c r="J980" s="276"/>
    </row>
    <row r="981" spans="1:10" ht="12.75" hidden="1">
      <c r="A981" s="210" t="s">
        <v>153</v>
      </c>
      <c r="B981" s="272" t="s">
        <v>154</v>
      </c>
      <c r="C981" s="272" t="s">
        <v>176</v>
      </c>
      <c r="D981" s="272" t="s">
        <v>286</v>
      </c>
      <c r="E981" s="272" t="s">
        <v>155</v>
      </c>
      <c r="F981" s="272" t="s">
        <v>170</v>
      </c>
      <c r="G981" s="272" t="s">
        <v>287</v>
      </c>
      <c r="H981" s="277">
        <v>50000</v>
      </c>
      <c r="I981" s="272" t="s">
        <v>288</v>
      </c>
      <c r="J981" s="276"/>
    </row>
    <row r="982" spans="1:10" ht="12.75" hidden="1">
      <c r="A982" s="210" t="s">
        <v>158</v>
      </c>
      <c r="B982" s="272" t="s">
        <v>154</v>
      </c>
      <c r="C982" s="272" t="s">
        <v>176</v>
      </c>
      <c r="D982" s="272" t="s">
        <v>286</v>
      </c>
      <c r="E982" s="272" t="s">
        <v>155</v>
      </c>
      <c r="F982" s="272" t="s">
        <v>230</v>
      </c>
      <c r="G982" s="272" t="s">
        <v>287</v>
      </c>
      <c r="H982" s="277">
        <v>311000</v>
      </c>
      <c r="I982" s="272" t="s">
        <v>288</v>
      </c>
      <c r="J982" s="276"/>
    </row>
    <row r="983" spans="1:10" ht="12.75" hidden="1">
      <c r="A983" s="210" t="s">
        <v>158</v>
      </c>
      <c r="B983" s="272" t="s">
        <v>154</v>
      </c>
      <c r="C983" s="272" t="s">
        <v>176</v>
      </c>
      <c r="D983" s="272" t="s">
        <v>286</v>
      </c>
      <c r="E983" s="272" t="s">
        <v>155</v>
      </c>
      <c r="F983" s="272" t="s">
        <v>170</v>
      </c>
      <c r="G983" s="272" t="s">
        <v>287</v>
      </c>
      <c r="H983" s="277">
        <v>50000</v>
      </c>
      <c r="I983" s="272" t="s">
        <v>288</v>
      </c>
      <c r="J983" s="276"/>
    </row>
    <row r="984" spans="1:10" ht="12.75" hidden="1">
      <c r="A984" s="210" t="s">
        <v>159</v>
      </c>
      <c r="B984" s="272" t="s">
        <v>154</v>
      </c>
      <c r="C984" s="272" t="s">
        <v>176</v>
      </c>
      <c r="D984" s="272" t="s">
        <v>286</v>
      </c>
      <c r="E984" s="272" t="s">
        <v>155</v>
      </c>
      <c r="F984" s="272" t="s">
        <v>230</v>
      </c>
      <c r="G984" s="272" t="s">
        <v>287</v>
      </c>
      <c r="H984" s="277">
        <v>311000</v>
      </c>
      <c r="I984" s="272" t="s">
        <v>288</v>
      </c>
      <c r="J984" s="276"/>
    </row>
    <row r="985" spans="1:10" ht="12.75" hidden="1">
      <c r="A985" s="210" t="s">
        <v>159</v>
      </c>
      <c r="B985" s="272" t="s">
        <v>154</v>
      </c>
      <c r="C985" s="272" t="s">
        <v>176</v>
      </c>
      <c r="D985" s="272" t="s">
        <v>286</v>
      </c>
      <c r="E985" s="272" t="s">
        <v>155</v>
      </c>
      <c r="F985" s="272" t="s">
        <v>170</v>
      </c>
      <c r="G985" s="272" t="s">
        <v>287</v>
      </c>
      <c r="H985" s="277">
        <v>50000</v>
      </c>
      <c r="I985" s="272" t="s">
        <v>288</v>
      </c>
      <c r="J985" s="276"/>
    </row>
    <row r="986" spans="1:10" ht="12.75" hidden="1">
      <c r="A986" s="210" t="s">
        <v>160</v>
      </c>
      <c r="B986" s="272" t="s">
        <v>154</v>
      </c>
      <c r="C986" s="272" t="s">
        <v>176</v>
      </c>
      <c r="D986" s="272" t="s">
        <v>286</v>
      </c>
      <c r="E986" s="272" t="s">
        <v>155</v>
      </c>
      <c r="F986" s="272" t="s">
        <v>230</v>
      </c>
      <c r="G986" s="272" t="s">
        <v>287</v>
      </c>
      <c r="H986" s="277">
        <v>311000</v>
      </c>
      <c r="I986" s="272" t="s">
        <v>288</v>
      </c>
      <c r="J986" s="276"/>
    </row>
    <row r="987" spans="1:10" ht="12.75" hidden="1">
      <c r="A987" s="210" t="s">
        <v>153</v>
      </c>
      <c r="B987" s="272" t="s">
        <v>154</v>
      </c>
      <c r="C987" s="272" t="s">
        <v>176</v>
      </c>
      <c r="D987" s="272" t="s">
        <v>289</v>
      </c>
      <c r="E987" s="272" t="s">
        <v>155</v>
      </c>
      <c r="F987" s="272" t="s">
        <v>230</v>
      </c>
      <c r="G987" s="272" t="s">
        <v>290</v>
      </c>
      <c r="H987" s="277">
        <v>212000</v>
      </c>
      <c r="I987" s="272" t="s">
        <v>291</v>
      </c>
      <c r="J987" s="276"/>
    </row>
    <row r="988" spans="1:10" ht="12.75" hidden="1">
      <c r="A988" s="210" t="s">
        <v>153</v>
      </c>
      <c r="B988" s="272" t="s">
        <v>154</v>
      </c>
      <c r="C988" s="272" t="s">
        <v>176</v>
      </c>
      <c r="D988" s="272" t="s">
        <v>289</v>
      </c>
      <c r="E988" s="272" t="s">
        <v>155</v>
      </c>
      <c r="F988" s="272" t="s">
        <v>170</v>
      </c>
      <c r="G988" s="272" t="s">
        <v>290</v>
      </c>
      <c r="H988" s="277">
        <v>50000</v>
      </c>
      <c r="I988" s="272" t="s">
        <v>291</v>
      </c>
      <c r="J988" s="276"/>
    </row>
    <row r="989" spans="1:10" ht="12.75" hidden="1">
      <c r="A989" s="210" t="s">
        <v>158</v>
      </c>
      <c r="B989" s="272" t="s">
        <v>154</v>
      </c>
      <c r="C989" s="272" t="s">
        <v>176</v>
      </c>
      <c r="D989" s="272" t="s">
        <v>289</v>
      </c>
      <c r="E989" s="272" t="s">
        <v>155</v>
      </c>
      <c r="F989" s="272" t="s">
        <v>230</v>
      </c>
      <c r="G989" s="272" t="s">
        <v>290</v>
      </c>
      <c r="H989" s="277">
        <v>212000</v>
      </c>
      <c r="I989" s="272" t="s">
        <v>291</v>
      </c>
      <c r="J989" s="276"/>
    </row>
    <row r="990" spans="1:10" ht="12.75" hidden="1">
      <c r="A990" s="210" t="s">
        <v>158</v>
      </c>
      <c r="B990" s="272" t="s">
        <v>154</v>
      </c>
      <c r="C990" s="272" t="s">
        <v>176</v>
      </c>
      <c r="D990" s="272" t="s">
        <v>289</v>
      </c>
      <c r="E990" s="272" t="s">
        <v>155</v>
      </c>
      <c r="F990" s="272" t="s">
        <v>170</v>
      </c>
      <c r="G990" s="272" t="s">
        <v>290</v>
      </c>
      <c r="H990" s="277">
        <v>50000</v>
      </c>
      <c r="I990" s="272" t="s">
        <v>291</v>
      </c>
      <c r="J990" s="276"/>
    </row>
    <row r="991" spans="1:10" ht="12.75" hidden="1">
      <c r="A991" s="210" t="s">
        <v>159</v>
      </c>
      <c r="B991" s="272" t="s">
        <v>154</v>
      </c>
      <c r="C991" s="272" t="s">
        <v>176</v>
      </c>
      <c r="D991" s="272" t="s">
        <v>289</v>
      </c>
      <c r="E991" s="272" t="s">
        <v>155</v>
      </c>
      <c r="F991" s="272" t="s">
        <v>230</v>
      </c>
      <c r="G991" s="272" t="s">
        <v>290</v>
      </c>
      <c r="H991" s="277">
        <v>212000</v>
      </c>
      <c r="I991" s="272" t="s">
        <v>291</v>
      </c>
      <c r="J991" s="276"/>
    </row>
    <row r="992" spans="1:10" ht="12.75" hidden="1">
      <c r="A992" s="210" t="s">
        <v>159</v>
      </c>
      <c r="B992" s="272" t="s">
        <v>154</v>
      </c>
      <c r="C992" s="272" t="s">
        <v>176</v>
      </c>
      <c r="D992" s="272" t="s">
        <v>289</v>
      </c>
      <c r="E992" s="272" t="s">
        <v>155</v>
      </c>
      <c r="F992" s="272" t="s">
        <v>170</v>
      </c>
      <c r="G992" s="272" t="s">
        <v>290</v>
      </c>
      <c r="H992" s="277">
        <v>50000</v>
      </c>
      <c r="I992" s="272" t="s">
        <v>291</v>
      </c>
      <c r="J992" s="276"/>
    </row>
    <row r="993" spans="1:10" ht="12.75" hidden="1">
      <c r="A993" s="210" t="s">
        <v>160</v>
      </c>
      <c r="B993" s="272" t="s">
        <v>154</v>
      </c>
      <c r="C993" s="272" t="s">
        <v>176</v>
      </c>
      <c r="D993" s="272" t="s">
        <v>289</v>
      </c>
      <c r="E993" s="272" t="s">
        <v>155</v>
      </c>
      <c r="F993" s="272" t="s">
        <v>230</v>
      </c>
      <c r="G993" s="272" t="s">
        <v>290</v>
      </c>
      <c r="H993" s="277">
        <v>212000</v>
      </c>
      <c r="I993" s="272" t="s">
        <v>291</v>
      </c>
      <c r="J993" s="276"/>
    </row>
    <row r="994" spans="1:10" ht="12.75" hidden="1">
      <c r="A994" s="210" t="s">
        <v>153</v>
      </c>
      <c r="B994" s="272" t="s">
        <v>154</v>
      </c>
      <c r="C994" s="272" t="s">
        <v>176</v>
      </c>
      <c r="D994" s="272" t="s">
        <v>292</v>
      </c>
      <c r="E994" s="272" t="s">
        <v>155</v>
      </c>
      <c r="F994" s="272" t="s">
        <v>230</v>
      </c>
      <c r="G994" s="272" t="s">
        <v>196</v>
      </c>
      <c r="H994" s="277">
        <v>280000</v>
      </c>
      <c r="I994" s="272" t="s">
        <v>293</v>
      </c>
      <c r="J994" s="276"/>
    </row>
    <row r="995" spans="1:10" ht="12.75" hidden="1">
      <c r="A995" s="210" t="s">
        <v>153</v>
      </c>
      <c r="B995" s="272" t="s">
        <v>154</v>
      </c>
      <c r="C995" s="272" t="s">
        <v>176</v>
      </c>
      <c r="D995" s="272" t="s">
        <v>292</v>
      </c>
      <c r="E995" s="272" t="s">
        <v>155</v>
      </c>
      <c r="F995" s="272" t="s">
        <v>170</v>
      </c>
      <c r="G995" s="272" t="s">
        <v>196</v>
      </c>
      <c r="H995" s="277">
        <v>50000</v>
      </c>
      <c r="I995" s="272" t="s">
        <v>293</v>
      </c>
      <c r="J995" s="276"/>
    </row>
    <row r="996" spans="1:10" ht="12.75" hidden="1">
      <c r="A996" s="210" t="s">
        <v>158</v>
      </c>
      <c r="B996" s="272" t="s">
        <v>154</v>
      </c>
      <c r="C996" s="272" t="s">
        <v>176</v>
      </c>
      <c r="D996" s="272" t="s">
        <v>292</v>
      </c>
      <c r="E996" s="272" t="s">
        <v>155</v>
      </c>
      <c r="F996" s="272" t="s">
        <v>230</v>
      </c>
      <c r="G996" s="272" t="s">
        <v>196</v>
      </c>
      <c r="H996" s="277">
        <v>280000</v>
      </c>
      <c r="I996" s="272" t="s">
        <v>293</v>
      </c>
      <c r="J996" s="276"/>
    </row>
    <row r="997" spans="1:10" ht="12.75" hidden="1">
      <c r="A997" s="210" t="s">
        <v>158</v>
      </c>
      <c r="B997" s="272" t="s">
        <v>154</v>
      </c>
      <c r="C997" s="272" t="s">
        <v>176</v>
      </c>
      <c r="D997" s="272" t="s">
        <v>292</v>
      </c>
      <c r="E997" s="272" t="s">
        <v>155</v>
      </c>
      <c r="F997" s="272" t="s">
        <v>170</v>
      </c>
      <c r="G997" s="272" t="s">
        <v>196</v>
      </c>
      <c r="H997" s="277">
        <v>50000</v>
      </c>
      <c r="I997" s="272" t="s">
        <v>293</v>
      </c>
      <c r="J997" s="276"/>
    </row>
    <row r="998" spans="1:10" ht="12.75" hidden="1">
      <c r="A998" s="210" t="s">
        <v>159</v>
      </c>
      <c r="B998" s="272" t="s">
        <v>154</v>
      </c>
      <c r="C998" s="272" t="s">
        <v>176</v>
      </c>
      <c r="D998" s="272" t="s">
        <v>292</v>
      </c>
      <c r="E998" s="272" t="s">
        <v>155</v>
      </c>
      <c r="F998" s="272" t="s">
        <v>230</v>
      </c>
      <c r="G998" s="272" t="s">
        <v>196</v>
      </c>
      <c r="H998" s="277">
        <v>280000</v>
      </c>
      <c r="I998" s="272" t="s">
        <v>293</v>
      </c>
      <c r="J998" s="276"/>
    </row>
    <row r="999" spans="1:10" ht="12.75" hidden="1">
      <c r="A999" s="210" t="s">
        <v>159</v>
      </c>
      <c r="B999" s="272" t="s">
        <v>154</v>
      </c>
      <c r="C999" s="272" t="s">
        <v>176</v>
      </c>
      <c r="D999" s="272" t="s">
        <v>292</v>
      </c>
      <c r="E999" s="272" t="s">
        <v>155</v>
      </c>
      <c r="F999" s="272" t="s">
        <v>170</v>
      </c>
      <c r="G999" s="272" t="s">
        <v>196</v>
      </c>
      <c r="H999" s="277">
        <v>50000</v>
      </c>
      <c r="I999" s="272" t="s">
        <v>293</v>
      </c>
      <c r="J999" s="276"/>
    </row>
    <row r="1000" spans="1:10" ht="12.75" hidden="1">
      <c r="A1000" s="210" t="s">
        <v>160</v>
      </c>
      <c r="B1000" s="272" t="s">
        <v>154</v>
      </c>
      <c r="C1000" s="272" t="s">
        <v>176</v>
      </c>
      <c r="D1000" s="272" t="s">
        <v>292</v>
      </c>
      <c r="E1000" s="272" t="s">
        <v>155</v>
      </c>
      <c r="F1000" s="272" t="s">
        <v>230</v>
      </c>
      <c r="G1000" s="272" t="s">
        <v>196</v>
      </c>
      <c r="H1000" s="277">
        <v>280000</v>
      </c>
      <c r="I1000" s="272" t="s">
        <v>293</v>
      </c>
      <c r="J1000" s="276"/>
    </row>
    <row r="1001" spans="1:10" ht="12.75" hidden="1">
      <c r="A1001" s="210" t="s">
        <v>153</v>
      </c>
      <c r="B1001" s="272" t="s">
        <v>154</v>
      </c>
      <c r="C1001" s="272" t="s">
        <v>176</v>
      </c>
      <c r="D1001" s="272" t="s">
        <v>294</v>
      </c>
      <c r="E1001" s="272" t="s">
        <v>155</v>
      </c>
      <c r="F1001" s="272" t="s">
        <v>230</v>
      </c>
      <c r="G1001" s="272" t="s">
        <v>295</v>
      </c>
      <c r="H1001" s="277">
        <v>292000</v>
      </c>
      <c r="I1001" s="272" t="s">
        <v>296</v>
      </c>
      <c r="J1001" s="276"/>
    </row>
    <row r="1002" spans="1:10" ht="12.75" hidden="1">
      <c r="A1002" s="210" t="s">
        <v>153</v>
      </c>
      <c r="B1002" s="272" t="s">
        <v>154</v>
      </c>
      <c r="C1002" s="272" t="s">
        <v>176</v>
      </c>
      <c r="D1002" s="272" t="s">
        <v>294</v>
      </c>
      <c r="E1002" s="272" t="s">
        <v>155</v>
      </c>
      <c r="F1002" s="272" t="s">
        <v>170</v>
      </c>
      <c r="G1002" s="272" t="s">
        <v>295</v>
      </c>
      <c r="H1002" s="277">
        <v>50000</v>
      </c>
      <c r="I1002" s="272" t="s">
        <v>296</v>
      </c>
      <c r="J1002" s="276"/>
    </row>
    <row r="1003" spans="1:10" ht="12.75" hidden="1">
      <c r="A1003" s="210" t="s">
        <v>158</v>
      </c>
      <c r="B1003" s="272" t="s">
        <v>154</v>
      </c>
      <c r="C1003" s="272" t="s">
        <v>176</v>
      </c>
      <c r="D1003" s="272" t="s">
        <v>294</v>
      </c>
      <c r="E1003" s="272" t="s">
        <v>155</v>
      </c>
      <c r="F1003" s="272" t="s">
        <v>230</v>
      </c>
      <c r="G1003" s="272" t="s">
        <v>295</v>
      </c>
      <c r="H1003" s="277">
        <v>292000</v>
      </c>
      <c r="I1003" s="272" t="s">
        <v>296</v>
      </c>
      <c r="J1003" s="276"/>
    </row>
    <row r="1004" spans="1:10" ht="12.75" hidden="1">
      <c r="A1004" s="210" t="s">
        <v>158</v>
      </c>
      <c r="B1004" s="272" t="s">
        <v>154</v>
      </c>
      <c r="C1004" s="272" t="s">
        <v>176</v>
      </c>
      <c r="D1004" s="272" t="s">
        <v>294</v>
      </c>
      <c r="E1004" s="272" t="s">
        <v>155</v>
      </c>
      <c r="F1004" s="272" t="s">
        <v>170</v>
      </c>
      <c r="G1004" s="272" t="s">
        <v>295</v>
      </c>
      <c r="H1004" s="277">
        <v>60000</v>
      </c>
      <c r="I1004" s="272" t="s">
        <v>296</v>
      </c>
      <c r="J1004" s="276"/>
    </row>
    <row r="1005" spans="1:10" ht="12.75" hidden="1">
      <c r="A1005" s="210" t="s">
        <v>159</v>
      </c>
      <c r="B1005" s="272" t="s">
        <v>154</v>
      </c>
      <c r="C1005" s="272" t="s">
        <v>176</v>
      </c>
      <c r="D1005" s="272" t="s">
        <v>294</v>
      </c>
      <c r="E1005" s="272" t="s">
        <v>155</v>
      </c>
      <c r="F1005" s="272" t="s">
        <v>230</v>
      </c>
      <c r="G1005" s="272" t="s">
        <v>295</v>
      </c>
      <c r="H1005" s="277">
        <v>292000</v>
      </c>
      <c r="I1005" s="272" t="s">
        <v>296</v>
      </c>
      <c r="J1005" s="276"/>
    </row>
    <row r="1006" spans="1:10" ht="12.75" hidden="1">
      <c r="A1006" s="210" t="s">
        <v>159</v>
      </c>
      <c r="B1006" s="272" t="s">
        <v>154</v>
      </c>
      <c r="C1006" s="272" t="s">
        <v>176</v>
      </c>
      <c r="D1006" s="272" t="s">
        <v>294</v>
      </c>
      <c r="E1006" s="272" t="s">
        <v>155</v>
      </c>
      <c r="F1006" s="272" t="s">
        <v>170</v>
      </c>
      <c r="G1006" s="272" t="s">
        <v>295</v>
      </c>
      <c r="H1006" s="277">
        <v>60000</v>
      </c>
      <c r="I1006" s="272" t="s">
        <v>296</v>
      </c>
      <c r="J1006" s="276"/>
    </row>
    <row r="1007" spans="1:10" ht="12.75" hidden="1">
      <c r="A1007" s="210" t="s">
        <v>160</v>
      </c>
      <c r="B1007" s="272" t="s">
        <v>154</v>
      </c>
      <c r="C1007" s="272" t="s">
        <v>176</v>
      </c>
      <c r="D1007" s="272" t="s">
        <v>294</v>
      </c>
      <c r="E1007" s="272" t="s">
        <v>155</v>
      </c>
      <c r="F1007" s="272" t="s">
        <v>230</v>
      </c>
      <c r="G1007" s="272" t="s">
        <v>295</v>
      </c>
      <c r="H1007" s="277">
        <v>292000</v>
      </c>
      <c r="I1007" s="272" t="s">
        <v>296</v>
      </c>
      <c r="J1007" s="276"/>
    </row>
    <row r="1008" spans="1:10" ht="12.75" hidden="1">
      <c r="A1008" s="210" t="s">
        <v>153</v>
      </c>
      <c r="B1008" s="272" t="s">
        <v>154</v>
      </c>
      <c r="C1008" s="272" t="s">
        <v>176</v>
      </c>
      <c r="D1008" s="272" t="s">
        <v>297</v>
      </c>
      <c r="E1008" s="272" t="s">
        <v>155</v>
      </c>
      <c r="F1008" s="272" t="s">
        <v>230</v>
      </c>
      <c r="G1008" s="272" t="s">
        <v>205</v>
      </c>
      <c r="H1008" s="277">
        <v>234000</v>
      </c>
      <c r="I1008" s="272" t="s">
        <v>298</v>
      </c>
      <c r="J1008" s="276"/>
    </row>
    <row r="1009" spans="1:10" ht="12.75" hidden="1">
      <c r="A1009" s="210" t="s">
        <v>153</v>
      </c>
      <c r="B1009" s="272" t="s">
        <v>154</v>
      </c>
      <c r="C1009" s="272" t="s">
        <v>176</v>
      </c>
      <c r="D1009" s="272" t="s">
        <v>297</v>
      </c>
      <c r="E1009" s="272" t="s">
        <v>155</v>
      </c>
      <c r="F1009" s="272" t="s">
        <v>170</v>
      </c>
      <c r="G1009" s="272" t="s">
        <v>205</v>
      </c>
      <c r="H1009" s="277">
        <v>50000</v>
      </c>
      <c r="I1009" s="272" t="s">
        <v>298</v>
      </c>
      <c r="J1009" s="276"/>
    </row>
    <row r="1010" spans="1:10" ht="12.75" hidden="1">
      <c r="A1010" s="210" t="s">
        <v>158</v>
      </c>
      <c r="B1010" s="272" t="s">
        <v>154</v>
      </c>
      <c r="C1010" s="272" t="s">
        <v>176</v>
      </c>
      <c r="D1010" s="272" t="s">
        <v>297</v>
      </c>
      <c r="E1010" s="272" t="s">
        <v>155</v>
      </c>
      <c r="F1010" s="272" t="s">
        <v>230</v>
      </c>
      <c r="G1010" s="272" t="s">
        <v>205</v>
      </c>
      <c r="H1010" s="277">
        <v>234000</v>
      </c>
      <c r="I1010" s="272" t="s">
        <v>298</v>
      </c>
      <c r="J1010" s="276"/>
    </row>
    <row r="1011" spans="1:10" ht="12.75" hidden="1">
      <c r="A1011" s="210" t="s">
        <v>158</v>
      </c>
      <c r="B1011" s="272" t="s">
        <v>154</v>
      </c>
      <c r="C1011" s="272" t="s">
        <v>176</v>
      </c>
      <c r="D1011" s="272" t="s">
        <v>297</v>
      </c>
      <c r="E1011" s="272" t="s">
        <v>155</v>
      </c>
      <c r="F1011" s="272" t="s">
        <v>170</v>
      </c>
      <c r="G1011" s="272" t="s">
        <v>205</v>
      </c>
      <c r="H1011" s="277">
        <v>50000</v>
      </c>
      <c r="I1011" s="272" t="s">
        <v>298</v>
      </c>
      <c r="J1011" s="276"/>
    </row>
    <row r="1012" spans="1:10" ht="12.75" hidden="1">
      <c r="A1012" s="210" t="s">
        <v>159</v>
      </c>
      <c r="B1012" s="272" t="s">
        <v>154</v>
      </c>
      <c r="C1012" s="272" t="s">
        <v>176</v>
      </c>
      <c r="D1012" s="272" t="s">
        <v>297</v>
      </c>
      <c r="E1012" s="272" t="s">
        <v>155</v>
      </c>
      <c r="F1012" s="272" t="s">
        <v>230</v>
      </c>
      <c r="G1012" s="272" t="s">
        <v>205</v>
      </c>
      <c r="H1012" s="277">
        <v>234000</v>
      </c>
      <c r="I1012" s="272" t="s">
        <v>298</v>
      </c>
      <c r="J1012" s="276"/>
    </row>
    <row r="1013" spans="1:10" ht="12.75" hidden="1">
      <c r="A1013" s="210" t="s">
        <v>159</v>
      </c>
      <c r="B1013" s="272" t="s">
        <v>154</v>
      </c>
      <c r="C1013" s="272" t="s">
        <v>176</v>
      </c>
      <c r="D1013" s="272" t="s">
        <v>297</v>
      </c>
      <c r="E1013" s="272" t="s">
        <v>155</v>
      </c>
      <c r="F1013" s="272" t="s">
        <v>170</v>
      </c>
      <c r="G1013" s="272" t="s">
        <v>205</v>
      </c>
      <c r="H1013" s="277">
        <v>50000</v>
      </c>
      <c r="I1013" s="272" t="s">
        <v>298</v>
      </c>
      <c r="J1013" s="276"/>
    </row>
    <row r="1014" spans="1:10" ht="12.75" hidden="1">
      <c r="A1014" s="210" t="s">
        <v>160</v>
      </c>
      <c r="B1014" s="272" t="s">
        <v>154</v>
      </c>
      <c r="C1014" s="272" t="s">
        <v>176</v>
      </c>
      <c r="D1014" s="272" t="s">
        <v>297</v>
      </c>
      <c r="E1014" s="272" t="s">
        <v>155</v>
      </c>
      <c r="F1014" s="272" t="s">
        <v>230</v>
      </c>
      <c r="G1014" s="272" t="s">
        <v>205</v>
      </c>
      <c r="H1014" s="277">
        <v>234000</v>
      </c>
      <c r="I1014" s="272" t="s">
        <v>298</v>
      </c>
      <c r="J1014" s="276"/>
    </row>
    <row r="1015" spans="1:10" ht="12.75" hidden="1">
      <c r="A1015" s="210" t="s">
        <v>153</v>
      </c>
      <c r="B1015" s="272" t="s">
        <v>154</v>
      </c>
      <c r="C1015" s="272" t="s">
        <v>176</v>
      </c>
      <c r="D1015" s="272" t="s">
        <v>299</v>
      </c>
      <c r="E1015" s="272" t="s">
        <v>155</v>
      </c>
      <c r="F1015" s="272" t="s">
        <v>230</v>
      </c>
      <c r="G1015" s="272" t="s">
        <v>300</v>
      </c>
      <c r="H1015" s="277">
        <v>432000</v>
      </c>
      <c r="I1015" s="272" t="s">
        <v>301</v>
      </c>
      <c r="J1015" s="276"/>
    </row>
    <row r="1016" spans="1:10" ht="12.75" hidden="1">
      <c r="A1016" s="210" t="s">
        <v>153</v>
      </c>
      <c r="B1016" s="272" t="s">
        <v>154</v>
      </c>
      <c r="C1016" s="272" t="s">
        <v>176</v>
      </c>
      <c r="D1016" s="272" t="s">
        <v>299</v>
      </c>
      <c r="E1016" s="272" t="s">
        <v>155</v>
      </c>
      <c r="F1016" s="272" t="s">
        <v>170</v>
      </c>
      <c r="G1016" s="272" t="s">
        <v>300</v>
      </c>
      <c r="H1016" s="277">
        <v>100000</v>
      </c>
      <c r="I1016" s="272" t="s">
        <v>301</v>
      </c>
      <c r="J1016" s="276"/>
    </row>
    <row r="1017" spans="1:10" ht="12.75" hidden="1">
      <c r="A1017" s="210" t="s">
        <v>158</v>
      </c>
      <c r="B1017" s="272" t="s">
        <v>154</v>
      </c>
      <c r="C1017" s="272" t="s">
        <v>176</v>
      </c>
      <c r="D1017" s="272" t="s">
        <v>299</v>
      </c>
      <c r="E1017" s="272" t="s">
        <v>155</v>
      </c>
      <c r="F1017" s="272" t="s">
        <v>230</v>
      </c>
      <c r="G1017" s="272" t="s">
        <v>300</v>
      </c>
      <c r="H1017" s="277">
        <v>254000</v>
      </c>
      <c r="I1017" s="272" t="s">
        <v>301</v>
      </c>
      <c r="J1017" s="276"/>
    </row>
    <row r="1018" spans="1:10" ht="12.75" hidden="1">
      <c r="A1018" s="210" t="s">
        <v>158</v>
      </c>
      <c r="B1018" s="272" t="s">
        <v>154</v>
      </c>
      <c r="C1018" s="272" t="s">
        <v>176</v>
      </c>
      <c r="D1018" s="272" t="s">
        <v>299</v>
      </c>
      <c r="E1018" s="272" t="s">
        <v>155</v>
      </c>
      <c r="F1018" s="272" t="s">
        <v>170</v>
      </c>
      <c r="G1018" s="272" t="s">
        <v>300</v>
      </c>
      <c r="H1018" s="277">
        <v>80000</v>
      </c>
      <c r="I1018" s="272" t="s">
        <v>301</v>
      </c>
      <c r="J1018" s="276"/>
    </row>
    <row r="1019" spans="1:10" ht="12.75" hidden="1">
      <c r="A1019" s="210" t="s">
        <v>159</v>
      </c>
      <c r="B1019" s="272" t="s">
        <v>154</v>
      </c>
      <c r="C1019" s="272" t="s">
        <v>176</v>
      </c>
      <c r="D1019" s="272" t="s">
        <v>299</v>
      </c>
      <c r="E1019" s="272" t="s">
        <v>155</v>
      </c>
      <c r="F1019" s="272" t="s">
        <v>230</v>
      </c>
      <c r="G1019" s="272" t="s">
        <v>300</v>
      </c>
      <c r="H1019" s="277">
        <v>254000</v>
      </c>
      <c r="I1019" s="272" t="s">
        <v>301</v>
      </c>
      <c r="J1019" s="276"/>
    </row>
    <row r="1020" spans="1:10" ht="12.75" hidden="1">
      <c r="A1020" s="210" t="s">
        <v>159</v>
      </c>
      <c r="B1020" s="272" t="s">
        <v>154</v>
      </c>
      <c r="C1020" s="272" t="s">
        <v>176</v>
      </c>
      <c r="D1020" s="272" t="s">
        <v>299</v>
      </c>
      <c r="E1020" s="272" t="s">
        <v>155</v>
      </c>
      <c r="F1020" s="272" t="s">
        <v>170</v>
      </c>
      <c r="G1020" s="272" t="s">
        <v>300</v>
      </c>
      <c r="H1020" s="277">
        <v>80000</v>
      </c>
      <c r="I1020" s="272" t="s">
        <v>301</v>
      </c>
      <c r="J1020" s="276"/>
    </row>
    <row r="1021" spans="1:10" ht="12.75" hidden="1">
      <c r="A1021" s="210" t="s">
        <v>160</v>
      </c>
      <c r="B1021" s="272" t="s">
        <v>154</v>
      </c>
      <c r="C1021" s="272" t="s">
        <v>176</v>
      </c>
      <c r="D1021" s="272" t="s">
        <v>299</v>
      </c>
      <c r="E1021" s="272" t="s">
        <v>155</v>
      </c>
      <c r="F1021" s="272" t="s">
        <v>230</v>
      </c>
      <c r="G1021" s="272" t="s">
        <v>300</v>
      </c>
      <c r="H1021" s="277">
        <v>254000</v>
      </c>
      <c r="I1021" s="272" t="s">
        <v>301</v>
      </c>
      <c r="J1021" s="276"/>
    </row>
    <row r="1022" spans="1:10" ht="12.75" hidden="1">
      <c r="A1022" s="210" t="s">
        <v>153</v>
      </c>
      <c r="B1022" s="272" t="s">
        <v>154</v>
      </c>
      <c r="C1022" s="272" t="s">
        <v>176</v>
      </c>
      <c r="D1022" s="272" t="s">
        <v>302</v>
      </c>
      <c r="E1022" s="272" t="s">
        <v>155</v>
      </c>
      <c r="F1022" s="272" t="s">
        <v>230</v>
      </c>
      <c r="G1022" s="272" t="s">
        <v>303</v>
      </c>
      <c r="H1022" s="277">
        <v>605000</v>
      </c>
      <c r="I1022" s="272" t="s">
        <v>304</v>
      </c>
      <c r="J1022" s="276"/>
    </row>
    <row r="1023" spans="1:10" ht="12.75" hidden="1">
      <c r="A1023" s="210" t="s">
        <v>153</v>
      </c>
      <c r="B1023" s="272" t="s">
        <v>154</v>
      </c>
      <c r="C1023" s="272" t="s">
        <v>176</v>
      </c>
      <c r="D1023" s="272" t="s">
        <v>302</v>
      </c>
      <c r="E1023" s="272" t="s">
        <v>155</v>
      </c>
      <c r="F1023" s="272" t="s">
        <v>170</v>
      </c>
      <c r="G1023" s="272" t="s">
        <v>303</v>
      </c>
      <c r="H1023" s="277">
        <v>150000</v>
      </c>
      <c r="I1023" s="272" t="s">
        <v>304</v>
      </c>
      <c r="J1023" s="276"/>
    </row>
    <row r="1024" spans="1:10" ht="12.75" hidden="1">
      <c r="A1024" s="210" t="s">
        <v>158</v>
      </c>
      <c r="B1024" s="272" t="s">
        <v>154</v>
      </c>
      <c r="C1024" s="272" t="s">
        <v>176</v>
      </c>
      <c r="D1024" s="272" t="s">
        <v>302</v>
      </c>
      <c r="E1024" s="272" t="s">
        <v>155</v>
      </c>
      <c r="F1024" s="272" t="s">
        <v>230</v>
      </c>
      <c r="G1024" s="272" t="s">
        <v>303</v>
      </c>
      <c r="H1024" s="277">
        <v>605000</v>
      </c>
      <c r="I1024" s="272" t="s">
        <v>304</v>
      </c>
      <c r="J1024" s="276"/>
    </row>
    <row r="1025" spans="1:10" ht="12.75" hidden="1">
      <c r="A1025" s="210" t="s">
        <v>158</v>
      </c>
      <c r="B1025" s="272" t="s">
        <v>154</v>
      </c>
      <c r="C1025" s="272" t="s">
        <v>176</v>
      </c>
      <c r="D1025" s="272" t="s">
        <v>302</v>
      </c>
      <c r="E1025" s="272" t="s">
        <v>155</v>
      </c>
      <c r="F1025" s="272" t="s">
        <v>170</v>
      </c>
      <c r="G1025" s="272" t="s">
        <v>303</v>
      </c>
      <c r="H1025" s="277">
        <v>150000</v>
      </c>
      <c r="I1025" s="272" t="s">
        <v>304</v>
      </c>
      <c r="J1025" s="276"/>
    </row>
    <row r="1026" spans="1:10" ht="12.75" hidden="1">
      <c r="A1026" s="210" t="s">
        <v>159</v>
      </c>
      <c r="B1026" s="272" t="s">
        <v>154</v>
      </c>
      <c r="C1026" s="272" t="s">
        <v>176</v>
      </c>
      <c r="D1026" s="272" t="s">
        <v>302</v>
      </c>
      <c r="E1026" s="272" t="s">
        <v>155</v>
      </c>
      <c r="F1026" s="272" t="s">
        <v>230</v>
      </c>
      <c r="G1026" s="272" t="s">
        <v>303</v>
      </c>
      <c r="H1026" s="277">
        <v>605000</v>
      </c>
      <c r="I1026" s="272" t="s">
        <v>304</v>
      </c>
      <c r="J1026" s="276"/>
    </row>
    <row r="1027" spans="1:10" ht="12.75" hidden="1">
      <c r="A1027" s="210" t="s">
        <v>159</v>
      </c>
      <c r="B1027" s="272" t="s">
        <v>154</v>
      </c>
      <c r="C1027" s="272" t="s">
        <v>176</v>
      </c>
      <c r="D1027" s="272" t="s">
        <v>302</v>
      </c>
      <c r="E1027" s="272" t="s">
        <v>155</v>
      </c>
      <c r="F1027" s="272" t="s">
        <v>170</v>
      </c>
      <c r="G1027" s="272" t="s">
        <v>303</v>
      </c>
      <c r="H1027" s="277">
        <v>100000</v>
      </c>
      <c r="I1027" s="272" t="s">
        <v>304</v>
      </c>
      <c r="J1027" s="276"/>
    </row>
    <row r="1028" spans="1:10" ht="12.75" hidden="1">
      <c r="A1028" s="210" t="s">
        <v>160</v>
      </c>
      <c r="B1028" s="272" t="s">
        <v>154</v>
      </c>
      <c r="C1028" s="272" t="s">
        <v>176</v>
      </c>
      <c r="D1028" s="272" t="s">
        <v>302</v>
      </c>
      <c r="E1028" s="272" t="s">
        <v>155</v>
      </c>
      <c r="F1028" s="272" t="s">
        <v>230</v>
      </c>
      <c r="G1028" s="272" t="s">
        <v>303</v>
      </c>
      <c r="H1028" s="277">
        <v>605000</v>
      </c>
      <c r="I1028" s="272" t="s">
        <v>304</v>
      </c>
      <c r="J1028" s="276"/>
    </row>
    <row r="1029" spans="1:10" ht="12.75" hidden="1">
      <c r="A1029" s="210" t="s">
        <v>153</v>
      </c>
      <c r="B1029" s="272" t="s">
        <v>154</v>
      </c>
      <c r="C1029" s="272" t="s">
        <v>176</v>
      </c>
      <c r="D1029" s="272" t="s">
        <v>305</v>
      </c>
      <c r="E1029" s="272" t="s">
        <v>155</v>
      </c>
      <c r="F1029" s="272" t="s">
        <v>230</v>
      </c>
      <c r="G1029" s="272" t="s">
        <v>306</v>
      </c>
      <c r="H1029" s="277">
        <v>208000</v>
      </c>
      <c r="I1029" s="272" t="s">
        <v>307</v>
      </c>
      <c r="J1029" s="276"/>
    </row>
    <row r="1030" spans="1:10" ht="12.75" hidden="1">
      <c r="A1030" s="210" t="s">
        <v>153</v>
      </c>
      <c r="B1030" s="272" t="s">
        <v>154</v>
      </c>
      <c r="C1030" s="272" t="s">
        <v>176</v>
      </c>
      <c r="D1030" s="272" t="s">
        <v>305</v>
      </c>
      <c r="E1030" s="272" t="s">
        <v>155</v>
      </c>
      <c r="F1030" s="272" t="s">
        <v>170</v>
      </c>
      <c r="G1030" s="272" t="s">
        <v>306</v>
      </c>
      <c r="H1030" s="277">
        <v>50000</v>
      </c>
      <c r="I1030" s="272" t="s">
        <v>307</v>
      </c>
      <c r="J1030" s="276"/>
    </row>
    <row r="1031" spans="1:10" ht="12.75" hidden="1">
      <c r="A1031" s="210" t="s">
        <v>158</v>
      </c>
      <c r="B1031" s="272" t="s">
        <v>154</v>
      </c>
      <c r="C1031" s="272" t="s">
        <v>176</v>
      </c>
      <c r="D1031" s="272" t="s">
        <v>305</v>
      </c>
      <c r="E1031" s="272" t="s">
        <v>155</v>
      </c>
      <c r="F1031" s="272" t="s">
        <v>230</v>
      </c>
      <c r="G1031" s="272" t="s">
        <v>306</v>
      </c>
      <c r="H1031" s="277">
        <v>208000</v>
      </c>
      <c r="I1031" s="272" t="s">
        <v>307</v>
      </c>
      <c r="J1031" s="276"/>
    </row>
    <row r="1032" spans="1:10" ht="12.75" hidden="1">
      <c r="A1032" s="210" t="s">
        <v>158</v>
      </c>
      <c r="B1032" s="272" t="s">
        <v>154</v>
      </c>
      <c r="C1032" s="272" t="s">
        <v>176</v>
      </c>
      <c r="D1032" s="272" t="s">
        <v>305</v>
      </c>
      <c r="E1032" s="272" t="s">
        <v>155</v>
      </c>
      <c r="F1032" s="272" t="s">
        <v>170</v>
      </c>
      <c r="G1032" s="272" t="s">
        <v>306</v>
      </c>
      <c r="H1032" s="277">
        <v>50000</v>
      </c>
      <c r="I1032" s="272" t="s">
        <v>307</v>
      </c>
      <c r="J1032" s="276"/>
    </row>
    <row r="1033" spans="1:10" ht="12.75" hidden="1">
      <c r="A1033" s="210" t="s">
        <v>159</v>
      </c>
      <c r="B1033" s="272" t="s">
        <v>154</v>
      </c>
      <c r="C1033" s="272" t="s">
        <v>176</v>
      </c>
      <c r="D1033" s="272" t="s">
        <v>305</v>
      </c>
      <c r="E1033" s="272" t="s">
        <v>155</v>
      </c>
      <c r="F1033" s="272" t="s">
        <v>230</v>
      </c>
      <c r="G1033" s="272" t="s">
        <v>306</v>
      </c>
      <c r="H1033" s="277">
        <v>208000</v>
      </c>
      <c r="I1033" s="272" t="s">
        <v>307</v>
      </c>
      <c r="J1033" s="276"/>
    </row>
    <row r="1034" spans="1:10" ht="12.75" hidden="1">
      <c r="A1034" s="210" t="s">
        <v>159</v>
      </c>
      <c r="B1034" s="272" t="s">
        <v>154</v>
      </c>
      <c r="C1034" s="272" t="s">
        <v>176</v>
      </c>
      <c r="D1034" s="272" t="s">
        <v>305</v>
      </c>
      <c r="E1034" s="272" t="s">
        <v>155</v>
      </c>
      <c r="F1034" s="272" t="s">
        <v>170</v>
      </c>
      <c r="G1034" s="272" t="s">
        <v>306</v>
      </c>
      <c r="H1034" s="277">
        <v>50000</v>
      </c>
      <c r="I1034" s="272" t="s">
        <v>307</v>
      </c>
      <c r="J1034" s="276"/>
    </row>
    <row r="1035" spans="1:10" ht="12.75" hidden="1">
      <c r="A1035" s="210" t="s">
        <v>160</v>
      </c>
      <c r="B1035" s="272" t="s">
        <v>154</v>
      </c>
      <c r="C1035" s="272" t="s">
        <v>176</v>
      </c>
      <c r="D1035" s="272" t="s">
        <v>305</v>
      </c>
      <c r="E1035" s="272" t="s">
        <v>155</v>
      </c>
      <c r="F1035" s="272" t="s">
        <v>230</v>
      </c>
      <c r="G1035" s="272" t="s">
        <v>306</v>
      </c>
      <c r="H1035" s="277">
        <v>208000</v>
      </c>
      <c r="I1035" s="272" t="s">
        <v>307</v>
      </c>
      <c r="J1035" s="276"/>
    </row>
    <row r="1036" spans="1:10" ht="12.75" hidden="1">
      <c r="A1036" s="210" t="s">
        <v>153</v>
      </c>
      <c r="B1036" s="272" t="s">
        <v>154</v>
      </c>
      <c r="C1036" s="272" t="s">
        <v>176</v>
      </c>
      <c r="D1036" s="272" t="s">
        <v>308</v>
      </c>
      <c r="E1036" s="272" t="s">
        <v>155</v>
      </c>
      <c r="F1036" s="272" t="s">
        <v>230</v>
      </c>
      <c r="G1036" s="272" t="s">
        <v>217</v>
      </c>
      <c r="H1036" s="277">
        <v>1149000</v>
      </c>
      <c r="I1036" s="272" t="s">
        <v>309</v>
      </c>
      <c r="J1036" s="276"/>
    </row>
    <row r="1037" spans="1:10" ht="12.75" hidden="1">
      <c r="A1037" s="210" t="s">
        <v>153</v>
      </c>
      <c r="B1037" s="272" t="s">
        <v>154</v>
      </c>
      <c r="C1037" s="272" t="s">
        <v>176</v>
      </c>
      <c r="D1037" s="272" t="s">
        <v>308</v>
      </c>
      <c r="E1037" s="272" t="s">
        <v>155</v>
      </c>
      <c r="F1037" s="272" t="s">
        <v>170</v>
      </c>
      <c r="G1037" s="272" t="s">
        <v>217</v>
      </c>
      <c r="H1037" s="277">
        <v>250000</v>
      </c>
      <c r="I1037" s="272" t="s">
        <v>309</v>
      </c>
      <c r="J1037" s="276"/>
    </row>
    <row r="1038" spans="1:10" ht="12.75" hidden="1">
      <c r="A1038" s="210" t="s">
        <v>158</v>
      </c>
      <c r="B1038" s="272" t="s">
        <v>154</v>
      </c>
      <c r="C1038" s="272" t="s">
        <v>176</v>
      </c>
      <c r="D1038" s="272" t="s">
        <v>308</v>
      </c>
      <c r="E1038" s="272" t="s">
        <v>155</v>
      </c>
      <c r="F1038" s="272" t="s">
        <v>230</v>
      </c>
      <c r="G1038" s="272" t="s">
        <v>217</v>
      </c>
      <c r="H1038" s="277">
        <v>1149000</v>
      </c>
      <c r="I1038" s="272" t="s">
        <v>309</v>
      </c>
      <c r="J1038" s="276"/>
    </row>
    <row r="1039" spans="1:10" ht="12.75" hidden="1">
      <c r="A1039" s="210" t="s">
        <v>158</v>
      </c>
      <c r="B1039" s="272" t="s">
        <v>154</v>
      </c>
      <c r="C1039" s="272" t="s">
        <v>176</v>
      </c>
      <c r="D1039" s="272" t="s">
        <v>308</v>
      </c>
      <c r="E1039" s="272" t="s">
        <v>155</v>
      </c>
      <c r="F1039" s="272" t="s">
        <v>170</v>
      </c>
      <c r="G1039" s="272" t="s">
        <v>217</v>
      </c>
      <c r="H1039" s="277">
        <v>200000</v>
      </c>
      <c r="I1039" s="272" t="s">
        <v>309</v>
      </c>
      <c r="J1039" s="276"/>
    </row>
    <row r="1040" spans="1:10" ht="12.75" hidden="1">
      <c r="A1040" s="210" t="s">
        <v>159</v>
      </c>
      <c r="B1040" s="272" t="s">
        <v>154</v>
      </c>
      <c r="C1040" s="272" t="s">
        <v>176</v>
      </c>
      <c r="D1040" s="272" t="s">
        <v>308</v>
      </c>
      <c r="E1040" s="272" t="s">
        <v>155</v>
      </c>
      <c r="F1040" s="272" t="s">
        <v>230</v>
      </c>
      <c r="G1040" s="272" t="s">
        <v>217</v>
      </c>
      <c r="H1040" s="277">
        <v>1149000</v>
      </c>
      <c r="I1040" s="272" t="s">
        <v>309</v>
      </c>
      <c r="J1040" s="276"/>
    </row>
    <row r="1041" spans="1:10" ht="12.75" hidden="1">
      <c r="A1041" s="210" t="s">
        <v>159</v>
      </c>
      <c r="B1041" s="272" t="s">
        <v>154</v>
      </c>
      <c r="C1041" s="272" t="s">
        <v>176</v>
      </c>
      <c r="D1041" s="272" t="s">
        <v>308</v>
      </c>
      <c r="E1041" s="272" t="s">
        <v>155</v>
      </c>
      <c r="F1041" s="272" t="s">
        <v>170</v>
      </c>
      <c r="G1041" s="272" t="s">
        <v>217</v>
      </c>
      <c r="H1041" s="277">
        <v>100000</v>
      </c>
      <c r="I1041" s="272" t="s">
        <v>309</v>
      </c>
      <c r="J1041" s="276"/>
    </row>
    <row r="1042" spans="1:10" ht="12.75" hidden="1">
      <c r="A1042" s="210" t="s">
        <v>160</v>
      </c>
      <c r="B1042" s="272" t="s">
        <v>154</v>
      </c>
      <c r="C1042" s="272" t="s">
        <v>176</v>
      </c>
      <c r="D1042" s="272" t="s">
        <v>308</v>
      </c>
      <c r="E1042" s="272" t="s">
        <v>155</v>
      </c>
      <c r="F1042" s="272" t="s">
        <v>230</v>
      </c>
      <c r="G1042" s="272" t="s">
        <v>217</v>
      </c>
      <c r="H1042" s="277">
        <v>1149000</v>
      </c>
      <c r="I1042" s="272" t="s">
        <v>309</v>
      </c>
      <c r="J1042" s="276"/>
    </row>
    <row r="1043" spans="1:10" ht="12.75" hidden="1">
      <c r="A1043" s="210" t="s">
        <v>153</v>
      </c>
      <c r="B1043" s="272" t="s">
        <v>154</v>
      </c>
      <c r="C1043" s="272" t="s">
        <v>176</v>
      </c>
      <c r="D1043" s="272" t="s">
        <v>310</v>
      </c>
      <c r="E1043" s="272" t="s">
        <v>155</v>
      </c>
      <c r="F1043" s="272" t="s">
        <v>230</v>
      </c>
      <c r="G1043" s="272" t="s">
        <v>311</v>
      </c>
      <c r="H1043" s="277">
        <v>410000</v>
      </c>
      <c r="I1043" s="272" t="s">
        <v>312</v>
      </c>
      <c r="J1043" s="276"/>
    </row>
    <row r="1044" spans="1:10" ht="12.75" hidden="1">
      <c r="A1044" s="210" t="s">
        <v>153</v>
      </c>
      <c r="B1044" s="272" t="s">
        <v>154</v>
      </c>
      <c r="C1044" s="272" t="s">
        <v>176</v>
      </c>
      <c r="D1044" s="272" t="s">
        <v>310</v>
      </c>
      <c r="E1044" s="272" t="s">
        <v>155</v>
      </c>
      <c r="F1044" s="272" t="s">
        <v>170</v>
      </c>
      <c r="G1044" s="272" t="s">
        <v>311</v>
      </c>
      <c r="H1044" s="277">
        <v>50000</v>
      </c>
      <c r="I1044" s="272" t="s">
        <v>312</v>
      </c>
      <c r="J1044" s="276"/>
    </row>
    <row r="1045" spans="1:10" ht="12.75" hidden="1">
      <c r="A1045" s="210" t="s">
        <v>158</v>
      </c>
      <c r="B1045" s="272" t="s">
        <v>154</v>
      </c>
      <c r="C1045" s="272" t="s">
        <v>176</v>
      </c>
      <c r="D1045" s="272" t="s">
        <v>310</v>
      </c>
      <c r="E1045" s="272" t="s">
        <v>155</v>
      </c>
      <c r="F1045" s="272" t="s">
        <v>230</v>
      </c>
      <c r="G1045" s="272" t="s">
        <v>311</v>
      </c>
      <c r="H1045" s="277">
        <v>217000</v>
      </c>
      <c r="I1045" s="272" t="s">
        <v>312</v>
      </c>
      <c r="J1045" s="276"/>
    </row>
    <row r="1046" spans="1:10" ht="12.75" hidden="1">
      <c r="A1046" s="210" t="s">
        <v>158</v>
      </c>
      <c r="B1046" s="272" t="s">
        <v>154</v>
      </c>
      <c r="C1046" s="272" t="s">
        <v>176</v>
      </c>
      <c r="D1046" s="272" t="s">
        <v>310</v>
      </c>
      <c r="E1046" s="272" t="s">
        <v>155</v>
      </c>
      <c r="F1046" s="272" t="s">
        <v>170</v>
      </c>
      <c r="G1046" s="272" t="s">
        <v>311</v>
      </c>
      <c r="H1046" s="277">
        <v>50000</v>
      </c>
      <c r="I1046" s="272" t="s">
        <v>312</v>
      </c>
      <c r="J1046" s="276"/>
    </row>
    <row r="1047" spans="1:10" ht="12.75" hidden="1">
      <c r="A1047" s="210" t="s">
        <v>159</v>
      </c>
      <c r="B1047" s="272" t="s">
        <v>154</v>
      </c>
      <c r="C1047" s="272" t="s">
        <v>176</v>
      </c>
      <c r="D1047" s="272" t="s">
        <v>310</v>
      </c>
      <c r="E1047" s="272" t="s">
        <v>155</v>
      </c>
      <c r="F1047" s="272" t="s">
        <v>230</v>
      </c>
      <c r="G1047" s="272" t="s">
        <v>311</v>
      </c>
      <c r="H1047" s="277">
        <v>217000</v>
      </c>
      <c r="I1047" s="272" t="s">
        <v>312</v>
      </c>
      <c r="J1047" s="276"/>
    </row>
    <row r="1048" spans="1:10" ht="12.75" hidden="1">
      <c r="A1048" s="210" t="s">
        <v>159</v>
      </c>
      <c r="B1048" s="272" t="s">
        <v>154</v>
      </c>
      <c r="C1048" s="272" t="s">
        <v>176</v>
      </c>
      <c r="D1048" s="272" t="s">
        <v>310</v>
      </c>
      <c r="E1048" s="272" t="s">
        <v>155</v>
      </c>
      <c r="F1048" s="272" t="s">
        <v>170</v>
      </c>
      <c r="G1048" s="272" t="s">
        <v>311</v>
      </c>
      <c r="H1048" s="277">
        <v>50000</v>
      </c>
      <c r="I1048" s="272" t="s">
        <v>312</v>
      </c>
      <c r="J1048" s="276"/>
    </row>
    <row r="1049" spans="1:10" ht="12.75" hidden="1">
      <c r="A1049" s="210" t="s">
        <v>160</v>
      </c>
      <c r="B1049" s="272" t="s">
        <v>154</v>
      </c>
      <c r="C1049" s="272" t="s">
        <v>176</v>
      </c>
      <c r="D1049" s="272" t="s">
        <v>310</v>
      </c>
      <c r="E1049" s="272" t="s">
        <v>155</v>
      </c>
      <c r="F1049" s="272" t="s">
        <v>230</v>
      </c>
      <c r="G1049" s="272" t="s">
        <v>311</v>
      </c>
      <c r="H1049" s="277">
        <v>217000</v>
      </c>
      <c r="I1049" s="272" t="s">
        <v>312</v>
      </c>
      <c r="J1049" s="276"/>
    </row>
    <row r="1050" spans="1:10" ht="12.75" hidden="1">
      <c r="A1050" s="210" t="s">
        <v>153</v>
      </c>
      <c r="B1050" s="272" t="s">
        <v>154</v>
      </c>
      <c r="C1050" s="272" t="s">
        <v>176</v>
      </c>
      <c r="D1050" s="272" t="s">
        <v>313</v>
      </c>
      <c r="E1050" s="272" t="s">
        <v>155</v>
      </c>
      <c r="F1050" s="272" t="s">
        <v>230</v>
      </c>
      <c r="G1050" s="272" t="s">
        <v>314</v>
      </c>
      <c r="H1050" s="277">
        <v>1921000</v>
      </c>
      <c r="I1050" s="272" t="s">
        <v>315</v>
      </c>
      <c r="J1050" s="276"/>
    </row>
    <row r="1051" spans="1:10" ht="12.75" hidden="1">
      <c r="A1051" s="210" t="s">
        <v>153</v>
      </c>
      <c r="B1051" s="272" t="s">
        <v>154</v>
      </c>
      <c r="C1051" s="272" t="s">
        <v>176</v>
      </c>
      <c r="D1051" s="272" t="s">
        <v>313</v>
      </c>
      <c r="E1051" s="272" t="s">
        <v>155</v>
      </c>
      <c r="F1051" s="272" t="s">
        <v>170</v>
      </c>
      <c r="G1051" s="272" t="s">
        <v>314</v>
      </c>
      <c r="H1051" s="277">
        <v>250000</v>
      </c>
      <c r="I1051" s="272" t="s">
        <v>315</v>
      </c>
      <c r="J1051" s="276"/>
    </row>
    <row r="1052" spans="1:10" ht="12.75" hidden="1">
      <c r="A1052" s="210" t="s">
        <v>158</v>
      </c>
      <c r="B1052" s="272" t="s">
        <v>154</v>
      </c>
      <c r="C1052" s="272" t="s">
        <v>176</v>
      </c>
      <c r="D1052" s="272" t="s">
        <v>313</v>
      </c>
      <c r="E1052" s="272" t="s">
        <v>155</v>
      </c>
      <c r="F1052" s="272" t="s">
        <v>230</v>
      </c>
      <c r="G1052" s="272" t="s">
        <v>314</v>
      </c>
      <c r="H1052" s="277">
        <v>1921000</v>
      </c>
      <c r="I1052" s="272" t="s">
        <v>315</v>
      </c>
      <c r="J1052" s="276"/>
    </row>
    <row r="1053" spans="1:10" ht="12.75" hidden="1">
      <c r="A1053" s="210" t="s">
        <v>158</v>
      </c>
      <c r="B1053" s="272" t="s">
        <v>154</v>
      </c>
      <c r="C1053" s="272" t="s">
        <v>176</v>
      </c>
      <c r="D1053" s="272" t="s">
        <v>313</v>
      </c>
      <c r="E1053" s="272" t="s">
        <v>155</v>
      </c>
      <c r="F1053" s="272" t="s">
        <v>170</v>
      </c>
      <c r="G1053" s="272" t="s">
        <v>314</v>
      </c>
      <c r="H1053" s="277">
        <v>250000</v>
      </c>
      <c r="I1053" s="272" t="s">
        <v>315</v>
      </c>
      <c r="J1053" s="276"/>
    </row>
    <row r="1054" spans="1:10" ht="12.75" hidden="1">
      <c r="A1054" s="210" t="s">
        <v>159</v>
      </c>
      <c r="B1054" s="272" t="s">
        <v>154</v>
      </c>
      <c r="C1054" s="272" t="s">
        <v>176</v>
      </c>
      <c r="D1054" s="272" t="s">
        <v>313</v>
      </c>
      <c r="E1054" s="272" t="s">
        <v>155</v>
      </c>
      <c r="F1054" s="272" t="s">
        <v>230</v>
      </c>
      <c r="G1054" s="272" t="s">
        <v>314</v>
      </c>
      <c r="H1054" s="277">
        <v>1921000</v>
      </c>
      <c r="I1054" s="272" t="s">
        <v>315</v>
      </c>
      <c r="J1054" s="276"/>
    </row>
    <row r="1055" spans="1:10" ht="12.75" hidden="1">
      <c r="A1055" s="210" t="s">
        <v>159</v>
      </c>
      <c r="B1055" s="272" t="s">
        <v>154</v>
      </c>
      <c r="C1055" s="272" t="s">
        <v>176</v>
      </c>
      <c r="D1055" s="272" t="s">
        <v>313</v>
      </c>
      <c r="E1055" s="272" t="s">
        <v>155</v>
      </c>
      <c r="F1055" s="272" t="s">
        <v>170</v>
      </c>
      <c r="G1055" s="272" t="s">
        <v>314</v>
      </c>
      <c r="H1055" s="277">
        <v>200000</v>
      </c>
      <c r="I1055" s="272" t="s">
        <v>315</v>
      </c>
      <c r="J1055" s="276"/>
    </row>
    <row r="1056" spans="1:10" ht="12.75" hidden="1">
      <c r="A1056" s="210" t="s">
        <v>160</v>
      </c>
      <c r="B1056" s="272" t="s">
        <v>154</v>
      </c>
      <c r="C1056" s="272" t="s">
        <v>176</v>
      </c>
      <c r="D1056" s="272" t="s">
        <v>313</v>
      </c>
      <c r="E1056" s="272" t="s">
        <v>155</v>
      </c>
      <c r="F1056" s="272" t="s">
        <v>230</v>
      </c>
      <c r="G1056" s="272" t="s">
        <v>314</v>
      </c>
      <c r="H1056" s="277">
        <v>1921000</v>
      </c>
      <c r="I1056" s="272" t="s">
        <v>315</v>
      </c>
      <c r="J1056" s="276"/>
    </row>
    <row r="1057" spans="1:10" ht="12.75" hidden="1">
      <c r="A1057" s="210" t="s">
        <v>153</v>
      </c>
      <c r="B1057" s="272" t="s">
        <v>154</v>
      </c>
      <c r="C1057" s="272" t="s">
        <v>176</v>
      </c>
      <c r="D1057" s="272" t="s">
        <v>316</v>
      </c>
      <c r="E1057" s="272" t="s">
        <v>155</v>
      </c>
      <c r="F1057" s="272" t="s">
        <v>230</v>
      </c>
      <c r="G1057" s="272" t="s">
        <v>317</v>
      </c>
      <c r="H1057" s="277">
        <v>295000</v>
      </c>
      <c r="I1057" s="272" t="s">
        <v>318</v>
      </c>
      <c r="J1057" s="276"/>
    </row>
    <row r="1058" spans="1:10" ht="12.75" hidden="1">
      <c r="A1058" s="210" t="s">
        <v>153</v>
      </c>
      <c r="B1058" s="272" t="s">
        <v>154</v>
      </c>
      <c r="C1058" s="272" t="s">
        <v>176</v>
      </c>
      <c r="D1058" s="272" t="s">
        <v>316</v>
      </c>
      <c r="E1058" s="272" t="s">
        <v>155</v>
      </c>
      <c r="F1058" s="272" t="s">
        <v>170</v>
      </c>
      <c r="G1058" s="272" t="s">
        <v>317</v>
      </c>
      <c r="H1058" s="277">
        <v>55000</v>
      </c>
      <c r="I1058" s="272" t="s">
        <v>318</v>
      </c>
      <c r="J1058" s="276"/>
    </row>
    <row r="1059" spans="1:10" ht="12.75" hidden="1">
      <c r="A1059" s="210" t="s">
        <v>158</v>
      </c>
      <c r="B1059" s="272" t="s">
        <v>154</v>
      </c>
      <c r="C1059" s="272" t="s">
        <v>176</v>
      </c>
      <c r="D1059" s="272" t="s">
        <v>316</v>
      </c>
      <c r="E1059" s="272" t="s">
        <v>155</v>
      </c>
      <c r="F1059" s="272" t="s">
        <v>230</v>
      </c>
      <c r="G1059" s="272" t="s">
        <v>317</v>
      </c>
      <c r="H1059" s="277">
        <v>295000</v>
      </c>
      <c r="I1059" s="272" t="s">
        <v>318</v>
      </c>
      <c r="J1059" s="276"/>
    </row>
    <row r="1060" spans="1:10" ht="12.75" hidden="1">
      <c r="A1060" s="210" t="s">
        <v>158</v>
      </c>
      <c r="B1060" s="272" t="s">
        <v>154</v>
      </c>
      <c r="C1060" s="272" t="s">
        <v>176</v>
      </c>
      <c r="D1060" s="272" t="s">
        <v>316</v>
      </c>
      <c r="E1060" s="272" t="s">
        <v>155</v>
      </c>
      <c r="F1060" s="272" t="s">
        <v>170</v>
      </c>
      <c r="G1060" s="272" t="s">
        <v>317</v>
      </c>
      <c r="H1060" s="277">
        <v>55000</v>
      </c>
      <c r="I1060" s="272" t="s">
        <v>318</v>
      </c>
      <c r="J1060" s="276"/>
    </row>
    <row r="1061" spans="1:10" ht="12.75" hidden="1">
      <c r="A1061" s="210" t="s">
        <v>159</v>
      </c>
      <c r="B1061" s="272" t="s">
        <v>154</v>
      </c>
      <c r="C1061" s="272" t="s">
        <v>176</v>
      </c>
      <c r="D1061" s="272" t="s">
        <v>316</v>
      </c>
      <c r="E1061" s="272" t="s">
        <v>155</v>
      </c>
      <c r="F1061" s="272" t="s">
        <v>230</v>
      </c>
      <c r="G1061" s="272" t="s">
        <v>317</v>
      </c>
      <c r="H1061" s="277">
        <v>295000</v>
      </c>
      <c r="I1061" s="272" t="s">
        <v>318</v>
      </c>
      <c r="J1061" s="276"/>
    </row>
    <row r="1062" spans="1:10" ht="12.75" hidden="1">
      <c r="A1062" s="210" t="s">
        <v>159</v>
      </c>
      <c r="B1062" s="272" t="s">
        <v>154</v>
      </c>
      <c r="C1062" s="272" t="s">
        <v>176</v>
      </c>
      <c r="D1062" s="272" t="s">
        <v>316</v>
      </c>
      <c r="E1062" s="272" t="s">
        <v>155</v>
      </c>
      <c r="F1062" s="272" t="s">
        <v>170</v>
      </c>
      <c r="G1062" s="272" t="s">
        <v>317</v>
      </c>
      <c r="H1062" s="277">
        <v>50000</v>
      </c>
      <c r="I1062" s="272" t="s">
        <v>318</v>
      </c>
      <c r="J1062" s="276"/>
    </row>
    <row r="1063" spans="1:10" ht="12.75" hidden="1">
      <c r="A1063" s="210" t="s">
        <v>160</v>
      </c>
      <c r="B1063" s="272" t="s">
        <v>154</v>
      </c>
      <c r="C1063" s="272" t="s">
        <v>176</v>
      </c>
      <c r="D1063" s="272" t="s">
        <v>316</v>
      </c>
      <c r="E1063" s="272" t="s">
        <v>155</v>
      </c>
      <c r="F1063" s="272" t="s">
        <v>230</v>
      </c>
      <c r="G1063" s="272" t="s">
        <v>317</v>
      </c>
      <c r="H1063" s="277">
        <v>295000</v>
      </c>
      <c r="I1063" s="272" t="s">
        <v>318</v>
      </c>
      <c r="J1063" s="276"/>
    </row>
    <row r="1064" spans="1:10" ht="12.75" hidden="1">
      <c r="A1064" s="210" t="s">
        <v>153</v>
      </c>
      <c r="B1064" s="272" t="s">
        <v>154</v>
      </c>
      <c r="C1064" s="272" t="s">
        <v>176</v>
      </c>
      <c r="D1064" s="272" t="s">
        <v>319</v>
      </c>
      <c r="E1064" s="272" t="s">
        <v>155</v>
      </c>
      <c r="F1064" s="272" t="s">
        <v>230</v>
      </c>
      <c r="G1064" s="272" t="s">
        <v>320</v>
      </c>
      <c r="H1064" s="277">
        <v>256000</v>
      </c>
      <c r="I1064" s="272" t="s">
        <v>321</v>
      </c>
      <c r="J1064" s="276"/>
    </row>
    <row r="1065" spans="1:10" ht="12.75" hidden="1">
      <c r="A1065" s="210" t="s">
        <v>153</v>
      </c>
      <c r="B1065" s="272" t="s">
        <v>154</v>
      </c>
      <c r="C1065" s="272" t="s">
        <v>176</v>
      </c>
      <c r="D1065" s="272" t="s">
        <v>319</v>
      </c>
      <c r="E1065" s="272" t="s">
        <v>155</v>
      </c>
      <c r="F1065" s="272" t="s">
        <v>170</v>
      </c>
      <c r="G1065" s="272" t="s">
        <v>320</v>
      </c>
      <c r="H1065" s="277">
        <v>70000</v>
      </c>
      <c r="I1065" s="272" t="s">
        <v>321</v>
      </c>
      <c r="J1065" s="276"/>
    </row>
    <row r="1066" spans="1:10" ht="12.75" hidden="1">
      <c r="A1066" s="210" t="s">
        <v>158</v>
      </c>
      <c r="B1066" s="272" t="s">
        <v>154</v>
      </c>
      <c r="C1066" s="272" t="s">
        <v>176</v>
      </c>
      <c r="D1066" s="272" t="s">
        <v>319</v>
      </c>
      <c r="E1066" s="272" t="s">
        <v>155</v>
      </c>
      <c r="F1066" s="272" t="s">
        <v>230</v>
      </c>
      <c r="G1066" s="272" t="s">
        <v>320</v>
      </c>
      <c r="H1066" s="277">
        <v>256000</v>
      </c>
      <c r="I1066" s="272" t="s">
        <v>321</v>
      </c>
      <c r="J1066" s="276"/>
    </row>
    <row r="1067" spans="1:10" ht="12.75" hidden="1">
      <c r="A1067" s="210" t="s">
        <v>158</v>
      </c>
      <c r="B1067" s="272" t="s">
        <v>154</v>
      </c>
      <c r="C1067" s="272" t="s">
        <v>176</v>
      </c>
      <c r="D1067" s="272" t="s">
        <v>319</v>
      </c>
      <c r="E1067" s="272" t="s">
        <v>155</v>
      </c>
      <c r="F1067" s="272" t="s">
        <v>170</v>
      </c>
      <c r="G1067" s="272" t="s">
        <v>320</v>
      </c>
      <c r="H1067" s="277">
        <v>70000</v>
      </c>
      <c r="I1067" s="272" t="s">
        <v>321</v>
      </c>
      <c r="J1067" s="276"/>
    </row>
    <row r="1068" spans="1:10" ht="12.75" hidden="1">
      <c r="A1068" s="210" t="s">
        <v>159</v>
      </c>
      <c r="B1068" s="272" t="s">
        <v>154</v>
      </c>
      <c r="C1068" s="272" t="s">
        <v>176</v>
      </c>
      <c r="D1068" s="272" t="s">
        <v>319</v>
      </c>
      <c r="E1068" s="272" t="s">
        <v>155</v>
      </c>
      <c r="F1068" s="272" t="s">
        <v>230</v>
      </c>
      <c r="G1068" s="272" t="s">
        <v>320</v>
      </c>
      <c r="H1068" s="277">
        <v>256000</v>
      </c>
      <c r="I1068" s="272" t="s">
        <v>321</v>
      </c>
      <c r="J1068" s="276"/>
    </row>
    <row r="1069" spans="1:10" ht="12.75" hidden="1">
      <c r="A1069" s="210" t="s">
        <v>159</v>
      </c>
      <c r="B1069" s="272" t="s">
        <v>154</v>
      </c>
      <c r="C1069" s="272" t="s">
        <v>176</v>
      </c>
      <c r="D1069" s="272" t="s">
        <v>319</v>
      </c>
      <c r="E1069" s="272" t="s">
        <v>155</v>
      </c>
      <c r="F1069" s="272" t="s">
        <v>170</v>
      </c>
      <c r="G1069" s="272" t="s">
        <v>320</v>
      </c>
      <c r="H1069" s="277">
        <v>50000</v>
      </c>
      <c r="I1069" s="272" t="s">
        <v>321</v>
      </c>
      <c r="J1069" s="276"/>
    </row>
    <row r="1070" spans="1:10" ht="12.75" hidden="1">
      <c r="A1070" s="210" t="s">
        <v>160</v>
      </c>
      <c r="B1070" s="272" t="s">
        <v>154</v>
      </c>
      <c r="C1070" s="272" t="s">
        <v>176</v>
      </c>
      <c r="D1070" s="272" t="s">
        <v>319</v>
      </c>
      <c r="E1070" s="272" t="s">
        <v>155</v>
      </c>
      <c r="F1070" s="272" t="s">
        <v>230</v>
      </c>
      <c r="G1070" s="272" t="s">
        <v>320</v>
      </c>
      <c r="H1070" s="277">
        <v>256000</v>
      </c>
      <c r="I1070" s="272" t="s">
        <v>321</v>
      </c>
      <c r="J1070" s="276"/>
    </row>
    <row r="1071" spans="1:10" ht="12.75" hidden="1">
      <c r="A1071" s="210" t="s">
        <v>153</v>
      </c>
      <c r="B1071" s="272" t="s">
        <v>154</v>
      </c>
      <c r="C1071" s="272" t="s">
        <v>176</v>
      </c>
      <c r="D1071" s="272" t="s">
        <v>322</v>
      </c>
      <c r="E1071" s="272" t="s">
        <v>155</v>
      </c>
      <c r="F1071" s="272" t="s">
        <v>230</v>
      </c>
      <c r="G1071" s="272" t="s">
        <v>323</v>
      </c>
      <c r="H1071" s="277">
        <v>1930000</v>
      </c>
      <c r="I1071" s="272" t="s">
        <v>324</v>
      </c>
      <c r="J1071" s="276"/>
    </row>
    <row r="1072" spans="1:10" ht="12.75" hidden="1">
      <c r="A1072" s="210" t="s">
        <v>153</v>
      </c>
      <c r="B1072" s="272" t="s">
        <v>154</v>
      </c>
      <c r="C1072" s="272" t="s">
        <v>176</v>
      </c>
      <c r="D1072" s="272" t="s">
        <v>322</v>
      </c>
      <c r="E1072" s="272" t="s">
        <v>155</v>
      </c>
      <c r="F1072" s="272" t="s">
        <v>170</v>
      </c>
      <c r="G1072" s="272" t="s">
        <v>323</v>
      </c>
      <c r="H1072" s="277">
        <v>300000</v>
      </c>
      <c r="I1072" s="272" t="s">
        <v>324</v>
      </c>
      <c r="J1072" s="276"/>
    </row>
    <row r="1073" spans="1:10" ht="12.75" hidden="1">
      <c r="A1073" s="210" t="s">
        <v>158</v>
      </c>
      <c r="B1073" s="272" t="s">
        <v>154</v>
      </c>
      <c r="C1073" s="272" t="s">
        <v>176</v>
      </c>
      <c r="D1073" s="272" t="s">
        <v>322</v>
      </c>
      <c r="E1073" s="272" t="s">
        <v>155</v>
      </c>
      <c r="F1073" s="272" t="s">
        <v>230</v>
      </c>
      <c r="G1073" s="272" t="s">
        <v>323</v>
      </c>
      <c r="H1073" s="277">
        <v>1930000</v>
      </c>
      <c r="I1073" s="272" t="s">
        <v>324</v>
      </c>
      <c r="J1073" s="276"/>
    </row>
    <row r="1074" spans="1:10" ht="12.75" hidden="1">
      <c r="A1074" s="210" t="s">
        <v>158</v>
      </c>
      <c r="B1074" s="272" t="s">
        <v>154</v>
      </c>
      <c r="C1074" s="272" t="s">
        <v>176</v>
      </c>
      <c r="D1074" s="272" t="s">
        <v>322</v>
      </c>
      <c r="E1074" s="272" t="s">
        <v>155</v>
      </c>
      <c r="F1074" s="272" t="s">
        <v>170</v>
      </c>
      <c r="G1074" s="272" t="s">
        <v>323</v>
      </c>
      <c r="H1074" s="277">
        <v>250000</v>
      </c>
      <c r="I1074" s="272" t="s">
        <v>324</v>
      </c>
      <c r="J1074" s="276"/>
    </row>
    <row r="1075" spans="1:10" ht="12.75" hidden="1">
      <c r="A1075" s="210" t="s">
        <v>159</v>
      </c>
      <c r="B1075" s="272" t="s">
        <v>154</v>
      </c>
      <c r="C1075" s="272" t="s">
        <v>176</v>
      </c>
      <c r="D1075" s="272" t="s">
        <v>322</v>
      </c>
      <c r="E1075" s="272" t="s">
        <v>155</v>
      </c>
      <c r="F1075" s="272" t="s">
        <v>230</v>
      </c>
      <c r="G1075" s="272" t="s">
        <v>323</v>
      </c>
      <c r="H1075" s="277">
        <v>1930000</v>
      </c>
      <c r="I1075" s="272" t="s">
        <v>324</v>
      </c>
      <c r="J1075" s="276"/>
    </row>
    <row r="1076" spans="1:10" ht="12.75" hidden="1">
      <c r="A1076" s="210" t="s">
        <v>159</v>
      </c>
      <c r="B1076" s="272" t="s">
        <v>154</v>
      </c>
      <c r="C1076" s="272" t="s">
        <v>176</v>
      </c>
      <c r="D1076" s="272" t="s">
        <v>322</v>
      </c>
      <c r="E1076" s="272" t="s">
        <v>155</v>
      </c>
      <c r="F1076" s="272" t="s">
        <v>170</v>
      </c>
      <c r="G1076" s="272" t="s">
        <v>323</v>
      </c>
      <c r="H1076" s="277">
        <v>200000</v>
      </c>
      <c r="I1076" s="272" t="s">
        <v>324</v>
      </c>
      <c r="J1076" s="276"/>
    </row>
    <row r="1077" spans="1:10" ht="12.75" hidden="1">
      <c r="A1077" s="210" t="s">
        <v>160</v>
      </c>
      <c r="B1077" s="272" t="s">
        <v>154</v>
      </c>
      <c r="C1077" s="272" t="s">
        <v>176</v>
      </c>
      <c r="D1077" s="272" t="s">
        <v>322</v>
      </c>
      <c r="E1077" s="272" t="s">
        <v>155</v>
      </c>
      <c r="F1077" s="272" t="s">
        <v>230</v>
      </c>
      <c r="G1077" s="272" t="s">
        <v>323</v>
      </c>
      <c r="H1077" s="277">
        <v>1930000</v>
      </c>
      <c r="I1077" s="272" t="s">
        <v>324</v>
      </c>
      <c r="J1077" s="276"/>
    </row>
    <row r="1078" spans="1:10" ht="12.75" hidden="1">
      <c r="A1078" s="210" t="s">
        <v>153</v>
      </c>
      <c r="B1078" s="272" t="s">
        <v>154</v>
      </c>
      <c r="C1078" s="272" t="s">
        <v>176</v>
      </c>
      <c r="D1078" s="272" t="s">
        <v>325</v>
      </c>
      <c r="E1078" s="272" t="s">
        <v>155</v>
      </c>
      <c r="F1078" s="272" t="s">
        <v>230</v>
      </c>
      <c r="G1078" s="272" t="s">
        <v>173</v>
      </c>
      <c r="H1078" s="277">
        <v>7586000</v>
      </c>
      <c r="I1078" s="272" t="s">
        <v>326</v>
      </c>
      <c r="J1078" s="276"/>
    </row>
    <row r="1079" spans="1:10" ht="12.75" hidden="1">
      <c r="A1079" s="210" t="s">
        <v>153</v>
      </c>
      <c r="B1079" s="272" t="s">
        <v>154</v>
      </c>
      <c r="C1079" s="272" t="s">
        <v>176</v>
      </c>
      <c r="D1079" s="272" t="s">
        <v>325</v>
      </c>
      <c r="E1079" s="272" t="s">
        <v>155</v>
      </c>
      <c r="F1079" s="272" t="s">
        <v>170</v>
      </c>
      <c r="G1079" s="272" t="s">
        <v>173</v>
      </c>
      <c r="H1079" s="277">
        <v>400000</v>
      </c>
      <c r="I1079" s="272" t="s">
        <v>326</v>
      </c>
      <c r="J1079" s="276"/>
    </row>
    <row r="1080" spans="1:10" ht="12.75" hidden="1">
      <c r="A1080" s="210" t="s">
        <v>158</v>
      </c>
      <c r="B1080" s="272" t="s">
        <v>154</v>
      </c>
      <c r="C1080" s="272" t="s">
        <v>176</v>
      </c>
      <c r="D1080" s="272" t="s">
        <v>325</v>
      </c>
      <c r="E1080" s="272" t="s">
        <v>155</v>
      </c>
      <c r="F1080" s="272" t="s">
        <v>230</v>
      </c>
      <c r="G1080" s="272" t="s">
        <v>173</v>
      </c>
      <c r="H1080" s="277">
        <v>7586000</v>
      </c>
      <c r="I1080" s="272" t="s">
        <v>326</v>
      </c>
      <c r="J1080" s="276"/>
    </row>
    <row r="1081" spans="1:10" ht="12.75" hidden="1">
      <c r="A1081" s="210" t="s">
        <v>158</v>
      </c>
      <c r="B1081" s="272" t="s">
        <v>154</v>
      </c>
      <c r="C1081" s="272" t="s">
        <v>176</v>
      </c>
      <c r="D1081" s="272" t="s">
        <v>325</v>
      </c>
      <c r="E1081" s="272" t="s">
        <v>155</v>
      </c>
      <c r="F1081" s="272" t="s">
        <v>170</v>
      </c>
      <c r="G1081" s="272" t="s">
        <v>173</v>
      </c>
      <c r="H1081" s="277">
        <v>300000</v>
      </c>
      <c r="I1081" s="272" t="s">
        <v>326</v>
      </c>
      <c r="J1081" s="276"/>
    </row>
    <row r="1082" spans="1:10" ht="12.75" hidden="1">
      <c r="A1082" s="210" t="s">
        <v>159</v>
      </c>
      <c r="B1082" s="272" t="s">
        <v>154</v>
      </c>
      <c r="C1082" s="272" t="s">
        <v>176</v>
      </c>
      <c r="D1082" s="272" t="s">
        <v>325</v>
      </c>
      <c r="E1082" s="272" t="s">
        <v>155</v>
      </c>
      <c r="F1082" s="272" t="s">
        <v>230</v>
      </c>
      <c r="G1082" s="272" t="s">
        <v>173</v>
      </c>
      <c r="H1082" s="277">
        <v>7586000</v>
      </c>
      <c r="I1082" s="272" t="s">
        <v>326</v>
      </c>
      <c r="J1082" s="276"/>
    </row>
    <row r="1083" spans="1:10" ht="12.75" hidden="1">
      <c r="A1083" s="210" t="s">
        <v>159</v>
      </c>
      <c r="B1083" s="272" t="s">
        <v>154</v>
      </c>
      <c r="C1083" s="272" t="s">
        <v>176</v>
      </c>
      <c r="D1083" s="272" t="s">
        <v>325</v>
      </c>
      <c r="E1083" s="272" t="s">
        <v>155</v>
      </c>
      <c r="F1083" s="272" t="s">
        <v>170</v>
      </c>
      <c r="G1083" s="272" t="s">
        <v>173</v>
      </c>
      <c r="H1083" s="277">
        <v>300000</v>
      </c>
      <c r="I1083" s="272" t="s">
        <v>326</v>
      </c>
      <c r="J1083" s="276"/>
    </row>
    <row r="1084" spans="1:10" ht="12.75" hidden="1">
      <c r="A1084" s="210" t="s">
        <v>160</v>
      </c>
      <c r="B1084" s="272" t="s">
        <v>154</v>
      </c>
      <c r="C1084" s="272" t="s">
        <v>176</v>
      </c>
      <c r="D1084" s="272" t="s">
        <v>325</v>
      </c>
      <c r="E1084" s="272" t="s">
        <v>155</v>
      </c>
      <c r="F1084" s="272" t="s">
        <v>230</v>
      </c>
      <c r="G1084" s="272" t="s">
        <v>173</v>
      </c>
      <c r="H1084" s="277">
        <v>7586000</v>
      </c>
      <c r="I1084" s="272" t="s">
        <v>326</v>
      </c>
      <c r="J1084" s="276"/>
    </row>
    <row r="1085" spans="1:10" ht="12.75" hidden="1">
      <c r="A1085" s="210" t="s">
        <v>153</v>
      </c>
      <c r="B1085" s="210" t="s">
        <v>154</v>
      </c>
      <c r="C1085" s="210">
        <v>14</v>
      </c>
      <c r="D1085" s="210">
        <v>1014096</v>
      </c>
      <c r="E1085" s="210" t="s">
        <v>155</v>
      </c>
      <c r="F1085" s="210">
        <v>6009999</v>
      </c>
      <c r="G1085" s="210">
        <v>3535</v>
      </c>
      <c r="H1085" s="278">
        <v>9000000</v>
      </c>
      <c r="I1085" s="279" t="s">
        <v>327</v>
      </c>
      <c r="J1085" s="280"/>
    </row>
    <row r="1086" spans="1:10" ht="12.75" hidden="1">
      <c r="A1086" s="210" t="s">
        <v>153</v>
      </c>
      <c r="B1086" s="210" t="s">
        <v>154</v>
      </c>
      <c r="C1086" s="210">
        <v>14</v>
      </c>
      <c r="D1086" s="210">
        <v>1014096</v>
      </c>
      <c r="E1086" s="210" t="s">
        <v>155</v>
      </c>
      <c r="F1086" s="210">
        <v>6029999</v>
      </c>
      <c r="G1086" s="210">
        <v>3535</v>
      </c>
      <c r="H1086" s="281">
        <v>51200000</v>
      </c>
      <c r="I1086" s="282" t="s">
        <v>327</v>
      </c>
      <c r="J1086" s="283"/>
    </row>
    <row r="1087" spans="1:10" ht="12.75" hidden="1">
      <c r="A1087" s="210" t="s">
        <v>158</v>
      </c>
      <c r="B1087" s="210" t="s">
        <v>154</v>
      </c>
      <c r="C1087" s="210">
        <v>14</v>
      </c>
      <c r="D1087" s="210">
        <v>1014096</v>
      </c>
      <c r="E1087" s="210" t="s">
        <v>155</v>
      </c>
      <c r="F1087" s="210">
        <v>6009999</v>
      </c>
      <c r="G1087" s="210">
        <v>3535</v>
      </c>
      <c r="H1087" s="281">
        <v>8000000</v>
      </c>
      <c r="I1087" s="282" t="s">
        <v>327</v>
      </c>
      <c r="J1087" s="283"/>
    </row>
    <row r="1088" spans="1:10" ht="12.75" hidden="1">
      <c r="A1088" s="210" t="s">
        <v>158</v>
      </c>
      <c r="B1088" s="210" t="s">
        <v>154</v>
      </c>
      <c r="C1088" s="210">
        <v>14</v>
      </c>
      <c r="D1088" s="210">
        <v>1014096</v>
      </c>
      <c r="E1088" s="210" t="s">
        <v>155</v>
      </c>
      <c r="F1088" s="210">
        <v>6029999</v>
      </c>
      <c r="G1088" s="210">
        <v>3535</v>
      </c>
      <c r="H1088" s="281">
        <v>51000000</v>
      </c>
      <c r="I1088" s="282" t="s">
        <v>327</v>
      </c>
      <c r="J1088" s="283"/>
    </row>
    <row r="1089" spans="1:10" ht="12.75" hidden="1">
      <c r="A1089" s="210" t="s">
        <v>158</v>
      </c>
      <c r="B1089" s="210" t="s">
        <v>154</v>
      </c>
      <c r="C1089" s="210">
        <v>14</v>
      </c>
      <c r="D1089" s="210">
        <v>1014096</v>
      </c>
      <c r="E1089" s="210" t="s">
        <v>155</v>
      </c>
      <c r="F1089" s="210" t="s">
        <v>157</v>
      </c>
      <c r="G1089" s="210">
        <v>3535</v>
      </c>
      <c r="H1089" s="281">
        <v>200000</v>
      </c>
      <c r="I1089" s="282" t="s">
        <v>327</v>
      </c>
      <c r="J1089" s="283"/>
    </row>
    <row r="1090" spans="1:10" ht="12.75" hidden="1">
      <c r="A1090" s="210" t="s">
        <v>159</v>
      </c>
      <c r="B1090" s="210" t="s">
        <v>154</v>
      </c>
      <c r="C1090" s="210">
        <v>14</v>
      </c>
      <c r="D1090" s="210">
        <v>1014096</v>
      </c>
      <c r="E1090" s="210" t="s">
        <v>155</v>
      </c>
      <c r="F1090" s="210">
        <v>6009999</v>
      </c>
      <c r="G1090" s="210">
        <v>3535</v>
      </c>
      <c r="H1090" s="281">
        <v>8000000</v>
      </c>
      <c r="I1090" s="282" t="s">
        <v>327</v>
      </c>
      <c r="J1090" s="283"/>
    </row>
    <row r="1091" spans="1:10" ht="12.75" hidden="1">
      <c r="A1091" s="210" t="s">
        <v>159</v>
      </c>
      <c r="B1091" s="210" t="s">
        <v>154</v>
      </c>
      <c r="C1091" s="210">
        <v>14</v>
      </c>
      <c r="D1091" s="210">
        <v>1014096</v>
      </c>
      <c r="E1091" s="210" t="s">
        <v>155</v>
      </c>
      <c r="F1091" s="210">
        <v>6029999</v>
      </c>
      <c r="G1091" s="210">
        <v>3535</v>
      </c>
      <c r="H1091" s="281">
        <v>51400000</v>
      </c>
      <c r="I1091" s="282" t="s">
        <v>327</v>
      </c>
      <c r="J1091" s="283"/>
    </row>
    <row r="1092" spans="1:10" ht="12.75" hidden="1">
      <c r="A1092" s="210" t="s">
        <v>160</v>
      </c>
      <c r="B1092" s="210" t="s">
        <v>154</v>
      </c>
      <c r="C1092" s="210">
        <v>14</v>
      </c>
      <c r="D1092" s="210">
        <v>1014096</v>
      </c>
      <c r="E1092" s="210" t="s">
        <v>155</v>
      </c>
      <c r="F1092" s="210">
        <v>6009999</v>
      </c>
      <c r="G1092" s="210">
        <v>3535</v>
      </c>
      <c r="H1092" s="281">
        <v>8000000</v>
      </c>
      <c r="I1092" s="282" t="s">
        <v>327</v>
      </c>
      <c r="J1092" s="283"/>
    </row>
    <row r="1093" spans="1:10" ht="12.75" hidden="1">
      <c r="A1093" s="210" t="s">
        <v>160</v>
      </c>
      <c r="B1093" s="210" t="s">
        <v>154</v>
      </c>
      <c r="C1093" s="210">
        <v>14</v>
      </c>
      <c r="D1093" s="210">
        <v>1014096</v>
      </c>
      <c r="E1093" s="210" t="s">
        <v>155</v>
      </c>
      <c r="F1093" s="210">
        <v>6029999</v>
      </c>
      <c r="G1093" s="210">
        <v>3535</v>
      </c>
      <c r="H1093" s="281">
        <v>51600000</v>
      </c>
      <c r="I1093" s="282" t="s">
        <v>327</v>
      </c>
      <c r="J1093" s="283"/>
    </row>
    <row r="1094" spans="1:10" ht="12.75" hidden="1">
      <c r="A1094" s="210" t="s">
        <v>161</v>
      </c>
      <c r="B1094" s="210" t="s">
        <v>154</v>
      </c>
      <c r="C1094" s="210">
        <v>14</v>
      </c>
      <c r="D1094" s="210">
        <v>1014096</v>
      </c>
      <c r="E1094" s="210" t="s">
        <v>155</v>
      </c>
      <c r="F1094" s="210">
        <v>6009999</v>
      </c>
      <c r="G1094" s="210">
        <v>3535</v>
      </c>
      <c r="H1094" s="281">
        <v>9000000</v>
      </c>
      <c r="I1094" s="282" t="s">
        <v>327</v>
      </c>
      <c r="J1094" s="283"/>
    </row>
    <row r="1095" spans="1:10" ht="12.75" hidden="1">
      <c r="A1095" s="210" t="s">
        <v>161</v>
      </c>
      <c r="B1095" s="210" t="s">
        <v>154</v>
      </c>
      <c r="C1095" s="210">
        <v>14</v>
      </c>
      <c r="D1095" s="210">
        <v>1014096</v>
      </c>
      <c r="E1095" s="210" t="s">
        <v>155</v>
      </c>
      <c r="F1095" s="210">
        <v>6029999</v>
      </c>
      <c r="G1095" s="210">
        <v>3535</v>
      </c>
      <c r="H1095" s="281">
        <v>51600000</v>
      </c>
      <c r="I1095" s="282" t="s">
        <v>327</v>
      </c>
      <c r="J1095" s="283"/>
    </row>
    <row r="1096" spans="1:10" ht="12.75" hidden="1">
      <c r="A1096" s="210" t="s">
        <v>162</v>
      </c>
      <c r="B1096" s="210" t="s">
        <v>154</v>
      </c>
      <c r="C1096" s="210">
        <v>14</v>
      </c>
      <c r="D1096" s="210">
        <v>1014096</v>
      </c>
      <c r="E1096" s="210" t="s">
        <v>155</v>
      </c>
      <c r="F1096" s="210">
        <v>6009999</v>
      </c>
      <c r="G1096" s="210">
        <v>3535</v>
      </c>
      <c r="H1096" s="281">
        <v>9000000</v>
      </c>
      <c r="I1096" s="282" t="s">
        <v>327</v>
      </c>
      <c r="J1096" s="283"/>
    </row>
    <row r="1097" spans="1:10" ht="12.75" hidden="1">
      <c r="A1097" s="210" t="s">
        <v>162</v>
      </c>
      <c r="B1097" s="210" t="s">
        <v>154</v>
      </c>
      <c r="C1097" s="210">
        <v>14</v>
      </c>
      <c r="D1097" s="210">
        <v>1014096</v>
      </c>
      <c r="E1097" s="210" t="s">
        <v>155</v>
      </c>
      <c r="F1097" s="210">
        <v>6029999</v>
      </c>
      <c r="G1097" s="210">
        <v>3535</v>
      </c>
      <c r="H1097" s="281">
        <v>51600000</v>
      </c>
      <c r="I1097" s="282" t="s">
        <v>327</v>
      </c>
      <c r="J1097" s="283"/>
    </row>
    <row r="1098" spans="1:10" ht="12.75" hidden="1">
      <c r="A1098" s="210" t="s">
        <v>163</v>
      </c>
      <c r="B1098" s="210" t="s">
        <v>154</v>
      </c>
      <c r="C1098" s="210">
        <v>14</v>
      </c>
      <c r="D1098" s="210">
        <v>1014096</v>
      </c>
      <c r="E1098" s="210" t="s">
        <v>155</v>
      </c>
      <c r="F1098" s="210">
        <v>6009999</v>
      </c>
      <c r="G1098" s="210">
        <v>3535</v>
      </c>
      <c r="H1098" s="281">
        <v>9000000</v>
      </c>
      <c r="I1098" s="282" t="s">
        <v>327</v>
      </c>
      <c r="J1098" s="283"/>
    </row>
    <row r="1099" spans="1:10" ht="12.75" hidden="1">
      <c r="A1099" s="210" t="s">
        <v>163</v>
      </c>
      <c r="B1099" s="210" t="s">
        <v>154</v>
      </c>
      <c r="C1099" s="210">
        <v>14</v>
      </c>
      <c r="D1099" s="210">
        <v>1014096</v>
      </c>
      <c r="E1099" s="210" t="s">
        <v>155</v>
      </c>
      <c r="F1099" s="210">
        <v>6029999</v>
      </c>
      <c r="G1099" s="210">
        <v>3535</v>
      </c>
      <c r="H1099" s="281">
        <v>1800000</v>
      </c>
      <c r="I1099" s="282" t="s">
        <v>327</v>
      </c>
      <c r="J1099" s="283"/>
    </row>
    <row r="1100" spans="1:10" ht="12.75" hidden="1">
      <c r="A1100" s="210" t="s">
        <v>164</v>
      </c>
      <c r="B1100" s="210" t="s">
        <v>154</v>
      </c>
      <c r="C1100" s="210">
        <v>14</v>
      </c>
      <c r="D1100" s="210">
        <v>1014096</v>
      </c>
      <c r="E1100" s="210" t="s">
        <v>155</v>
      </c>
      <c r="F1100" s="210">
        <v>6009999</v>
      </c>
      <c r="G1100" s="210">
        <v>3535</v>
      </c>
      <c r="H1100" s="281">
        <v>9000000</v>
      </c>
      <c r="I1100" s="282" t="s">
        <v>327</v>
      </c>
      <c r="J1100" s="283"/>
    </row>
    <row r="1101" spans="1:10" ht="12.75" hidden="1">
      <c r="A1101" s="210" t="s">
        <v>164</v>
      </c>
      <c r="B1101" s="210" t="s">
        <v>154</v>
      </c>
      <c r="C1101" s="210">
        <v>14</v>
      </c>
      <c r="D1101" s="210">
        <v>1014096</v>
      </c>
      <c r="E1101" s="210" t="s">
        <v>155</v>
      </c>
      <c r="F1101" s="210">
        <v>6029999</v>
      </c>
      <c r="G1101" s="210">
        <v>3535</v>
      </c>
      <c r="H1101" s="281">
        <v>1800000</v>
      </c>
      <c r="I1101" s="282" t="s">
        <v>327</v>
      </c>
      <c r="J1101" s="283"/>
    </row>
    <row r="1102" spans="1:10" ht="12.75" hidden="1">
      <c r="A1102" s="210" t="s">
        <v>165</v>
      </c>
      <c r="B1102" s="210" t="s">
        <v>154</v>
      </c>
      <c r="C1102" s="210">
        <v>14</v>
      </c>
      <c r="D1102" s="210">
        <v>1014096</v>
      </c>
      <c r="E1102" s="210" t="s">
        <v>155</v>
      </c>
      <c r="F1102" s="210">
        <v>6009999</v>
      </c>
      <c r="G1102" s="210">
        <v>3535</v>
      </c>
      <c r="H1102" s="281">
        <v>9000000</v>
      </c>
      <c r="I1102" s="282" t="s">
        <v>327</v>
      </c>
      <c r="J1102" s="283"/>
    </row>
    <row r="1103" spans="1:10" ht="12.75" hidden="1">
      <c r="A1103" s="210" t="s">
        <v>165</v>
      </c>
      <c r="B1103" s="210" t="s">
        <v>154</v>
      </c>
      <c r="C1103" s="210">
        <v>14</v>
      </c>
      <c r="D1103" s="210">
        <v>1014096</v>
      </c>
      <c r="E1103" s="210" t="s">
        <v>155</v>
      </c>
      <c r="F1103" s="210">
        <v>6029999</v>
      </c>
      <c r="G1103" s="210">
        <v>3535</v>
      </c>
      <c r="H1103" s="281">
        <v>1800000</v>
      </c>
      <c r="I1103" s="282" t="s">
        <v>327</v>
      </c>
      <c r="J1103" s="283"/>
    </row>
    <row r="1104" spans="1:10" ht="12.75" hidden="1">
      <c r="A1104" s="210" t="s">
        <v>166</v>
      </c>
      <c r="B1104" s="210" t="s">
        <v>154</v>
      </c>
      <c r="C1104" s="210">
        <v>14</v>
      </c>
      <c r="D1104" s="210">
        <v>1014096</v>
      </c>
      <c r="E1104" s="210" t="s">
        <v>155</v>
      </c>
      <c r="F1104" s="210">
        <v>6009999</v>
      </c>
      <c r="G1104" s="210">
        <v>3535</v>
      </c>
      <c r="H1104" s="281">
        <v>9000000</v>
      </c>
      <c r="I1104" s="282" t="s">
        <v>327</v>
      </c>
      <c r="J1104" s="283"/>
    </row>
    <row r="1105" spans="1:10" ht="12.75" hidden="1">
      <c r="A1105" s="210" t="s">
        <v>166</v>
      </c>
      <c r="B1105" s="210" t="s">
        <v>154</v>
      </c>
      <c r="C1105" s="210">
        <v>14</v>
      </c>
      <c r="D1105" s="210">
        <v>1014096</v>
      </c>
      <c r="E1105" s="210" t="s">
        <v>155</v>
      </c>
      <c r="F1105" s="210">
        <v>6029999</v>
      </c>
      <c r="G1105" s="210">
        <v>3535</v>
      </c>
      <c r="H1105" s="281">
        <v>1800000</v>
      </c>
      <c r="I1105" s="282" t="s">
        <v>327</v>
      </c>
      <c r="J1105" s="283"/>
    </row>
    <row r="1106" spans="1:10" ht="12.75" hidden="1">
      <c r="A1106" s="210" t="s">
        <v>167</v>
      </c>
      <c r="B1106" s="210" t="s">
        <v>154</v>
      </c>
      <c r="C1106" s="210">
        <v>14</v>
      </c>
      <c r="D1106" s="210">
        <v>1014096</v>
      </c>
      <c r="E1106" s="210" t="s">
        <v>155</v>
      </c>
      <c r="F1106" s="210">
        <v>6009999</v>
      </c>
      <c r="G1106" s="210">
        <v>3535</v>
      </c>
      <c r="H1106" s="281">
        <v>9000000</v>
      </c>
      <c r="I1106" s="282" t="s">
        <v>327</v>
      </c>
      <c r="J1106" s="283"/>
    </row>
    <row r="1107" spans="1:10" ht="12.75" hidden="1">
      <c r="A1107" s="210" t="s">
        <v>167</v>
      </c>
      <c r="B1107" s="210" t="s">
        <v>154</v>
      </c>
      <c r="C1107" s="210">
        <v>14</v>
      </c>
      <c r="D1107" s="210">
        <v>1014096</v>
      </c>
      <c r="E1107" s="210" t="s">
        <v>155</v>
      </c>
      <c r="F1107" s="210">
        <v>6029999</v>
      </c>
      <c r="G1107" s="210">
        <v>3535</v>
      </c>
      <c r="H1107" s="281">
        <v>2000000</v>
      </c>
      <c r="I1107" s="282" t="s">
        <v>327</v>
      </c>
      <c r="J1107" s="283"/>
    </row>
    <row r="1108" spans="1:10" ht="12.75" hidden="1">
      <c r="A1108" s="210" t="s">
        <v>168</v>
      </c>
      <c r="B1108" s="210" t="s">
        <v>154</v>
      </c>
      <c r="C1108" s="210">
        <v>14</v>
      </c>
      <c r="D1108" s="210">
        <v>1014096</v>
      </c>
      <c r="E1108" s="210" t="s">
        <v>155</v>
      </c>
      <c r="F1108" s="210">
        <v>6009999</v>
      </c>
      <c r="G1108" s="210">
        <v>3535</v>
      </c>
      <c r="H1108" s="281">
        <v>9000000</v>
      </c>
      <c r="I1108" s="282" t="s">
        <v>327</v>
      </c>
      <c r="J1108" s="283"/>
    </row>
    <row r="1109" spans="1:10" ht="13.5" hidden="1" thickBot="1">
      <c r="A1109" s="210" t="s">
        <v>168</v>
      </c>
      <c r="B1109" s="210" t="s">
        <v>154</v>
      </c>
      <c r="C1109" s="210">
        <v>14</v>
      </c>
      <c r="D1109" s="210">
        <v>1014096</v>
      </c>
      <c r="E1109" s="210" t="s">
        <v>155</v>
      </c>
      <c r="F1109" s="210">
        <v>6029999</v>
      </c>
      <c r="G1109" s="210">
        <v>3535</v>
      </c>
      <c r="H1109" s="284">
        <v>2400000</v>
      </c>
      <c r="I1109" s="282" t="s">
        <v>327</v>
      </c>
      <c r="J1109" s="283"/>
    </row>
    <row r="1110" spans="1:10" ht="12.75" hidden="1">
      <c r="A1110" s="210" t="s">
        <v>153</v>
      </c>
      <c r="B1110" s="210" t="s">
        <v>154</v>
      </c>
      <c r="C1110" s="210">
        <v>14</v>
      </c>
      <c r="D1110" s="210" t="s">
        <v>328</v>
      </c>
      <c r="E1110" s="210" t="s">
        <v>155</v>
      </c>
      <c r="F1110" s="210">
        <v>6009999</v>
      </c>
      <c r="G1110" s="210">
        <v>3535</v>
      </c>
      <c r="H1110" s="285">
        <v>4690000</v>
      </c>
      <c r="I1110" s="279" t="s">
        <v>329</v>
      </c>
      <c r="J1110" s="280"/>
    </row>
    <row r="1111" spans="1:10" ht="12.75" hidden="1">
      <c r="A1111" s="210" t="s">
        <v>153</v>
      </c>
      <c r="B1111" s="210" t="s">
        <v>154</v>
      </c>
      <c r="C1111" s="210">
        <v>14</v>
      </c>
      <c r="D1111" s="210" t="s">
        <v>328</v>
      </c>
      <c r="E1111" s="210" t="s">
        <v>155</v>
      </c>
      <c r="F1111" s="210">
        <v>6029999</v>
      </c>
      <c r="G1111" s="210">
        <v>3535</v>
      </c>
      <c r="H1111" s="285">
        <v>800000</v>
      </c>
      <c r="I1111" s="282" t="s">
        <v>329</v>
      </c>
      <c r="J1111" s="283"/>
    </row>
    <row r="1112" spans="1:10" ht="12.75" hidden="1">
      <c r="A1112" s="210" t="s">
        <v>153</v>
      </c>
      <c r="B1112" s="210" t="s">
        <v>154</v>
      </c>
      <c r="C1112" s="210">
        <v>14</v>
      </c>
      <c r="D1112" s="210" t="s">
        <v>328</v>
      </c>
      <c r="E1112" s="210" t="s">
        <v>155</v>
      </c>
      <c r="F1112" s="210" t="s">
        <v>157</v>
      </c>
      <c r="G1112" s="210">
        <v>3535</v>
      </c>
      <c r="H1112" s="285">
        <v>105000</v>
      </c>
      <c r="I1112" s="282" t="s">
        <v>329</v>
      </c>
      <c r="J1112" s="283"/>
    </row>
    <row r="1113" spans="1:10" ht="12.75" hidden="1">
      <c r="A1113" s="210" t="s">
        <v>158</v>
      </c>
      <c r="B1113" s="210" t="s">
        <v>154</v>
      </c>
      <c r="C1113" s="210">
        <v>14</v>
      </c>
      <c r="D1113" s="210" t="s">
        <v>328</v>
      </c>
      <c r="E1113" s="210" t="s">
        <v>155</v>
      </c>
      <c r="F1113" s="210">
        <v>6009999</v>
      </c>
      <c r="G1113" s="210">
        <v>3535</v>
      </c>
      <c r="H1113" s="286">
        <v>4662000</v>
      </c>
      <c r="I1113" s="282" t="s">
        <v>329</v>
      </c>
      <c r="J1113" s="283"/>
    </row>
    <row r="1114" spans="1:10" ht="12.75" hidden="1">
      <c r="A1114" s="210" t="s">
        <v>159</v>
      </c>
      <c r="B1114" s="210" t="s">
        <v>154</v>
      </c>
      <c r="C1114" s="210">
        <v>14</v>
      </c>
      <c r="D1114" s="210" t="s">
        <v>328</v>
      </c>
      <c r="E1114" s="210" t="s">
        <v>155</v>
      </c>
      <c r="F1114" s="210">
        <v>6009999</v>
      </c>
      <c r="G1114" s="210">
        <v>3535</v>
      </c>
      <c r="H1114" s="285">
        <v>4790000</v>
      </c>
      <c r="I1114" s="282" t="s">
        <v>329</v>
      </c>
      <c r="J1114" s="283"/>
    </row>
    <row r="1115" spans="1:10" ht="12.75" hidden="1">
      <c r="A1115" s="210" t="s">
        <v>159</v>
      </c>
      <c r="B1115" s="210" t="s">
        <v>154</v>
      </c>
      <c r="C1115" s="210">
        <v>14</v>
      </c>
      <c r="D1115" s="210" t="s">
        <v>328</v>
      </c>
      <c r="E1115" s="210" t="s">
        <v>155</v>
      </c>
      <c r="F1115" s="210">
        <v>6029999</v>
      </c>
      <c r="G1115" s="210">
        <v>3535</v>
      </c>
      <c r="H1115" s="285">
        <v>1615500</v>
      </c>
      <c r="I1115" s="282" t="s">
        <v>329</v>
      </c>
      <c r="J1115" s="283"/>
    </row>
    <row r="1116" spans="1:10" ht="12.75" hidden="1">
      <c r="A1116" s="210" t="s">
        <v>159</v>
      </c>
      <c r="B1116" s="210" t="s">
        <v>154</v>
      </c>
      <c r="C1116" s="210">
        <v>14</v>
      </c>
      <c r="D1116" s="210" t="s">
        <v>328</v>
      </c>
      <c r="E1116" s="210" t="s">
        <v>155</v>
      </c>
      <c r="F1116" s="210" t="s">
        <v>157</v>
      </c>
      <c r="G1116" s="210">
        <v>3535</v>
      </c>
      <c r="H1116" s="285">
        <v>122000</v>
      </c>
      <c r="I1116" s="282" t="s">
        <v>329</v>
      </c>
      <c r="J1116" s="283"/>
    </row>
    <row r="1117" spans="1:10" ht="12.75" hidden="1">
      <c r="A1117" s="210" t="s">
        <v>160</v>
      </c>
      <c r="B1117" s="210" t="s">
        <v>154</v>
      </c>
      <c r="C1117" s="210">
        <v>14</v>
      </c>
      <c r="D1117" s="210" t="s">
        <v>328</v>
      </c>
      <c r="E1117" s="210" t="s">
        <v>155</v>
      </c>
      <c r="F1117" s="210">
        <v>6009999</v>
      </c>
      <c r="G1117" s="210">
        <v>3535</v>
      </c>
      <c r="H1117" s="285">
        <v>4790000</v>
      </c>
      <c r="I1117" s="282" t="s">
        <v>329</v>
      </c>
      <c r="J1117" s="283"/>
    </row>
    <row r="1118" spans="1:10" ht="12.75" hidden="1">
      <c r="A1118" s="210" t="s">
        <v>160</v>
      </c>
      <c r="B1118" s="210" t="s">
        <v>154</v>
      </c>
      <c r="C1118" s="210">
        <v>14</v>
      </c>
      <c r="D1118" s="210" t="s">
        <v>328</v>
      </c>
      <c r="E1118" s="210" t="s">
        <v>155</v>
      </c>
      <c r="F1118" s="210">
        <v>6029999</v>
      </c>
      <c r="G1118" s="210">
        <v>3535</v>
      </c>
      <c r="H1118" s="285">
        <v>2530000</v>
      </c>
      <c r="I1118" s="282" t="s">
        <v>329</v>
      </c>
      <c r="J1118" s="283"/>
    </row>
    <row r="1119" spans="1:10" ht="12.75" hidden="1">
      <c r="A1119" s="210" t="s">
        <v>160</v>
      </c>
      <c r="B1119" s="210" t="s">
        <v>154</v>
      </c>
      <c r="C1119" s="210">
        <v>14</v>
      </c>
      <c r="D1119" s="210" t="s">
        <v>328</v>
      </c>
      <c r="E1119" s="210" t="s">
        <v>155</v>
      </c>
      <c r="F1119" s="210" t="s">
        <v>157</v>
      </c>
      <c r="G1119" s="210">
        <v>3535</v>
      </c>
      <c r="H1119" s="285">
        <v>140000</v>
      </c>
      <c r="I1119" s="282" t="s">
        <v>329</v>
      </c>
      <c r="J1119" s="283"/>
    </row>
    <row r="1120" spans="1:10" ht="12.75" hidden="1">
      <c r="A1120" s="210" t="s">
        <v>161</v>
      </c>
      <c r="B1120" s="210" t="s">
        <v>154</v>
      </c>
      <c r="C1120" s="210">
        <v>14</v>
      </c>
      <c r="D1120" s="210" t="s">
        <v>328</v>
      </c>
      <c r="E1120" s="210" t="s">
        <v>155</v>
      </c>
      <c r="F1120" s="210">
        <v>6009999</v>
      </c>
      <c r="G1120" s="210">
        <v>3535</v>
      </c>
      <c r="H1120" s="285">
        <v>4790000</v>
      </c>
      <c r="I1120" s="282" t="s">
        <v>329</v>
      </c>
      <c r="J1120" s="283"/>
    </row>
    <row r="1121" spans="1:10" ht="12.75" hidden="1">
      <c r="A1121" s="210" t="s">
        <v>161</v>
      </c>
      <c r="B1121" s="210" t="s">
        <v>154</v>
      </c>
      <c r="C1121" s="210">
        <v>14</v>
      </c>
      <c r="D1121" s="210" t="s">
        <v>328</v>
      </c>
      <c r="E1121" s="210" t="s">
        <v>155</v>
      </c>
      <c r="F1121" s="210">
        <v>6029999</v>
      </c>
      <c r="G1121" s="210">
        <v>3535</v>
      </c>
      <c r="H1121" s="285">
        <v>2530000</v>
      </c>
      <c r="I1121" s="282" t="s">
        <v>329</v>
      </c>
      <c r="J1121" s="283"/>
    </row>
    <row r="1122" spans="1:10" ht="12.75" hidden="1">
      <c r="A1122" s="210" t="s">
        <v>161</v>
      </c>
      <c r="B1122" s="210" t="s">
        <v>154</v>
      </c>
      <c r="C1122" s="210">
        <v>14</v>
      </c>
      <c r="D1122" s="210" t="s">
        <v>328</v>
      </c>
      <c r="E1122" s="210" t="s">
        <v>155</v>
      </c>
      <c r="F1122" s="210" t="s">
        <v>157</v>
      </c>
      <c r="G1122" s="210">
        <v>3535</v>
      </c>
      <c r="H1122" s="285">
        <v>140000</v>
      </c>
      <c r="I1122" s="282" t="s">
        <v>329</v>
      </c>
      <c r="J1122" s="283"/>
    </row>
    <row r="1123" spans="1:10" ht="12.75" hidden="1">
      <c r="A1123" s="210" t="s">
        <v>162</v>
      </c>
      <c r="B1123" s="210" t="s">
        <v>154</v>
      </c>
      <c r="C1123" s="210">
        <v>14</v>
      </c>
      <c r="D1123" s="210" t="s">
        <v>328</v>
      </c>
      <c r="E1123" s="210" t="s">
        <v>155</v>
      </c>
      <c r="F1123" s="210">
        <v>6009999</v>
      </c>
      <c r="G1123" s="210">
        <v>3535</v>
      </c>
      <c r="H1123" s="285">
        <v>4790000</v>
      </c>
      <c r="I1123" s="282" t="s">
        <v>329</v>
      </c>
      <c r="J1123" s="283"/>
    </row>
    <row r="1124" spans="1:10" ht="12.75" hidden="1">
      <c r="A1124" s="210" t="s">
        <v>162</v>
      </c>
      <c r="B1124" s="210" t="s">
        <v>154</v>
      </c>
      <c r="C1124" s="210">
        <v>14</v>
      </c>
      <c r="D1124" s="210" t="s">
        <v>328</v>
      </c>
      <c r="E1124" s="210" t="s">
        <v>155</v>
      </c>
      <c r="F1124" s="210">
        <v>6029999</v>
      </c>
      <c r="G1124" s="210">
        <v>3535</v>
      </c>
      <c r="H1124" s="285">
        <v>2530000</v>
      </c>
      <c r="I1124" s="282" t="s">
        <v>329</v>
      </c>
      <c r="J1124" s="283"/>
    </row>
    <row r="1125" spans="1:10" ht="12.75" hidden="1">
      <c r="A1125" s="210" t="s">
        <v>162</v>
      </c>
      <c r="B1125" s="210" t="s">
        <v>154</v>
      </c>
      <c r="C1125" s="210">
        <v>14</v>
      </c>
      <c r="D1125" s="210" t="s">
        <v>328</v>
      </c>
      <c r="E1125" s="210" t="s">
        <v>155</v>
      </c>
      <c r="F1125" s="210" t="s">
        <v>157</v>
      </c>
      <c r="G1125" s="210">
        <v>3535</v>
      </c>
      <c r="H1125" s="285">
        <v>140000</v>
      </c>
      <c r="I1125" s="282" t="s">
        <v>329</v>
      </c>
      <c r="J1125" s="283"/>
    </row>
    <row r="1126" spans="1:10" ht="12.75" hidden="1">
      <c r="A1126" s="210" t="s">
        <v>163</v>
      </c>
      <c r="B1126" s="210" t="s">
        <v>154</v>
      </c>
      <c r="C1126" s="210">
        <v>14</v>
      </c>
      <c r="D1126" s="210" t="s">
        <v>328</v>
      </c>
      <c r="E1126" s="210" t="s">
        <v>155</v>
      </c>
      <c r="F1126" s="210">
        <v>6009999</v>
      </c>
      <c r="G1126" s="210">
        <v>3535</v>
      </c>
      <c r="H1126" s="285">
        <v>4790000</v>
      </c>
      <c r="I1126" s="282" t="s">
        <v>329</v>
      </c>
      <c r="J1126" s="283"/>
    </row>
    <row r="1127" spans="1:10" ht="12.75" hidden="1">
      <c r="A1127" s="210" t="s">
        <v>163</v>
      </c>
      <c r="B1127" s="210" t="s">
        <v>154</v>
      </c>
      <c r="C1127" s="210">
        <v>14</v>
      </c>
      <c r="D1127" s="210" t="s">
        <v>328</v>
      </c>
      <c r="E1127" s="210" t="s">
        <v>155</v>
      </c>
      <c r="F1127" s="210">
        <v>6029999</v>
      </c>
      <c r="G1127" s="210">
        <v>3535</v>
      </c>
      <c r="H1127" s="285">
        <v>3445000</v>
      </c>
      <c r="I1127" s="282" t="s">
        <v>329</v>
      </c>
      <c r="J1127" s="283"/>
    </row>
    <row r="1128" spans="1:10" ht="12.75" hidden="1">
      <c r="A1128" s="210" t="s">
        <v>163</v>
      </c>
      <c r="B1128" s="210" t="s">
        <v>154</v>
      </c>
      <c r="C1128" s="210">
        <v>14</v>
      </c>
      <c r="D1128" s="210" t="s">
        <v>328</v>
      </c>
      <c r="E1128" s="210" t="s">
        <v>155</v>
      </c>
      <c r="F1128" s="210" t="s">
        <v>157</v>
      </c>
      <c r="G1128" s="210">
        <v>3535</v>
      </c>
      <c r="H1128" s="285">
        <v>158000</v>
      </c>
      <c r="I1128" s="282" t="s">
        <v>329</v>
      </c>
      <c r="J1128" s="283"/>
    </row>
    <row r="1129" spans="1:10" ht="12.75" hidden="1">
      <c r="A1129" s="210" t="s">
        <v>164</v>
      </c>
      <c r="B1129" s="210" t="s">
        <v>154</v>
      </c>
      <c r="C1129" s="210">
        <v>14</v>
      </c>
      <c r="D1129" s="210" t="s">
        <v>328</v>
      </c>
      <c r="E1129" s="210" t="s">
        <v>155</v>
      </c>
      <c r="F1129" s="210">
        <v>6009999</v>
      </c>
      <c r="G1129" s="210">
        <v>3535</v>
      </c>
      <c r="H1129" s="285">
        <v>4790000</v>
      </c>
      <c r="I1129" s="282" t="s">
        <v>329</v>
      </c>
      <c r="J1129" s="283"/>
    </row>
    <row r="1130" spans="1:10" ht="12.75" hidden="1">
      <c r="A1130" s="210" t="s">
        <v>164</v>
      </c>
      <c r="B1130" s="210" t="s">
        <v>154</v>
      </c>
      <c r="C1130" s="210">
        <v>14</v>
      </c>
      <c r="D1130" s="210" t="s">
        <v>328</v>
      </c>
      <c r="E1130" s="210" t="s">
        <v>155</v>
      </c>
      <c r="F1130" s="210">
        <v>6029999</v>
      </c>
      <c r="G1130" s="210">
        <v>3535</v>
      </c>
      <c r="H1130" s="285">
        <v>3444000</v>
      </c>
      <c r="I1130" s="282" t="s">
        <v>329</v>
      </c>
      <c r="J1130" s="283"/>
    </row>
    <row r="1131" spans="1:10" ht="12.75" hidden="1">
      <c r="A1131" s="210" t="s">
        <v>164</v>
      </c>
      <c r="B1131" s="210" t="s">
        <v>154</v>
      </c>
      <c r="C1131" s="210">
        <v>14</v>
      </c>
      <c r="D1131" s="210" t="s">
        <v>328</v>
      </c>
      <c r="E1131" s="210" t="s">
        <v>155</v>
      </c>
      <c r="F1131" s="210" t="s">
        <v>157</v>
      </c>
      <c r="G1131" s="210">
        <v>3535</v>
      </c>
      <c r="H1131" s="285">
        <v>158000</v>
      </c>
      <c r="I1131" s="282" t="s">
        <v>329</v>
      </c>
      <c r="J1131" s="283"/>
    </row>
    <row r="1132" spans="1:10" ht="12.75" hidden="1">
      <c r="A1132" s="210" t="s">
        <v>165</v>
      </c>
      <c r="B1132" s="210" t="s">
        <v>154</v>
      </c>
      <c r="C1132" s="210">
        <v>14</v>
      </c>
      <c r="D1132" s="210" t="s">
        <v>328</v>
      </c>
      <c r="E1132" s="210" t="s">
        <v>155</v>
      </c>
      <c r="F1132" s="210">
        <v>6009999</v>
      </c>
      <c r="G1132" s="210">
        <v>3535</v>
      </c>
      <c r="H1132" s="285">
        <v>4790000</v>
      </c>
      <c r="I1132" s="282" t="s">
        <v>329</v>
      </c>
      <c r="J1132" s="283"/>
    </row>
    <row r="1133" spans="1:10" ht="12.75" hidden="1">
      <c r="A1133" s="210" t="s">
        <v>165</v>
      </c>
      <c r="B1133" s="210" t="s">
        <v>154</v>
      </c>
      <c r="C1133" s="210">
        <v>14</v>
      </c>
      <c r="D1133" s="210" t="s">
        <v>328</v>
      </c>
      <c r="E1133" s="210" t="s">
        <v>155</v>
      </c>
      <c r="F1133" s="210">
        <v>6029999</v>
      </c>
      <c r="G1133" s="210">
        <v>3535</v>
      </c>
      <c r="H1133" s="285">
        <v>3444500</v>
      </c>
      <c r="I1133" s="282" t="s">
        <v>329</v>
      </c>
      <c r="J1133" s="283"/>
    </row>
    <row r="1134" spans="1:10" ht="12.75" hidden="1">
      <c r="A1134" s="210" t="s">
        <v>165</v>
      </c>
      <c r="B1134" s="210" t="s">
        <v>154</v>
      </c>
      <c r="C1134" s="210">
        <v>14</v>
      </c>
      <c r="D1134" s="210" t="s">
        <v>328</v>
      </c>
      <c r="E1134" s="210" t="s">
        <v>155</v>
      </c>
      <c r="F1134" s="210" t="s">
        <v>157</v>
      </c>
      <c r="G1134" s="210">
        <v>3535</v>
      </c>
      <c r="H1134" s="285">
        <v>158000</v>
      </c>
      <c r="I1134" s="282" t="s">
        <v>329</v>
      </c>
      <c r="J1134" s="283"/>
    </row>
    <row r="1135" spans="1:10" ht="12.75" hidden="1">
      <c r="A1135" s="210" t="s">
        <v>166</v>
      </c>
      <c r="B1135" s="210" t="s">
        <v>154</v>
      </c>
      <c r="C1135" s="210">
        <v>14</v>
      </c>
      <c r="D1135" s="210" t="s">
        <v>328</v>
      </c>
      <c r="E1135" s="210" t="s">
        <v>155</v>
      </c>
      <c r="F1135" s="210">
        <v>6009999</v>
      </c>
      <c r="G1135" s="210">
        <v>3535</v>
      </c>
      <c r="H1135" s="285">
        <v>4790000</v>
      </c>
      <c r="I1135" s="282" t="s">
        <v>329</v>
      </c>
      <c r="J1135" s="283"/>
    </row>
    <row r="1136" spans="1:10" ht="12.75" hidden="1">
      <c r="A1136" s="210" t="s">
        <v>166</v>
      </c>
      <c r="B1136" s="210" t="s">
        <v>154</v>
      </c>
      <c r="C1136" s="210">
        <v>14</v>
      </c>
      <c r="D1136" s="210" t="s">
        <v>328</v>
      </c>
      <c r="E1136" s="210" t="s">
        <v>155</v>
      </c>
      <c r="F1136" s="210">
        <v>6029999</v>
      </c>
      <c r="G1136" s="210">
        <v>3535</v>
      </c>
      <c r="H1136" s="285">
        <v>3444500</v>
      </c>
      <c r="I1136" s="282" t="s">
        <v>329</v>
      </c>
      <c r="J1136" s="283"/>
    </row>
    <row r="1137" spans="1:10" ht="12.75" hidden="1">
      <c r="A1137" s="210" t="s">
        <v>166</v>
      </c>
      <c r="B1137" s="210" t="s">
        <v>154</v>
      </c>
      <c r="C1137" s="210">
        <v>14</v>
      </c>
      <c r="D1137" s="210" t="s">
        <v>328</v>
      </c>
      <c r="E1137" s="210" t="s">
        <v>155</v>
      </c>
      <c r="F1137" s="210" t="s">
        <v>157</v>
      </c>
      <c r="G1137" s="210">
        <v>3535</v>
      </c>
      <c r="H1137" s="285">
        <v>158000</v>
      </c>
      <c r="I1137" s="282" t="s">
        <v>329</v>
      </c>
      <c r="J1137" s="283"/>
    </row>
    <row r="1138" spans="1:10" ht="12.75" hidden="1">
      <c r="A1138" s="210" t="s">
        <v>167</v>
      </c>
      <c r="B1138" s="210" t="s">
        <v>154</v>
      </c>
      <c r="C1138" s="210">
        <v>14</v>
      </c>
      <c r="D1138" s="210" t="s">
        <v>328</v>
      </c>
      <c r="E1138" s="210" t="s">
        <v>155</v>
      </c>
      <c r="F1138" s="210">
        <v>6009999</v>
      </c>
      <c r="G1138" s="210">
        <v>3535</v>
      </c>
      <c r="H1138" s="285">
        <v>4790000</v>
      </c>
      <c r="I1138" s="282" t="s">
        <v>329</v>
      </c>
      <c r="J1138" s="283"/>
    </row>
    <row r="1139" spans="1:10" ht="12.75" hidden="1">
      <c r="A1139" s="210" t="s">
        <v>167</v>
      </c>
      <c r="B1139" s="210" t="s">
        <v>154</v>
      </c>
      <c r="C1139" s="210">
        <v>14</v>
      </c>
      <c r="D1139" s="210" t="s">
        <v>328</v>
      </c>
      <c r="E1139" s="210" t="s">
        <v>155</v>
      </c>
      <c r="F1139" s="210">
        <v>6029999</v>
      </c>
      <c r="G1139" s="210">
        <v>3535</v>
      </c>
      <c r="H1139" s="285">
        <v>4360000</v>
      </c>
      <c r="I1139" s="282" t="s">
        <v>329</v>
      </c>
      <c r="J1139" s="283"/>
    </row>
    <row r="1140" spans="1:10" ht="12.75" hidden="1">
      <c r="A1140" s="210" t="s">
        <v>167</v>
      </c>
      <c r="B1140" s="210" t="s">
        <v>154</v>
      </c>
      <c r="C1140" s="210">
        <v>14</v>
      </c>
      <c r="D1140" s="210" t="s">
        <v>328</v>
      </c>
      <c r="E1140" s="210" t="s">
        <v>155</v>
      </c>
      <c r="F1140" s="210" t="s">
        <v>157</v>
      </c>
      <c r="G1140" s="210">
        <v>3535</v>
      </c>
      <c r="H1140" s="285">
        <v>175000</v>
      </c>
      <c r="I1140" s="282" t="s">
        <v>329</v>
      </c>
      <c r="J1140" s="283"/>
    </row>
    <row r="1141" spans="1:10" ht="12.75" hidden="1">
      <c r="A1141" s="210" t="s">
        <v>168</v>
      </c>
      <c r="B1141" s="210" t="s">
        <v>154</v>
      </c>
      <c r="C1141" s="210">
        <v>14</v>
      </c>
      <c r="D1141" s="210" t="s">
        <v>328</v>
      </c>
      <c r="E1141" s="210" t="s">
        <v>155</v>
      </c>
      <c r="F1141" s="210">
        <v>6009999</v>
      </c>
      <c r="G1141" s="210">
        <v>3535</v>
      </c>
      <c r="H1141" s="285">
        <v>7538000</v>
      </c>
      <c r="I1141" s="282" t="s">
        <v>329</v>
      </c>
      <c r="J1141" s="283"/>
    </row>
    <row r="1142" spans="1:10" ht="12.75" hidden="1">
      <c r="A1142" s="210" t="s">
        <v>168</v>
      </c>
      <c r="B1142" s="210" t="s">
        <v>154</v>
      </c>
      <c r="C1142" s="210">
        <v>14</v>
      </c>
      <c r="D1142" s="210" t="s">
        <v>328</v>
      </c>
      <c r="E1142" s="210" t="s">
        <v>155</v>
      </c>
      <c r="F1142" s="210">
        <v>6029999</v>
      </c>
      <c r="G1142" s="210">
        <v>3535</v>
      </c>
      <c r="H1142" s="285">
        <v>3356500</v>
      </c>
      <c r="I1142" s="282" t="s">
        <v>329</v>
      </c>
      <c r="J1142" s="283"/>
    </row>
    <row r="1143" spans="1:10" ht="12.75" hidden="1">
      <c r="A1143" s="210" t="s">
        <v>168</v>
      </c>
      <c r="B1143" s="210" t="s">
        <v>154</v>
      </c>
      <c r="C1143" s="210">
        <v>14</v>
      </c>
      <c r="D1143" s="210" t="s">
        <v>328</v>
      </c>
      <c r="E1143" s="210" t="s">
        <v>155</v>
      </c>
      <c r="F1143" s="210" t="s">
        <v>157</v>
      </c>
      <c r="G1143" s="210">
        <v>3535</v>
      </c>
      <c r="H1143" s="287">
        <v>296000</v>
      </c>
      <c r="I1143" s="282" t="s">
        <v>329</v>
      </c>
      <c r="J1143" s="283"/>
    </row>
    <row r="1144" spans="1:10" ht="12.75" hidden="1">
      <c r="A1144" s="210" t="s">
        <v>153</v>
      </c>
      <c r="B1144" s="210" t="s">
        <v>154</v>
      </c>
      <c r="C1144" s="210">
        <v>14</v>
      </c>
      <c r="D1144" s="210" t="s">
        <v>330</v>
      </c>
      <c r="E1144" s="210" t="s">
        <v>155</v>
      </c>
      <c r="F1144" s="210">
        <v>6009999</v>
      </c>
      <c r="G1144" s="210">
        <v>3535</v>
      </c>
      <c r="H1144" s="285">
        <v>1940000</v>
      </c>
      <c r="I1144" s="231" t="s">
        <v>331</v>
      </c>
      <c r="J1144" s="232"/>
    </row>
    <row r="1145" spans="1:10" ht="12.75" hidden="1">
      <c r="A1145" s="210" t="s">
        <v>153</v>
      </c>
      <c r="B1145" s="210" t="s">
        <v>154</v>
      </c>
      <c r="C1145" s="210">
        <v>14</v>
      </c>
      <c r="D1145" s="210" t="s">
        <v>330</v>
      </c>
      <c r="E1145" s="210" t="s">
        <v>155</v>
      </c>
      <c r="F1145" s="210">
        <v>6029999</v>
      </c>
      <c r="G1145" s="210">
        <v>3535</v>
      </c>
      <c r="H1145" s="285">
        <v>82000</v>
      </c>
      <c r="I1145" s="288" t="s">
        <v>331</v>
      </c>
      <c r="J1145" s="289"/>
    </row>
    <row r="1146" spans="1:10" ht="12.75" hidden="1">
      <c r="A1146" s="210" t="s">
        <v>158</v>
      </c>
      <c r="B1146" s="210" t="s">
        <v>154</v>
      </c>
      <c r="C1146" s="210">
        <v>14</v>
      </c>
      <c r="D1146" s="210" t="s">
        <v>330</v>
      </c>
      <c r="E1146" s="210" t="s">
        <v>155</v>
      </c>
      <c r="F1146" s="210">
        <v>6009999</v>
      </c>
      <c r="G1146" s="210">
        <v>3535</v>
      </c>
      <c r="H1146" s="290">
        <v>1430000</v>
      </c>
      <c r="I1146" s="288" t="s">
        <v>331</v>
      </c>
      <c r="J1146" s="289"/>
    </row>
    <row r="1147" spans="1:10" ht="12.75" hidden="1">
      <c r="A1147" s="210" t="s">
        <v>158</v>
      </c>
      <c r="B1147" s="210" t="s">
        <v>154</v>
      </c>
      <c r="C1147" s="210">
        <v>14</v>
      </c>
      <c r="D1147" s="210" t="s">
        <v>330</v>
      </c>
      <c r="E1147" s="210" t="s">
        <v>155</v>
      </c>
      <c r="F1147" s="210">
        <v>6029999</v>
      </c>
      <c r="G1147" s="210">
        <v>3535</v>
      </c>
      <c r="H1147" s="291">
        <v>5000</v>
      </c>
      <c r="I1147" s="288" t="s">
        <v>331</v>
      </c>
      <c r="J1147" s="289"/>
    </row>
    <row r="1148" spans="1:10" ht="12.75" hidden="1">
      <c r="A1148" s="210" t="s">
        <v>159</v>
      </c>
      <c r="B1148" s="210" t="s">
        <v>154</v>
      </c>
      <c r="C1148" s="210">
        <v>14</v>
      </c>
      <c r="D1148" s="210" t="s">
        <v>330</v>
      </c>
      <c r="E1148" s="210" t="s">
        <v>155</v>
      </c>
      <c r="F1148" s="210">
        <v>6009999</v>
      </c>
      <c r="G1148" s="210">
        <v>3535</v>
      </c>
      <c r="H1148" s="291">
        <v>1930000</v>
      </c>
      <c r="I1148" s="288" t="s">
        <v>331</v>
      </c>
      <c r="J1148" s="289"/>
    </row>
    <row r="1149" spans="1:10" ht="12.75" hidden="1">
      <c r="A1149" s="210" t="s">
        <v>159</v>
      </c>
      <c r="B1149" s="210" t="s">
        <v>154</v>
      </c>
      <c r="C1149" s="210">
        <v>14</v>
      </c>
      <c r="D1149" s="210" t="s">
        <v>330</v>
      </c>
      <c r="E1149" s="210" t="s">
        <v>155</v>
      </c>
      <c r="F1149" s="210">
        <v>6029999</v>
      </c>
      <c r="G1149" s="210">
        <v>3535</v>
      </c>
      <c r="H1149" s="291">
        <v>79000</v>
      </c>
      <c r="I1149" s="288" t="s">
        <v>331</v>
      </c>
      <c r="J1149" s="289"/>
    </row>
    <row r="1150" spans="1:10" ht="12.75" hidden="1">
      <c r="A1150" s="210" t="s">
        <v>160</v>
      </c>
      <c r="B1150" s="210" t="s">
        <v>154</v>
      </c>
      <c r="C1150" s="210">
        <v>14</v>
      </c>
      <c r="D1150" s="210" t="s">
        <v>330</v>
      </c>
      <c r="E1150" s="210" t="s">
        <v>155</v>
      </c>
      <c r="F1150" s="210">
        <v>6009999</v>
      </c>
      <c r="G1150" s="210">
        <v>3535</v>
      </c>
      <c r="H1150" s="291">
        <v>1750000</v>
      </c>
      <c r="I1150" s="288" t="s">
        <v>331</v>
      </c>
      <c r="J1150" s="289"/>
    </row>
    <row r="1151" spans="1:10" ht="12.75" hidden="1">
      <c r="A1151" s="210" t="s">
        <v>160</v>
      </c>
      <c r="B1151" s="210" t="s">
        <v>154</v>
      </c>
      <c r="C1151" s="210">
        <v>14</v>
      </c>
      <c r="D1151" s="210" t="s">
        <v>330</v>
      </c>
      <c r="E1151" s="210" t="s">
        <v>155</v>
      </c>
      <c r="F1151" s="210">
        <v>6029999</v>
      </c>
      <c r="G1151" s="210">
        <v>3535</v>
      </c>
      <c r="H1151" s="291">
        <v>546000</v>
      </c>
      <c r="I1151" s="288" t="s">
        <v>331</v>
      </c>
      <c r="J1151" s="289"/>
    </row>
    <row r="1152" spans="1:10" ht="12.75" hidden="1">
      <c r="A1152" s="210" t="s">
        <v>161</v>
      </c>
      <c r="B1152" s="210" t="s">
        <v>154</v>
      </c>
      <c r="C1152" s="210">
        <v>14</v>
      </c>
      <c r="D1152" s="210" t="s">
        <v>330</v>
      </c>
      <c r="E1152" s="210" t="s">
        <v>155</v>
      </c>
      <c r="F1152" s="210">
        <v>6009999</v>
      </c>
      <c r="G1152" s="210">
        <v>3535</v>
      </c>
      <c r="H1152" s="291">
        <v>1750000</v>
      </c>
      <c r="I1152" s="288" t="s">
        <v>331</v>
      </c>
      <c r="J1152" s="289"/>
    </row>
    <row r="1153" spans="1:10" ht="12.75" hidden="1">
      <c r="A1153" s="210" t="s">
        <v>161</v>
      </c>
      <c r="B1153" s="210" t="s">
        <v>154</v>
      </c>
      <c r="C1153" s="210">
        <v>14</v>
      </c>
      <c r="D1153" s="210" t="s">
        <v>330</v>
      </c>
      <c r="E1153" s="210" t="s">
        <v>155</v>
      </c>
      <c r="F1153" s="210">
        <v>6029999</v>
      </c>
      <c r="G1153" s="210">
        <v>3535</v>
      </c>
      <c r="H1153" s="291">
        <v>546000</v>
      </c>
      <c r="I1153" s="288" t="s">
        <v>331</v>
      </c>
      <c r="J1153" s="289"/>
    </row>
    <row r="1154" spans="1:10" ht="12.75" hidden="1">
      <c r="A1154" s="210" t="s">
        <v>162</v>
      </c>
      <c r="B1154" s="210" t="s">
        <v>154</v>
      </c>
      <c r="C1154" s="210">
        <v>14</v>
      </c>
      <c r="D1154" s="210" t="s">
        <v>330</v>
      </c>
      <c r="E1154" s="210" t="s">
        <v>155</v>
      </c>
      <c r="F1154" s="210">
        <v>6009999</v>
      </c>
      <c r="G1154" s="210">
        <v>3535</v>
      </c>
      <c r="H1154" s="291">
        <v>1750000</v>
      </c>
      <c r="I1154" s="288" t="s">
        <v>331</v>
      </c>
      <c r="J1154" s="289"/>
    </row>
    <row r="1155" spans="1:10" ht="12.75" hidden="1">
      <c r="A1155" s="210" t="s">
        <v>162</v>
      </c>
      <c r="B1155" s="210" t="s">
        <v>154</v>
      </c>
      <c r="C1155" s="210">
        <v>14</v>
      </c>
      <c r="D1155" s="210" t="s">
        <v>330</v>
      </c>
      <c r="E1155" s="210" t="s">
        <v>155</v>
      </c>
      <c r="F1155" s="210">
        <v>6029999</v>
      </c>
      <c r="G1155" s="210">
        <v>3535</v>
      </c>
      <c r="H1155" s="291">
        <v>446000</v>
      </c>
      <c r="I1155" s="288" t="s">
        <v>331</v>
      </c>
      <c r="J1155" s="289"/>
    </row>
    <row r="1156" spans="1:10" ht="12.75" hidden="1">
      <c r="A1156" s="210" t="s">
        <v>162</v>
      </c>
      <c r="B1156" s="210" t="s">
        <v>154</v>
      </c>
      <c r="C1156" s="210">
        <v>14</v>
      </c>
      <c r="D1156" s="210" t="s">
        <v>330</v>
      </c>
      <c r="E1156" s="210" t="s">
        <v>155</v>
      </c>
      <c r="F1156" s="210" t="s">
        <v>157</v>
      </c>
      <c r="G1156" s="210">
        <v>3535</v>
      </c>
      <c r="H1156" s="291">
        <v>100000</v>
      </c>
      <c r="I1156" s="288" t="s">
        <v>331</v>
      </c>
      <c r="J1156" s="289"/>
    </row>
    <row r="1157" spans="1:10" ht="12.75" hidden="1">
      <c r="A1157" s="210" t="s">
        <v>163</v>
      </c>
      <c r="B1157" s="210" t="s">
        <v>154</v>
      </c>
      <c r="C1157" s="210">
        <v>14</v>
      </c>
      <c r="D1157" s="210" t="s">
        <v>330</v>
      </c>
      <c r="E1157" s="210" t="s">
        <v>155</v>
      </c>
      <c r="F1157" s="210">
        <v>6009999</v>
      </c>
      <c r="G1157" s="210">
        <v>3535</v>
      </c>
      <c r="H1157" s="291">
        <v>1950000</v>
      </c>
      <c r="I1157" s="288" t="s">
        <v>331</v>
      </c>
      <c r="J1157" s="289"/>
    </row>
    <row r="1158" spans="1:10" ht="12.75" hidden="1">
      <c r="A1158" s="210" t="s">
        <v>163</v>
      </c>
      <c r="B1158" s="210" t="s">
        <v>154</v>
      </c>
      <c r="C1158" s="210">
        <v>14</v>
      </c>
      <c r="D1158" s="210" t="s">
        <v>330</v>
      </c>
      <c r="E1158" s="210" t="s">
        <v>155</v>
      </c>
      <c r="F1158" s="210">
        <v>6029999</v>
      </c>
      <c r="G1158" s="210">
        <v>3535</v>
      </c>
      <c r="H1158" s="291">
        <v>633000</v>
      </c>
      <c r="I1158" s="288" t="s">
        <v>331</v>
      </c>
      <c r="J1158" s="289"/>
    </row>
    <row r="1159" spans="1:10" ht="12.75" hidden="1">
      <c r="A1159" s="210" t="s">
        <v>164</v>
      </c>
      <c r="B1159" s="210" t="s">
        <v>154</v>
      </c>
      <c r="C1159" s="210">
        <v>14</v>
      </c>
      <c r="D1159" s="210" t="s">
        <v>330</v>
      </c>
      <c r="E1159" s="210" t="s">
        <v>155</v>
      </c>
      <c r="F1159" s="210">
        <v>6009999</v>
      </c>
      <c r="G1159" s="210">
        <v>3535</v>
      </c>
      <c r="H1159" s="291">
        <v>1950000</v>
      </c>
      <c r="I1159" s="288" t="s">
        <v>331</v>
      </c>
      <c r="J1159" s="289"/>
    </row>
    <row r="1160" spans="1:10" ht="12.75" hidden="1">
      <c r="A1160" s="210" t="s">
        <v>164</v>
      </c>
      <c r="B1160" s="210" t="s">
        <v>154</v>
      </c>
      <c r="C1160" s="210">
        <v>14</v>
      </c>
      <c r="D1160" s="210" t="s">
        <v>330</v>
      </c>
      <c r="E1160" s="210" t="s">
        <v>155</v>
      </c>
      <c r="F1160" s="210">
        <v>6029999</v>
      </c>
      <c r="G1160" s="210">
        <v>3535</v>
      </c>
      <c r="H1160" s="291">
        <v>633000</v>
      </c>
      <c r="I1160" s="288" t="s">
        <v>331</v>
      </c>
      <c r="J1160" s="289"/>
    </row>
    <row r="1161" spans="1:10" ht="12.75" hidden="1">
      <c r="A1161" s="210" t="s">
        <v>165</v>
      </c>
      <c r="B1161" s="210" t="s">
        <v>154</v>
      </c>
      <c r="C1161" s="210">
        <v>14</v>
      </c>
      <c r="D1161" s="210" t="s">
        <v>330</v>
      </c>
      <c r="E1161" s="210" t="s">
        <v>155</v>
      </c>
      <c r="F1161" s="210">
        <v>6009999</v>
      </c>
      <c r="G1161" s="210">
        <v>3535</v>
      </c>
      <c r="H1161" s="291">
        <v>1950000</v>
      </c>
      <c r="I1161" s="288" t="s">
        <v>331</v>
      </c>
      <c r="J1161" s="289"/>
    </row>
    <row r="1162" spans="1:10" ht="12.75" hidden="1">
      <c r="A1162" s="210" t="s">
        <v>165</v>
      </c>
      <c r="B1162" s="210" t="s">
        <v>154</v>
      </c>
      <c r="C1162" s="210">
        <v>14</v>
      </c>
      <c r="D1162" s="210" t="s">
        <v>330</v>
      </c>
      <c r="E1162" s="210" t="s">
        <v>155</v>
      </c>
      <c r="F1162" s="210">
        <v>6029999</v>
      </c>
      <c r="G1162" s="210">
        <v>3535</v>
      </c>
      <c r="H1162" s="291">
        <v>633000</v>
      </c>
      <c r="I1162" s="288" t="s">
        <v>331</v>
      </c>
      <c r="J1162" s="289"/>
    </row>
    <row r="1163" spans="1:10" ht="12.75" hidden="1">
      <c r="A1163" s="210" t="s">
        <v>166</v>
      </c>
      <c r="B1163" s="210" t="s">
        <v>154</v>
      </c>
      <c r="C1163" s="210">
        <v>14</v>
      </c>
      <c r="D1163" s="210" t="s">
        <v>330</v>
      </c>
      <c r="E1163" s="210" t="s">
        <v>155</v>
      </c>
      <c r="F1163" s="210">
        <v>6009999</v>
      </c>
      <c r="G1163" s="210">
        <v>3535</v>
      </c>
      <c r="H1163" s="291">
        <v>1950000</v>
      </c>
      <c r="I1163" s="288" t="s">
        <v>331</v>
      </c>
      <c r="J1163" s="289"/>
    </row>
    <row r="1164" spans="1:10" ht="12.75" hidden="1">
      <c r="A1164" s="210" t="s">
        <v>166</v>
      </c>
      <c r="B1164" s="210" t="s">
        <v>154</v>
      </c>
      <c r="C1164" s="210">
        <v>14</v>
      </c>
      <c r="D1164" s="210" t="s">
        <v>330</v>
      </c>
      <c r="E1164" s="210" t="s">
        <v>155</v>
      </c>
      <c r="F1164" s="210">
        <v>6029999</v>
      </c>
      <c r="G1164" s="210">
        <v>3535</v>
      </c>
      <c r="H1164" s="291">
        <v>633000</v>
      </c>
      <c r="I1164" s="288" t="s">
        <v>331</v>
      </c>
      <c r="J1164" s="289"/>
    </row>
    <row r="1165" spans="1:10" ht="12.75" hidden="1">
      <c r="A1165" s="210" t="s">
        <v>167</v>
      </c>
      <c r="B1165" s="210" t="s">
        <v>154</v>
      </c>
      <c r="C1165" s="210">
        <v>14</v>
      </c>
      <c r="D1165" s="210" t="s">
        <v>330</v>
      </c>
      <c r="E1165" s="210" t="s">
        <v>155</v>
      </c>
      <c r="F1165" s="210">
        <v>6009999</v>
      </c>
      <c r="G1165" s="210">
        <v>3535</v>
      </c>
      <c r="H1165" s="291">
        <v>2250000</v>
      </c>
      <c r="I1165" s="288" t="s">
        <v>331</v>
      </c>
      <c r="J1165" s="289"/>
    </row>
    <row r="1166" spans="1:10" ht="12.75" hidden="1">
      <c r="A1166" s="210" t="s">
        <v>167</v>
      </c>
      <c r="B1166" s="210" t="s">
        <v>154</v>
      </c>
      <c r="C1166" s="210">
        <v>14</v>
      </c>
      <c r="D1166" s="210" t="s">
        <v>330</v>
      </c>
      <c r="E1166" s="210" t="s">
        <v>155</v>
      </c>
      <c r="F1166" s="210">
        <v>6029999</v>
      </c>
      <c r="G1166" s="210">
        <v>3535</v>
      </c>
      <c r="H1166" s="291">
        <v>620000</v>
      </c>
      <c r="I1166" s="288" t="s">
        <v>331</v>
      </c>
      <c r="J1166" s="289"/>
    </row>
    <row r="1167" spans="1:10" ht="12.75" hidden="1">
      <c r="A1167" s="210" t="s">
        <v>168</v>
      </c>
      <c r="B1167" s="210" t="s">
        <v>154</v>
      </c>
      <c r="C1167" s="210">
        <v>14</v>
      </c>
      <c r="D1167" s="210" t="s">
        <v>330</v>
      </c>
      <c r="E1167" s="210" t="s">
        <v>155</v>
      </c>
      <c r="F1167" s="210">
        <v>6009999</v>
      </c>
      <c r="G1167" s="210">
        <v>3535</v>
      </c>
      <c r="H1167" s="291">
        <v>2000000</v>
      </c>
      <c r="I1167" s="288" t="s">
        <v>331</v>
      </c>
      <c r="J1167" s="289"/>
    </row>
    <row r="1168" spans="1:10" ht="12.75" hidden="1">
      <c r="A1168" s="210" t="s">
        <v>168</v>
      </c>
      <c r="B1168" s="210" t="s">
        <v>154</v>
      </c>
      <c r="C1168" s="210">
        <v>14</v>
      </c>
      <c r="D1168" s="210" t="s">
        <v>330</v>
      </c>
      <c r="E1168" s="210" t="s">
        <v>155</v>
      </c>
      <c r="F1168" s="210">
        <v>6029999</v>
      </c>
      <c r="G1168" s="210">
        <v>3535</v>
      </c>
      <c r="H1168" s="291">
        <v>1144000</v>
      </c>
      <c r="I1168" s="288" t="s">
        <v>331</v>
      </c>
      <c r="J1168" s="289"/>
    </row>
    <row r="1169" spans="1:10" ht="15.75" hidden="1" thickBot="1">
      <c r="A1169" s="292"/>
      <c r="B1169" s="293"/>
      <c r="C1169" s="293"/>
      <c r="D1169" s="293"/>
      <c r="E1169" s="293"/>
      <c r="F1169" s="293"/>
      <c r="G1169" s="293"/>
      <c r="H1169" s="294">
        <f>SUBTOTAL(9,H5:H1168)</f>
        <v>5676900000</v>
      </c>
      <c r="I1169" s="295"/>
      <c r="J1169" s="296"/>
    </row>
    <row r="1171" spans="8:15" ht="12.75">
      <c r="H1171" s="173">
        <f>H122+H124+H126+H128+H130+H133+H135+H137+H139+H141+H143+H145</f>
        <v>24000000</v>
      </c>
      <c r="K1171" s="173">
        <f>SUM(K123:K146)</f>
        <v>25035000</v>
      </c>
      <c r="O1171" s="173">
        <f>SUM(O123:O1170)</f>
        <v>100000</v>
      </c>
    </row>
    <row r="1174" ht="12.75">
      <c r="K1174" s="173">
        <f>H1171+K1171+O1171</f>
        <v>49135000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gladiola.kokonozi</cp:lastModifiedBy>
  <cp:lastPrinted>2012-07-18T12:49:24Z</cp:lastPrinted>
  <dcterms:created xsi:type="dcterms:W3CDTF">2006-01-12T07:01:41Z</dcterms:created>
  <dcterms:modified xsi:type="dcterms:W3CDTF">2014-01-13T15:14:06Z</dcterms:modified>
  <cp:category/>
  <cp:version/>
  <cp:contentType/>
  <cp:contentStatus/>
</cp:coreProperties>
</file>