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225" windowWidth="15480" windowHeight="5940"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3'!$A$1:$S$41</definedName>
    <definedName name="_xlnm.Print_Area" localSheetId="2">'Aneksi nr. 4'!$A$1:$J$42</definedName>
    <definedName name="_xlnm.Print_Area" localSheetId="3">'Aneksi nr. 5'!$A$1:$L$44</definedName>
    <definedName name="_xlnm.Print_Area" localSheetId="0">'Aneksi nr.2'!$A$1:$I$35</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comments3.xml><?xml version="1.0" encoding="utf-8"?>
<comments xmlns="http://schemas.openxmlformats.org/spreadsheetml/2006/main">
  <authors>
    <author>Avidana</author>
  </authors>
  <commentList>
    <comment ref="D27" authorId="0">
      <text>
        <r>
          <rPr>
            <b/>
            <sz val="9"/>
            <rFont val="Tahoma"/>
            <family val="2"/>
          </rPr>
          <t>Avidana:</t>
        </r>
        <r>
          <rPr>
            <sz val="9"/>
            <rFont val="Tahoma"/>
            <family val="2"/>
          </rPr>
          <t xml:space="preserve">
ievp lezhe +spitali+vaqarr</t>
        </r>
      </text>
    </comment>
  </commentList>
</comments>
</file>

<file path=xl/sharedStrings.xml><?xml version="1.0" encoding="utf-8"?>
<sst xmlns="http://schemas.openxmlformats.org/spreadsheetml/2006/main" count="429" uniqueCount="294">
  <si>
    <t>Kodi</t>
  </si>
  <si>
    <t>Programi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</si>
  <si>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</si>
  <si>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</si>
  <si>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</si>
  <si>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</si>
  <si>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</si>
  <si>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</si>
  <si>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</si>
  <si>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</si>
  <si>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</si>
  <si>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</si>
  <si>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</si>
  <si>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</si>
  <si>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</si>
  <si>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</si>
  <si>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</si>
  <si>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</si>
  <si>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</si>
  <si>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</si>
  <si>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</si>
  <si>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</si>
  <si>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</si>
  <si>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</si>
  <si>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</si>
  <si>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</si>
  <si>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</si>
  <si>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</si>
  <si>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</si>
  <si>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PBA</t>
  </si>
  <si>
    <t>Komente</t>
  </si>
  <si>
    <t>e</t>
  </si>
  <si>
    <t>projektit</t>
  </si>
  <si>
    <t>Kontraktuar</t>
  </si>
  <si>
    <t>Grant/</t>
  </si>
  <si>
    <t>Kredi</t>
  </si>
  <si>
    <t>Kodi projektit</t>
  </si>
  <si>
    <t>(5)</t>
  </si>
  <si>
    <t>Shpenzime Kapitale me financim te brendshem</t>
  </si>
  <si>
    <t>Shpenzime Kapitale me financim te huaj</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</si>
  <si>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</si>
  <si>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</si>
  <si>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</si>
  <si>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</si>
  <si>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</si>
  <si>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</si>
  <si>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</si>
  <si>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</si>
  <si>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</si>
  <si>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</si>
  <si>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</si>
  <si>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</si>
  <si>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</si>
  <si>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</si>
  <si>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</si>
  <si>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</si>
  <si>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</si>
  <si>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</si>
  <si>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Qellimi 1</t>
  </si>
  <si>
    <t>..............</t>
  </si>
  <si>
    <t>Viti i përfundimit</t>
  </si>
  <si>
    <t>REALIZIMI për periudhën e raportimit (4-mujore/vjetore)</t>
  </si>
  <si>
    <t>Projektet me financim te brendshëm (ne 000/leke)</t>
  </si>
  <si>
    <t>Projektet me financim te huaj (ne 000/leke)</t>
  </si>
  <si>
    <t>.....</t>
  </si>
  <si>
    <t>Kodi i
Treguesit te Performances/Produktit</t>
  </si>
  <si>
    <t>% e realizimit te Treguesit te Performances/Produktit</t>
  </si>
  <si>
    <t>F</t>
  </si>
  <si>
    <r>
      <rPr>
        <b/>
        <sz val="14"/>
        <color indexed="60"/>
        <rFont val="Calibri"/>
        <family val="2"/>
      </rPr>
      <t>*</t>
    </r>
    <r>
      <rPr>
        <b/>
        <sz val="12"/>
        <color indexed="60"/>
        <rFont val="Calibri"/>
        <family val="2"/>
      </rPr>
      <t>Objektivat e politikës*:</t>
    </r>
  </si>
  <si>
    <t>**Treguesit e performancës/Produktet:</t>
  </si>
  <si>
    <t>Emertimi i Treguesit te Performances/Produktit</t>
  </si>
  <si>
    <t xml:space="preserve">Njësia matese </t>
  </si>
  <si>
    <t>A</t>
  </si>
  <si>
    <t>B</t>
  </si>
  <si>
    <t>i
Periudhes/progresiv</t>
  </si>
  <si>
    <t xml:space="preserve"> Plani i Periudhes/progresiv</t>
  </si>
  <si>
    <t>(6)</t>
  </si>
  <si>
    <t>(7)=(6)-(5)</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</si>
  <si>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</si>
  <si>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</si>
  <si>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</si>
  <si>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</si>
  <si>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</si>
  <si>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</si>
  <si>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</si>
  <si>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</si>
  <si>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</si>
  <si>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</si>
  <si>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</si>
  <si>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</si>
  <si>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</si>
  <si>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t>Sistemi i Burgjeve</t>
  </si>
  <si>
    <t>03440</t>
  </si>
  <si>
    <t>1014</t>
  </si>
  <si>
    <t>.03440</t>
  </si>
  <si>
    <t>Trajtimi me normë ushqimore i të dënuarve dhe p/burgosurve</t>
  </si>
  <si>
    <t>Nr. të burgosur të trajtuar /muaj</t>
  </si>
  <si>
    <t>Staf i trainuar nga qëndra e trainimit</t>
  </si>
  <si>
    <t>Nr. punonjësish i trainuar</t>
  </si>
  <si>
    <t>Të dënuar të trajtuar me shërbim shëndetsor</t>
  </si>
  <si>
    <t>Nr. të trajtuar të sëmurë /muaj</t>
  </si>
  <si>
    <t>G</t>
  </si>
  <si>
    <t>Trajtimi i te denuarve te mitur ne ambjente te pershtatshme te vuajtjes se denimit</t>
  </si>
  <si>
    <t>Nr.te mitur  të trajtuar të  /muaj</t>
  </si>
  <si>
    <t>H</t>
  </si>
  <si>
    <t>Trajtimi i te denuarve femra me kushte te vecanta ne ambjentet e vuajtjes se denimit</t>
  </si>
  <si>
    <t>Nr.denuara femra  të trajtuar në /muaj</t>
  </si>
  <si>
    <t>Mundësimi i programeve të reja  të kualifikimit dhe punësimit për të dënuarat femra (Punonjësit social)</t>
  </si>
  <si>
    <t>Nr.programesh ne vit</t>
  </si>
  <si>
    <t>Personel i punesuar femra ne sistemin e burgjeve ne funksion te trajtimit te te denuarve</t>
  </si>
  <si>
    <t>Nr. punonjesish femra/muaj</t>
  </si>
  <si>
    <t>Mbajtja e të burgosurve dhe p/burgosurve në kushte sigurie nga trupa policore</t>
  </si>
  <si>
    <t xml:space="preserve">Nr. punonjësish me uniformë </t>
  </si>
  <si>
    <t xml:space="preserve">Nr. institucionesh </t>
  </si>
  <si>
    <t>Realizimi i Anetaresimit  ne Organizaten Evropiane te burgjeve</t>
  </si>
  <si>
    <t>Nr.procesi</t>
  </si>
  <si>
    <t>Nr. projektesh</t>
  </si>
  <si>
    <t>Rritje Kapacitet te Burgjeve (IEVP 313)</t>
  </si>
  <si>
    <t>Nr.institucioni</t>
  </si>
  <si>
    <t>Informatizimi i DPB, sistemi i informatizimit të kartave të të dënuarve</t>
  </si>
  <si>
    <t>Nr.projektesh</t>
  </si>
  <si>
    <t>J</t>
  </si>
  <si>
    <t>K</t>
  </si>
  <si>
    <t>L</t>
  </si>
  <si>
    <t>Nr.set pajisjesh</t>
  </si>
  <si>
    <t xml:space="preserve">Blerje  Mjete transporti per Sistemin e Burgjeve </t>
  </si>
  <si>
    <t>Nr.automjetesh</t>
  </si>
  <si>
    <t>Kosto lokale,Hapja e Burgjeve te reja (Burgu shkoder)</t>
  </si>
  <si>
    <t>M</t>
  </si>
  <si>
    <t>N</t>
  </si>
  <si>
    <t>O</t>
  </si>
  <si>
    <t>P</t>
  </si>
  <si>
    <t>R</t>
  </si>
  <si>
    <t>Çdo muaj janë trajtuar të dënuarit që kanë mjekim të vazhdueshëm dhe raste të tjera të përkohshme.</t>
  </si>
  <si>
    <t>Programet e kualifikimit profesional vijojnë normalisht sipas programit të miratuar në fillim të vitit.</t>
  </si>
  <si>
    <t>IPA</t>
  </si>
  <si>
    <t>Shenim : Te dhenat jane sipas sektorit te projekteve prane Ministrise se Drejtesise</t>
  </si>
  <si>
    <t>GM14022</t>
  </si>
  <si>
    <t>M140256</t>
  </si>
  <si>
    <t>M140278</t>
  </si>
  <si>
    <t>Informatizimi i D:P:Burgjeve sistemi i informatizimit te kartelave te te denuarve kontrate 5 vjecare(2016-2020)</t>
  </si>
  <si>
    <r>
      <t>Emertimi i Treguesit te Performances</t>
    </r>
    <r>
      <rPr>
        <b/>
        <sz val="10"/>
        <color indexed="8"/>
        <rFont val="Calibri"/>
        <family val="2"/>
      </rPr>
      <t>/Produktit</t>
    </r>
  </si>
  <si>
    <t>Përmirësimi i infrastrukturës dhe elementeve të sigurisë për trajtimin e të dënuarve dhe të paraburgosurve sipas standarteve të përafruara me standartet e BE-s, përmirësimi i kushteve të jetës dhe shëndetit dhe krijimi i konditave për rehabilitimin e të dënuarve dhe përgatitjen e tyre për ri-integrim në shoqëri, krijimi i strukturave dhe kushteve të posaçme për rehabilitimin e të burgosurave femra, modernizimi i sistemit të komunikimit nëpërmjet paisjeve dhe teknologjisë së informacionit. Rritja e përgjegjshmërisë dhe profesionalizmit, nëpërmjet rritjes së numrit të inspektimeve, dhe kualifikimit profesional (trajnimet) si dhe krijimi i kushteve optimale te punes per personelin e sistemit te burgjeve vecanerisht femra me qellim ofrimin e nje sherbimi sa me te mire dhe brenda standarteve te BE.</t>
  </si>
  <si>
    <t xml:space="preserve">Objektivi 3 </t>
  </si>
  <si>
    <t xml:space="preserve">Objektivi 4 </t>
  </si>
  <si>
    <t>Objektivi 6</t>
  </si>
  <si>
    <t>4).Krijimi i kushteve të punës permes permiresimit te infrastruktures për personelin femer në Sistemin e Burgjeve</t>
  </si>
  <si>
    <t>1). Mbajtja e të burgosurve dhe paraburgosurve në kushte të përshtatshme sigurie dhe strehimi,</t>
  </si>
  <si>
    <t xml:space="preserve">2). Trajtimi human i të dënuarve dhe paraburgosurve, nëpërmjet mbajtjes së normës ushqimore për të dënuarit e papunësuar dhe të miturit në 2615 kalori, për të dënuarit e sëmurë në 3345 kalori. </t>
  </si>
  <si>
    <t>3)Rritja profesionale e stafit që shërben në Sistemin e Burgjeve nepermjet  trajnimit te stafit ne  37%</t>
  </si>
  <si>
    <t>2)Trajtimi human i të dënuarve dhe paraburgosurve, nëpërmjet shërbimit shëndetësor për të semur</t>
  </si>
  <si>
    <t>2)Trajtimi human i të miturve sipas standarteve të përafruara me standartet e BEdhe përgatitjen e tyre për ri-integrim në shoqëri,</t>
  </si>
  <si>
    <t>5) Trajtimi human i të denuarave femra,Rritja ne 4 e programeve te punesimit dhe te kualifikimit per te denuarat femra.</t>
  </si>
  <si>
    <t>6)Përmirësimi i infrastrukturës dhe elementeve të sigurisë për trajtimin e të dënuarve dhe të paraburgosurve sipas standarteve të përafruara me standartet e BE-s</t>
  </si>
  <si>
    <t xml:space="preserve">Objektivi 1 </t>
  </si>
  <si>
    <t xml:space="preserve">Objektivi 2,1 </t>
  </si>
  <si>
    <t xml:space="preserve">Objektivi 2,2 </t>
  </si>
  <si>
    <t>Objektivi 2,3</t>
  </si>
  <si>
    <t>Objektivi 5</t>
  </si>
  <si>
    <r>
      <rPr>
        <b/>
        <i/>
        <sz val="10"/>
        <rFont val="Arial"/>
        <family val="2"/>
      </rPr>
      <t>Produkti "H</t>
    </r>
    <r>
      <rPr>
        <b/>
        <sz val="10"/>
        <rFont val="Arial"/>
        <family val="2"/>
      </rPr>
      <t xml:space="preserve"> ˝eshte realizuar ne masen .100%.</t>
    </r>
  </si>
  <si>
    <r>
      <rPr>
        <b/>
        <i/>
        <sz val="10"/>
        <rFont val="Arial"/>
        <family val="2"/>
      </rPr>
      <t>Produkti "E"</t>
    </r>
    <r>
      <rPr>
        <i/>
        <sz val="10"/>
        <rFont val="Arial"/>
        <family val="2"/>
      </rPr>
      <t xml:space="preserve"> eshte realizuar ne masen .100%.
Aktiviteti ka vazhduar normalisht ne ruajtjen dhe akomodimine te denuarve/paraburgimeve.</t>
    </r>
  </si>
  <si>
    <t>Projekte te perftuara per sistemin e burgjeve</t>
  </si>
  <si>
    <t>Rikonstruksion I Magazinavete ushqimeve ne IEVP.Vaqarr,</t>
  </si>
  <si>
    <t>M140027</t>
  </si>
  <si>
    <t>Studim projektim per projekte te ndryshme per SB</t>
  </si>
  <si>
    <t xml:space="preserve">FH </t>
  </si>
  <si>
    <t>ok</t>
  </si>
  <si>
    <t>Ka vazhduar puna e trupes policire normalisht</t>
  </si>
  <si>
    <t>Nr.sistemesh</t>
  </si>
  <si>
    <t>Nr.set pajisjesh/instut</t>
  </si>
  <si>
    <t>Nr. /denuarve te trajtuar  ne SB</t>
  </si>
  <si>
    <t>Te gjitha Ievp kane funksionuar normalisht ne aktivitetin e tyre ne trajtimin e te denuarve</t>
  </si>
  <si>
    <t>Plan Fillestar Viti 2018</t>
  </si>
  <si>
    <t>Plan i Rishikuar Viti 2018</t>
  </si>
  <si>
    <t>i vitit paraardhes
Viti 2017</t>
  </si>
  <si>
    <t>Plan                   Viti 2018</t>
  </si>
  <si>
    <t>Sasia Faktike        ( Viti  2017)</t>
  </si>
  <si>
    <t>Shpenzimet  faktike
(Viti 2017)</t>
  </si>
  <si>
    <t>Kosto per Njesi (viti 2017)</t>
  </si>
  <si>
    <r>
      <t xml:space="preserve">Kosto per Njesi 
(sipas </t>
    </r>
    <r>
      <rPr>
        <b/>
        <sz val="8"/>
        <color indexed="60"/>
        <rFont val="Arial"/>
        <family val="2"/>
      </rPr>
      <t>planit</t>
    </r>
    <r>
      <rPr>
        <b/>
        <sz val="8"/>
        <rFont val="Arial"/>
        <family val="2"/>
      </rPr>
      <t xml:space="preserve"> te vitit 2018)</t>
    </r>
  </si>
  <si>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2018)</t>
    </r>
  </si>
  <si>
    <r>
      <t xml:space="preserve">Shpenzimet 
(sipas </t>
    </r>
    <r>
      <rPr>
        <b/>
        <sz val="8"/>
        <color indexed="60"/>
        <rFont val="Arial"/>
        <family val="2"/>
      </rPr>
      <t xml:space="preserve">planit te rishikuar </t>
    </r>
    <r>
      <rPr>
        <b/>
        <sz val="8"/>
        <rFont val="Arial"/>
        <family val="2"/>
      </rPr>
      <t>te vitit 2018)</t>
    </r>
  </si>
  <si>
    <r>
      <t xml:space="preserve">Kosto per Njesi 
(sipas </t>
    </r>
    <r>
      <rPr>
        <b/>
        <sz val="8"/>
        <color indexed="60"/>
        <rFont val="Arial"/>
        <family val="2"/>
      </rPr>
      <t>planit te rishikuar</t>
    </r>
    <r>
      <rPr>
        <b/>
        <sz val="8"/>
        <rFont val="Arial"/>
        <family val="2"/>
      </rPr>
      <t xml:space="preserve"> te vitit 2018)</t>
    </r>
  </si>
  <si>
    <r>
      <t xml:space="preserve">Sasia </t>
    </r>
    <r>
      <rPr>
        <b/>
        <sz val="8"/>
        <color indexed="60"/>
        <rFont val="Arial"/>
        <family val="2"/>
      </rPr>
      <t>Faktike</t>
    </r>
    <r>
      <rPr>
        <b/>
        <sz val="8"/>
        <rFont val="Arial"/>
        <family val="2"/>
      </rPr>
      <t xml:space="preserve"> (ne fund te vitit </t>
    </r>
    <r>
      <rPr>
        <b/>
        <sz val="8"/>
        <rFont val="Arial"/>
        <family val="2"/>
      </rPr>
      <t>2018)</t>
    </r>
  </si>
  <si>
    <r>
      <t xml:space="preserve">Shpenzimet </t>
    </r>
    <r>
      <rPr>
        <b/>
        <sz val="8"/>
        <color indexed="60"/>
        <rFont val="Arial"/>
        <family val="2"/>
      </rPr>
      <t>Faktike</t>
    </r>
    <r>
      <rPr>
        <b/>
        <sz val="8"/>
        <rFont val="Arial"/>
        <family val="2"/>
      </rPr>
      <t xml:space="preserve"> (ne fund te vitit </t>
    </r>
    <r>
      <rPr>
        <b/>
        <sz val="8"/>
        <rFont val="Arial"/>
        <family val="2"/>
      </rPr>
      <t>2018)</t>
    </r>
  </si>
  <si>
    <r>
      <t xml:space="preserve">Kosto per Njesi </t>
    </r>
    <r>
      <rPr>
        <b/>
        <sz val="8"/>
        <color indexed="60"/>
        <rFont val="Arial"/>
        <family val="2"/>
      </rPr>
      <t>Faktike</t>
    </r>
    <r>
      <rPr>
        <b/>
        <sz val="8"/>
        <rFont val="Arial"/>
        <family val="2"/>
      </rPr>
      <t xml:space="preserve"> (ne fund te vitit </t>
    </r>
    <r>
      <rPr>
        <b/>
        <sz val="8"/>
        <rFont val="Arial"/>
        <family val="2"/>
      </rPr>
      <t>2018)</t>
    </r>
  </si>
  <si>
    <t>Trajnimi vijon sipas programit të miratuar në fillim të vitit 2018.</t>
  </si>
  <si>
    <t>Eshte realizuar investimi per projektet  e planifikuar per shkodren,perfunduar ne 2017</t>
  </si>
  <si>
    <t xml:space="preserve">TVSH detyrim doganor per burgun e ri shkoder(detyrim I mbartur </t>
  </si>
  <si>
    <t>Eshte realizuar projekti sipas    planifikimit,ka perfunduar ne vitin 2017</t>
  </si>
  <si>
    <t>Blerje Pajisje sigurie, monitotrimi per Sistemin e Burgjeve dhe pajisje logjistike (detyrime te mbartura)</t>
  </si>
  <si>
    <t>Eshte likujduar detyrimi  i mbartur nga viti 2017 plotësisht</t>
  </si>
  <si>
    <t>Blerje Pajisje sigurie, monitotrimi,logjistike ,shendetesore  per Sistemin e Burgjeve</t>
  </si>
  <si>
    <t>Rikonstruksion I rrjeteve elektrike,rrjetit te brendshem te furnizimit me uje dhe dhomes se ngrohjes ne spitalin e burgjeve,</t>
  </si>
  <si>
    <t>Mobilimi i IEVP-se Jordan Misja,per objektin e ri te investuar  qe po perfiundon</t>
  </si>
  <si>
    <t>Nr/sistemesh</t>
  </si>
  <si>
    <t>Sisteme informatizimi e databese per ruajtjen e te dhenave ne SB</t>
  </si>
  <si>
    <r>
      <t xml:space="preserve">Niveli faktik i  vitit </t>
    </r>
    <r>
      <rPr>
        <b/>
        <u val="single"/>
        <sz val="10"/>
        <color indexed="60"/>
        <rFont val="Calibri"/>
        <family val="2"/>
      </rPr>
      <t>2017</t>
    </r>
  </si>
  <si>
    <r>
      <t xml:space="preserve">Niveli i planifikuar ne vitin </t>
    </r>
    <r>
      <rPr>
        <b/>
        <u val="single"/>
        <sz val="10"/>
        <color indexed="60"/>
        <rFont val="Calibri"/>
        <family val="2"/>
      </rPr>
      <t>2018</t>
    </r>
  </si>
  <si>
    <r>
      <t xml:space="preserve">Niveli i rishikuar ne vitin </t>
    </r>
    <r>
      <rPr>
        <b/>
        <u val="single"/>
        <sz val="10"/>
        <color indexed="60"/>
        <rFont val="Calibri"/>
        <family val="2"/>
      </rPr>
      <t>2018</t>
    </r>
  </si>
  <si>
    <t>Periudha e Raportimit:  viti 2018</t>
  </si>
  <si>
    <r>
      <t xml:space="preserve">Niveli faktik ne fund te vitit </t>
    </r>
    <r>
      <rPr>
        <b/>
        <u val="single"/>
        <sz val="10"/>
        <color indexed="60"/>
        <rFont val="Calibri"/>
        <family val="2"/>
      </rPr>
      <t>2018</t>
    </r>
  </si>
  <si>
    <r>
      <rPr>
        <b/>
        <i/>
        <sz val="10"/>
        <rFont val="Arial"/>
        <family val="2"/>
      </rPr>
      <t xml:space="preserve">Produkti "F </t>
    </r>
    <r>
      <rPr>
        <sz val="10"/>
        <rFont val="Arial"/>
        <family val="2"/>
      </rPr>
      <t>eshte realizuar ne masen .79% me sa ishte planifikuar.Realizimi i ketij produkti eshte ne varesisi te hyrje daljeve tete denuarve/parab te mitur</t>
    </r>
  </si>
  <si>
    <r>
      <rPr>
        <b/>
        <i/>
        <sz val="10"/>
        <rFont val="Arial"/>
        <family val="2"/>
      </rPr>
      <t>Produkti "B"</t>
    </r>
    <r>
      <rPr>
        <i/>
        <sz val="10"/>
        <rFont val="Arial"/>
        <family val="2"/>
      </rPr>
      <t xml:space="preserve"> eshte realizuar ne masen .26% per  4 mujorin e pare.Vazhdon trajnimi sipas programit te planifikuar nga stafitrajnues</t>
    </r>
  </si>
  <si>
    <t>Nr.projekti</t>
  </si>
  <si>
    <t>Permiresimi i infrastruktures ndertimore dhe sistemit te furnizimit me uje ne ievp</t>
  </si>
  <si>
    <t>Buxheti 2018</t>
  </si>
  <si>
    <t>Plani i buxhetit viti 2018</t>
  </si>
  <si>
    <t>REALIZIMI për periudhën e raportimit 4-mujore/vjetore)</t>
  </si>
  <si>
    <t>M140023</t>
  </si>
  <si>
    <t>Blerje mjete transpoti per sistemin e burgjeve</t>
  </si>
  <si>
    <t>M140299</t>
  </si>
  <si>
    <t>Blerje pajisje sigurie, logjistike e shendetesie per sistemin e burgjeve</t>
  </si>
  <si>
    <t>Blerje pajisje kompjuterike , logjistike per sistemin e burgjeve (detyrim kontraktor 2017)</t>
  </si>
  <si>
    <t>M 140010</t>
  </si>
  <si>
    <t xml:space="preserve"> TVSH detyrim doganor</t>
  </si>
  <si>
    <t>M 140322</t>
  </si>
  <si>
    <t>Rikonstruksioni i dhomes se serverave ne D.P.Burgjeve</t>
  </si>
  <si>
    <t>M 140323</t>
  </si>
  <si>
    <t>Mobilimi i IEVP ˝Jordan Misja˝Tirane</t>
  </si>
  <si>
    <t>M 140049</t>
  </si>
  <si>
    <t>M 140324</t>
  </si>
  <si>
    <t>Rikonstruksioni i ambjenteve te zyrave ne D.P.Burgjeve</t>
  </si>
  <si>
    <t>Krijimi  i databeseve per ruajtjen e te dhenave(informatizimi i regjistrave themeltar te periudhes se denimit)</t>
  </si>
  <si>
    <t>M 140325</t>
  </si>
  <si>
    <t>M 140228</t>
  </si>
  <si>
    <t>Rikonstruksioni i shteses se seksionit te godines se Spitalit te Burgjeve</t>
  </si>
  <si>
    <t>M 140328</t>
  </si>
  <si>
    <t>Rikonstruksioni i shtese te tualeteve per te denuarit ne seksionin e sigurise se larte ne IEVP Peqin</t>
  </si>
  <si>
    <t>M 140329</t>
  </si>
  <si>
    <t>Rikonstruksioni i shesheve te ajrimit dhe hidroizolimit te taraces se godinave ne IEVP Burrel</t>
  </si>
  <si>
    <t>M 140330</t>
  </si>
  <si>
    <t>Permiresimi i infrastruktures se furnizimit me uje ne IEVP Lezhe, Peqin , Fushe-Kruje etj</t>
  </si>
  <si>
    <t xml:space="preserve"> Rritja e kapaciteteve te Burgut 313 detyrim kontrata tre vjecare 2015-2017 (kontrate ne vazhdim)</t>
  </si>
  <si>
    <t>Nr.instituc.</t>
  </si>
  <si>
    <t xml:space="preserve">Realizuar likujdimi i i plotë i kontratave të mbartura nga 2017, </t>
  </si>
  <si>
    <t>Likujduar plotësisht vlera e tenderuar për projektet në muajin korrik 18</t>
  </si>
  <si>
    <t>Likujduar plotësisht vlera e tenderuar për automjetet e tenderuara per 2018 në muajin gusht  18</t>
  </si>
  <si>
    <t xml:space="preserve">Procedura eshte  zhvilluar  dy here në sistemin e APP dhe anulluar per mungesë konkurence </t>
  </si>
  <si>
    <t>Është likujduar kontrata e tenderuar  tek MB,njesia e perqendruar</t>
  </si>
  <si>
    <r>
      <rPr>
        <b/>
        <i/>
        <sz val="9"/>
        <rFont val="Arial"/>
        <family val="2"/>
      </rPr>
      <t>Produkti "O"</t>
    </r>
    <r>
      <rPr>
        <i/>
        <sz val="9"/>
        <rFont val="Arial"/>
        <family val="2"/>
      </rPr>
      <t xml:space="preserve">  realizuar projekti ne masen .100%.eshte likujduar sipas kontratave te lidhura per projektet
</t>
    </r>
  </si>
  <si>
    <r>
      <rPr>
        <b/>
        <i/>
        <sz val="9"/>
        <rFont val="Arial"/>
        <family val="2"/>
      </rPr>
      <t>Produkti "R"</t>
    </r>
    <r>
      <rPr>
        <i/>
        <sz val="9"/>
        <rFont val="Arial"/>
        <family val="2"/>
      </rPr>
      <t xml:space="preserve"> Ky   projektet ka perfunduar 2017 Investimi ne Vaqarr.Lezhe , spitali i burgjeve)
</t>
    </r>
  </si>
  <si>
    <t>Emri  Agim Ismaili</t>
  </si>
  <si>
    <t>Data 14.02.2019</t>
  </si>
  <si>
    <t>Emri Agim Ismaili</t>
  </si>
  <si>
    <t>Agim Ismaili</t>
  </si>
  <si>
    <t>Plani i buxhetit të rishikuar viti 2018</t>
  </si>
  <si>
    <t>Likujduar vlera e detyrimit doganor të mbartur nga sektori i projekteve në Ministrinë e Drejtësisë</t>
  </si>
  <si>
    <t>Lidhur kontrata, në datë 24.08.2018 Likujduar plotësisht</t>
  </si>
  <si>
    <t>Furnizim vendosje te pajisjeve fundore te vezhgimit  me kamera dhe sistemit te radiove ne  IEVP ˝Jordan Misja˝ Tirane</t>
  </si>
  <si>
    <t>Ky projekt nuk u realizua pasi,  per fillimin e procedurave, kontrata qe po zbatohet ishte e nivelit te Sigurise Konfidenciale, dhe fondet u rialokuan me akt normatin nr.2 date 19,12,2018 per likujdimin e kontrates se regjistrit themeltar.</t>
  </si>
  <si>
    <t xml:space="preserve">Likujduar plotësisht vlera e tenderuar për blerje pajisje për 2018 </t>
  </si>
  <si>
    <t>Nuk u realizua likujdimi për fondin qe kishim te planifikuar, pasi kontrata Nr. 7447, datë 27,12,2018 e nënshkruar nga AKSHI ishte me vlerë totale 16,668,000 lekë</t>
  </si>
  <si>
    <t xml:space="preserve">Likujduar plotësisht vlera  vetem per izolimin e taraces se godines ku jemi vendosur. </t>
  </si>
  <si>
    <t>Likujduar pjeserisht vlera për shërbimin e realizuar nga Operatori sipas kontrates me Nr. 6587, datë 21,11,2018 të nënshkruar nga AKSH . Pjesa tjeter do vazhdoje per vitet 2019-2020 ne vijim sipas kushteve te kontrates.</t>
  </si>
  <si>
    <t>Likujduar vlera e sherbimit sipas gjendjes se fondeve per vitin 2018. Vlera e kontrates me Nr.4650, date 17,09,2018 te nënshkruar nga AKSHI,eshte ne  shumen 14.954.040 leke. Ky projekt ishte planifikuar per vitin 2018 ne shumën 4,000 mijë leke. Pas marjes se kontrates zyrtarisht, brenda mundesive buxhetore u mundesua rialokimi me AN nr.2 ,date 19,02,1 ne shumen 5,000 leke per projektin e sistemit te kamerave tek 313,e cila nuk u realizua.</t>
  </si>
  <si>
    <t>Likujduar vlera e punimeve te realizuar për vitin 2018 sipas kushteve të kontrates, pjesa tjeter është  në proçes të kryerjes së investimit për vitin 2019.</t>
  </si>
  <si>
    <t xml:space="preserve">Likujduar plotësisht vlera e punimeve te realizuar për vitin 2018 sipas kushteve të kontrates, </t>
  </si>
  <si>
    <t>Likujduar  investimi i kontratës në vazhdim  për   vitit 2018 sipas planifikimit (informatizimi) sistemi WEB,</t>
  </si>
  <si>
    <t>Rikonstruksioni i godines nr.4 dhe godinen nr.5 te vuajtjes se denimit në IEVP Lezhë (kontrate 2 vjecare 2018-2019)</t>
  </si>
  <si>
    <t>Likujduar plotësisht vlera pas  realizimit e marjes ne dorezim te projektit sipas kontratës në vazhdim</t>
  </si>
  <si>
    <t>Krijimi  i sistemit Upgrade per zyren e gjendjes gjyqesore (vertetim i Gjendjes Gjyqesore) kontrate 3 vecare (2018-2020)</t>
  </si>
  <si>
    <t>Sasia e ( 12 mujori  I vitit 2018)</t>
  </si>
  <si>
    <r>
      <t xml:space="preserve">Shpenzimet 
(sipas </t>
    </r>
    <r>
      <rPr>
        <b/>
        <sz val="8"/>
        <color indexed="60"/>
        <rFont val="Arial"/>
        <family val="2"/>
      </rPr>
      <t xml:space="preserve">planit 12 mujor </t>
    </r>
    <r>
      <rPr>
        <b/>
        <sz val="8"/>
        <rFont val="Arial"/>
        <family val="2"/>
      </rPr>
      <t>te vitit 2018)</t>
    </r>
  </si>
  <si>
    <t xml:space="preserve">Ne fillim te vitit Rezulton ndryshim i Nr. të të dënuarve   ,si rezultat i hyrje -daljeve per 12 mujorin e pare 2018, </t>
  </si>
  <si>
    <t>Vazhdojne proçedurat e rekrutimit nga Dep. Admin.Publike. Dhe rekrutimit e stafit policor për vendet vakante.</t>
  </si>
  <si>
    <t>Rezulton një rritje e nr. të të dënuarve si rezultat i hyrjeve në 12-mujorin e parë të vitit. 2018</t>
  </si>
  <si>
    <t>Nuk është bërë pagesa e tarifës përkatëse ,pasi nuk ka ardhe fatura.</t>
  </si>
  <si>
    <t xml:space="preserve">Likujduar kontrata e tenderuar per  projektet  e planifikuar dhe te realizuara per vitin 2018 </t>
  </si>
  <si>
    <t>Eshte realizuar kryerja e punimeve , investimi  është  marjë në dorëzim përfundimtar dhe likujduar për 2018</t>
  </si>
  <si>
    <t>Likujduar vlera e detyrimit të mbartiur te TVSH-se per burgun Shkodër</t>
  </si>
  <si>
    <t>Numri i të dënurve të mitur është ulur për shkak të daljeve nga  institucionet e të miturve, sipas V.te gjykatave.Per 12 mujorin  eshte me te njejtin nr. te mitur te trajtuar</t>
  </si>
  <si>
    <t>Eshte ne realizuar dhe likujduar plotësisht mirembajta e sitemit Web ,</t>
  </si>
  <si>
    <t xml:space="preserve">Likujduar sasia e levruar te  pajisjeve  te planifikuara </t>
  </si>
  <si>
    <t>Nr.institucione</t>
  </si>
  <si>
    <t>Likujduar sipas  realizimit te investimeve per projektet e tenderuara sipas  planifikimit per IEVP Lezhe, Burrel. Peqin,spitali i burgjeve dhe D.P.B</t>
  </si>
  <si>
    <t xml:space="preserve">Janë likuduar sherbimet e investimit te kryer nga  tenderimi i projekteve tek AKSHI  </t>
  </si>
  <si>
    <r>
      <rPr>
        <b/>
        <i/>
        <sz val="10"/>
        <rFont val="Arial"/>
        <family val="2"/>
      </rPr>
      <t>Produkti "D"</t>
    </r>
    <r>
      <rPr>
        <sz val="10"/>
        <rFont val="Arial"/>
        <family val="2"/>
      </rPr>
      <t xml:space="preserve"> eshte realizuar ne masen .96%.Puna   e trupes policore ka vazhduar normalisht,megjithese ka patur mungesa ne organike ne SB</t>
    </r>
  </si>
  <si>
    <r>
      <rPr>
        <b/>
        <i/>
        <sz val="10"/>
        <rFont val="Arial"/>
        <family val="2"/>
      </rPr>
      <t>Produkti"A"</t>
    </r>
    <r>
      <rPr>
        <i/>
        <sz val="10"/>
        <rFont val="Arial"/>
        <family val="2"/>
      </rPr>
      <t xml:space="preserve"> eshte realizuar ne masen 99%.Ne realizimin e ketij treguesi objektivi rezulton nje ulje e Nr. të të dënuarve   si rezultat i daljeve (burgosur/paraburgosur) sipas vendimeve te gjykates gjate ketij 12 mujori</t>
    </r>
  </si>
  <si>
    <r>
      <rPr>
        <b/>
        <i/>
        <sz val="10"/>
        <rFont val="Arial"/>
        <family val="2"/>
      </rPr>
      <t>Produkti "C</t>
    </r>
    <r>
      <rPr>
        <i/>
        <sz val="10"/>
        <rFont val="Arial"/>
        <family val="2"/>
      </rPr>
      <t xml:space="preserve"> eshte realizuar ne masen .100%.
Çdo muaj janë trajtuar të dënuarit që kanë mjekim të vazhdueshëm dhe raste të tjera të përkohshme, Per 12 mujorin janë trajtuar sipas planifikimit pasi  rezulton nje rritje e kesaj kategorie te denuarish per kete periudhe </t>
    </r>
  </si>
  <si>
    <r>
      <rPr>
        <b/>
        <i/>
        <sz val="10"/>
        <rFont val="Arial"/>
        <family val="2"/>
      </rPr>
      <t>Produkti "I"</t>
    </r>
    <r>
      <rPr>
        <i/>
        <sz val="10"/>
        <rFont val="Arial"/>
        <family val="2"/>
      </rPr>
      <t xml:space="preserve"> eshte realizuar ne masen .100%.ka një rritje të rekruktimit të punonjesve femra, vazhdon rekrutimi i punonjesve femra
</t>
    </r>
  </si>
  <si>
    <r>
      <rPr>
        <b/>
        <i/>
        <sz val="10"/>
        <rFont val="Arial"/>
        <family val="2"/>
      </rPr>
      <t>Produkti "G˝</t>
    </r>
    <r>
      <rPr>
        <b/>
        <sz val="10"/>
        <rFont val="Arial"/>
        <family val="2"/>
      </rPr>
      <t xml:space="preserve"> </t>
    </r>
    <r>
      <rPr>
        <sz val="10"/>
        <rFont val="Arial"/>
        <family val="2"/>
      </rPr>
      <t>eshte realizuar ne masen 109% ne raport me sasine e planifikuar ,kjo si pasoje e hyrje daljeve per kete kategori</t>
    </r>
  </si>
  <si>
    <r>
      <rPr>
        <b/>
        <i/>
        <sz val="9"/>
        <rFont val="Arial"/>
        <family val="2"/>
      </rPr>
      <t>Produkti "P"</t>
    </r>
    <r>
      <rPr>
        <i/>
        <sz val="9"/>
        <rFont val="Arial"/>
        <family val="2"/>
      </rPr>
      <t xml:space="preserve">  Realizimi eshte ne masen 100% ,Ky  projektet  eshte  realizuar sipas planifikimit te Investimit per permiresimin e infrastruktures se  D.P,Burgjeve,.Lezhe ,spitali i burgjeve, burrel, peqin, fushe-kruje dhe D.P.B
</t>
    </r>
  </si>
  <si>
    <r>
      <rPr>
        <b/>
        <i/>
        <sz val="9"/>
        <rFont val="Arial"/>
        <family val="2"/>
      </rPr>
      <t>Produkti "M"</t>
    </r>
    <r>
      <rPr>
        <i/>
        <sz val="9"/>
        <rFont val="Arial"/>
        <family val="2"/>
      </rPr>
      <t xml:space="preserve"> ka perfunduar investimi i Kostos lokale (per burgun e ri shkoder) ne 2017
</t>
    </r>
  </si>
  <si>
    <r>
      <rPr>
        <b/>
        <i/>
        <sz val="9"/>
        <rFont val="Arial"/>
        <family val="2"/>
      </rPr>
      <t>Produkti "N"</t>
    </r>
    <r>
      <rPr>
        <i/>
        <sz val="9"/>
        <rFont val="Arial"/>
        <family val="2"/>
      </rPr>
      <t xml:space="preserve">  ka perfunduar ilikujdimi i Fatures se TVSH (detyrimit Doganor)  nga Ministria e Drejtesise, per detyrimin e mbartur
</t>
    </r>
  </si>
  <si>
    <r>
      <rPr>
        <b/>
        <i/>
        <sz val="9"/>
        <rFont val="Arial"/>
        <family val="2"/>
      </rPr>
      <t>Produkti "J"</t>
    </r>
    <r>
      <rPr>
        <i/>
        <sz val="9"/>
        <rFont val="Arial"/>
        <family val="2"/>
      </rPr>
      <t xml:space="preserve"> eshte realizuar  projekti ne masen 100%.eshte per  sherbimit te mirembajtjes për 12mujorin e  vitit  2018 sipas planifikimit ( informatizimi) sistemi WEB
</t>
    </r>
  </si>
  <si>
    <r>
      <rPr>
        <b/>
        <i/>
        <sz val="9"/>
        <rFont val="Arial"/>
        <family val="2"/>
      </rPr>
      <t>Produkti "K"</t>
    </r>
    <r>
      <rPr>
        <i/>
        <sz val="9"/>
        <rFont val="Arial"/>
        <family val="2"/>
      </rPr>
      <t xml:space="preserve"> eshte realizuar  projekti ne masen .100%.për vitin 2018 ,per pajisjet e sigurise  te planifikuarper detyrimet kontraktuale  te mbartura nga 2017.Per vitin 2018  eshte realizuar 100 % e vleres se tenderuar sipas  levrimit te  paisje te policiesë ,shëndetësisë  dhe logjistikës. </t>
    </r>
  </si>
  <si>
    <r>
      <rPr>
        <b/>
        <i/>
        <sz val="9"/>
        <rFont val="Arial"/>
        <family val="2"/>
      </rPr>
      <t>Produkti "P"</t>
    </r>
    <r>
      <rPr>
        <i/>
        <sz val="9"/>
        <rFont val="Arial"/>
        <family val="2"/>
      </rPr>
      <t xml:space="preserve"> eshte realizuar  projekti ne masen 100 %. për realizimin e investimit per  punimeve e rikonst ruksionit ne ievp 313 sipas planifikimit per vitin 2018
</t>
    </r>
  </si>
  <si>
    <r>
      <rPr>
        <b/>
        <i/>
        <sz val="9"/>
        <rFont val="Arial"/>
        <family val="2"/>
      </rPr>
      <t>Produkti "K"</t>
    </r>
    <r>
      <rPr>
        <i/>
        <sz val="9"/>
        <rFont val="Arial"/>
        <family val="2"/>
      </rPr>
      <t xml:space="preserve"> eshte realizuar  projekti ne masen 100%.eshte  likujduar sasia e levrimit te pajisjeve ( mobilimi i IEVP 313 per godinen e re te ndertuar 2017)</t>
    </r>
  </si>
  <si>
    <r>
      <rPr>
        <b/>
        <i/>
        <sz val="9"/>
        <rFont val="Arial"/>
        <family val="2"/>
      </rPr>
      <t>Produkti "L"</t>
    </r>
    <r>
      <rPr>
        <i/>
        <sz val="9"/>
        <rFont val="Arial"/>
        <family val="2"/>
      </rPr>
      <t xml:space="preserve"> Ështe realizuar  projekti ne masen 100%.eshte  likujduar vlera e tenderuar tek Njesia e Perqendruar MB</t>
    </r>
  </si>
  <si>
    <r>
      <rPr>
        <b/>
        <i/>
        <sz val="9"/>
        <rFont val="Arial"/>
        <family val="2"/>
      </rPr>
      <t>Produkti "J"</t>
    </r>
    <r>
      <rPr>
        <i/>
        <sz val="9"/>
        <rFont val="Arial"/>
        <family val="2"/>
      </rPr>
      <t xml:space="preserve"> Ështe realizuar  projekti ne masen .67%, vetem për projektin e ruajtjes se te denave per kartelat e te denuarve, vertetimi i gjendjes gjyqesore , ndersa vlera e tenderimi per sistemin  dhe furnizim vendosje e pajisjeve te vezhgimit ne IEVP 313 nuk u realizua per vitin 2018</t>
    </r>
  </si>
  <si>
    <t>Katrin Treska</t>
  </si>
  <si>
    <t>Partneritet për projektin e binjakëzimit të të miturve IEVP Lezhë,  per te miturit lezhe ndertimi I sheshit te ajrimit</t>
  </si>
  <si>
    <t xml:space="preserve">Drejtimi dhe zhvillimi normal i aktivitetit për mirfunksionimin e përgjithshëm të sistemit të burgjeve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</si>
</sst>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quot;Lek&quot;_-;\-* #,##0&quot;Lek&quot;_-;_-* &quot;-&quot;&quot;Lek&quot;_-;_-@_-"/>
    <numFmt numFmtId="173" formatCode="_-* #,##0_L_e_k_-;\-* #,##0_L_e_k_-;_-* &quot;-&quot;_L_e_k_-;_-@_-"/>
    <numFmt numFmtId="174" formatCode="_-* #,##0.00&quot;Lek&quot;_-;\-* #,##0.00&quot;Lek&quot;_-;_-* &quot;-&quot;??&quot;Lek&quot;_-;_-@_-"/>
    <numFmt numFmtId="175" formatCode="_-* #,##0.00_L_e_k_-;\-* #,##0.00_L_e_k_-;_-* &quot;-&quot;??_L_e_k_-;_-@_-"/>
    <numFmt numFmtId="176" formatCode="#,##0.0"/>
    <numFmt numFmtId="177" formatCode="_-* #,##0_-;\-* #,##0_-;_-* &quot;-&quot;_-;_-@_-"/>
    <numFmt numFmtId="178" formatCode="_-* #,##0.00_-;\-* #,##0.00_-;_-* &quot;-&quot;??_-;_-@_-"/>
    <numFmt numFmtId="179" formatCode="0.0%"/>
    <numFmt numFmtId="180" formatCode="0.0"/>
    <numFmt numFmtId="181" formatCode="#,##0.000"/>
    <numFmt numFmtId="182" formatCode="&quot;   &quot;@"/>
    <numFmt numFmtId="183" formatCode="&quot;      &quot;@"/>
    <numFmt numFmtId="184" formatCode="&quot;         &quot;@"/>
    <numFmt numFmtId="185" formatCode="&quot;            &quot;@"/>
    <numFmt numFmtId="186" formatCode="&quot;               &quot;@"/>
    <numFmt numFmtId="187" formatCode="_([$€]* #,##0.00_);_([$€]* \(#,##0.00\);_([$€]* &quot;-&quot;??_);_(@_)"/>
    <numFmt numFmtId="188" formatCode="[&gt;=0.05]#,##0.0;[&lt;=-0.05]\-#,##0.0;?0.0"/>
    <numFmt numFmtId="189" formatCode="[Black]#,##0.0;[Black]\-#,##0.0;;"/>
    <numFmt numFmtId="190" formatCode="[Black][&gt;0.05]#,##0.0;[Black][&lt;-0.05]\-#,##0.0;;"/>
    <numFmt numFmtId="191" formatCode="[Black][&gt;0.5]#,##0;[Black][&lt;-0.5]\-#,##0;;"/>
    <numFmt numFmtId="192" formatCode="General\ \ \ \ \ \ "/>
    <numFmt numFmtId="193" formatCode="0.0\ \ \ \ \ \ \ \ "/>
    <numFmt numFmtId="194" formatCode="mmmm\ yyyy"/>
    <numFmt numFmtId="195" formatCode="#,##0\ &quot;Kč&quot;;\-#,##0\ &quot;Kč&quot;"/>
    <numFmt numFmtId="196" formatCode="#,##0.0____"/>
    <numFmt numFmtId="197" formatCode="\$#,##0.00\ ;\(\$#,##0.00\)"/>
    <numFmt numFmtId="198" formatCode="_-&quot;¢&quot;* #,##0_-;\-&quot;¢&quot;* #,##0_-;_-&quot;¢&quot;* &quot;-&quot;_-;_-@_-"/>
    <numFmt numFmtId="199" formatCode="_-&quot;¢&quot;* #,##0.00_-;\-&quot;¢&quot;* #,##0.00_-;_-&quot;¢&quot;* &quot;-&quot;??_-;_-@_-"/>
    <numFmt numFmtId="200" formatCode="_-* #,##0_L_e_k_-;\-* #,##0_L_e_k_-;_-* &quot;-&quot;??_L_e_k_-;_-@_-"/>
    <numFmt numFmtId="201" formatCode="_-* #,##0.0_L_e_k_-;\-* #,##0.0_L_e_k_-;_-* &quot;-&quot;??_L_e_k_-;_-@_-"/>
    <numFmt numFmtId="202" formatCode="0.000%"/>
    <numFmt numFmtId="203" formatCode="_(* #,##0_);_(* \(#,##0\);_(* &quot;-&quot;??_);_(@_)"/>
  </numFmts>
  <fonts count="119">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1"/>
    </font>
    <font>
      <sz val="9"/>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i/>
      <sz val="10"/>
      <name val="Arial"/>
      <family val="2"/>
    </font>
    <font>
      <b/>
      <sz val="12"/>
      <color indexed="60"/>
      <name val="Calibri"/>
      <family val="2"/>
    </font>
    <font>
      <sz val="11"/>
      <name val="Arial"/>
      <family val="2"/>
    </font>
    <font>
      <b/>
      <sz val="8"/>
      <color indexed="60"/>
      <name val="Arial"/>
      <family val="2"/>
    </font>
    <font>
      <b/>
      <sz val="10"/>
      <color indexed="8"/>
      <name val="Calibri"/>
      <family val="2"/>
    </font>
    <font>
      <i/>
      <sz val="10"/>
      <color indexed="60"/>
      <name val="Arial"/>
      <family val="2"/>
    </font>
    <font>
      <b/>
      <u val="single"/>
      <sz val="10"/>
      <color indexed="60"/>
      <name val="Calibri"/>
      <family val="2"/>
    </font>
    <font>
      <b/>
      <sz val="14"/>
      <color indexed="60"/>
      <name val="Calibri"/>
      <family val="2"/>
    </font>
    <font>
      <sz val="10"/>
      <name val="Bookman Old Style"/>
      <family val="1"/>
    </font>
    <font>
      <sz val="9"/>
      <name val="Bookman Old Style"/>
      <family val="1"/>
    </font>
    <font>
      <sz val="8"/>
      <name val="Bookman Old Style"/>
      <family val="1"/>
    </font>
    <font>
      <b/>
      <i/>
      <sz val="10"/>
      <name val="Arial"/>
      <family val="2"/>
    </font>
    <font>
      <i/>
      <sz val="9"/>
      <name val="Arial"/>
      <family val="2"/>
    </font>
    <font>
      <b/>
      <i/>
      <sz val="9"/>
      <name val="Arial"/>
      <family val="2"/>
    </font>
    <font>
      <b/>
      <u val="single"/>
      <sz val="12"/>
      <name val="Arial"/>
      <family val="2"/>
    </font>
    <font>
      <u val="single"/>
      <sz val="12"/>
      <name val="Arial"/>
      <family val="2"/>
    </font>
    <font>
      <sz val="9"/>
      <name val="Tahoma"/>
      <family val="2"/>
    </font>
    <font>
      <b/>
      <sz val="9"/>
      <name val="Tahoma"/>
      <family val="2"/>
    </font>
    <font>
      <b/>
      <sz val="11"/>
      <name val="Arial"/>
      <family val="2"/>
    </font>
    <font>
      <sz val="12"/>
      <name val="Bookman Old Style"/>
      <family val="1"/>
    </font>
    <font>
      <sz val="11"/>
      <name val="Bookman Old Style"/>
      <family val="1"/>
    </font>
    <font>
      <sz val="10"/>
      <name val="Book Antiqua"/>
      <family val="1"/>
    </font>
    <font>
      <b/>
      <sz val="10"/>
      <color indexed="60"/>
      <name val="Arial"/>
      <family val="2"/>
    </font>
    <font>
      <u val="single"/>
      <sz val="12"/>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u val="single"/>
      <sz val="12"/>
      <color indexed="60"/>
      <name val="Arial"/>
      <family val="2"/>
    </font>
    <font>
      <b/>
      <sz val="11"/>
      <color indexed="60"/>
      <name val="Calibri"/>
      <family val="2"/>
    </font>
    <font>
      <b/>
      <i/>
      <sz val="11"/>
      <color indexed="8"/>
      <name val="Calibri"/>
      <family val="2"/>
    </font>
    <font>
      <b/>
      <sz val="12"/>
      <color indexed="8"/>
      <name val="Calibri"/>
      <family val="2"/>
    </font>
    <font>
      <b/>
      <sz val="12"/>
      <color indexed="60"/>
      <name val="Arial"/>
      <family val="2"/>
    </font>
    <font>
      <b/>
      <sz val="8"/>
      <color indexed="8"/>
      <name val="Calibri"/>
      <family val="2"/>
    </font>
    <font>
      <b/>
      <i/>
      <sz val="11"/>
      <color indexed="10"/>
      <name val="Calibri"/>
      <family val="2"/>
    </font>
    <font>
      <b/>
      <sz val="11"/>
      <color indexed="10"/>
      <name val="Calibri"/>
      <family val="2"/>
    </font>
    <font>
      <i/>
      <sz val="10"/>
      <color indexed="10"/>
      <name val="Arial"/>
      <family val="2"/>
    </font>
    <font>
      <b/>
      <i/>
      <sz val="11"/>
      <name val="Calibri"/>
      <family val="2"/>
    </font>
    <font>
      <b/>
      <sz val="10"/>
      <name val="Calibri"/>
      <family val="2"/>
    </font>
    <font>
      <b/>
      <sz val="11"/>
      <name val="Calibri"/>
      <family val="2"/>
    </font>
    <font>
      <sz val="10"/>
      <color indexed="10"/>
      <name val="Arial"/>
      <family val="2"/>
    </font>
    <font>
      <sz val="10"/>
      <color indexed="9"/>
      <name val="Arial"/>
      <family val="2"/>
    </font>
    <font>
      <sz val="10"/>
      <name val="Calibri"/>
      <family val="2"/>
    </font>
    <font>
      <sz val="11"/>
      <name val="Calibri"/>
      <family val="2"/>
    </font>
    <font>
      <sz val="10"/>
      <color indexed="10"/>
      <name val="Bookman Old Style"/>
      <family val="1"/>
    </font>
    <font>
      <b/>
      <sz val="11"/>
      <color indexed="60"/>
      <name val="Arial"/>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u val="single"/>
      <sz val="12"/>
      <color rgb="FFC00000"/>
      <name val="Arial"/>
      <family val="2"/>
    </font>
    <font>
      <b/>
      <sz val="11"/>
      <color rgb="FFC00000"/>
      <name val="Calibri"/>
      <family val="2"/>
    </font>
    <font>
      <b/>
      <i/>
      <sz val="11"/>
      <color theme="1"/>
      <name val="Calibri"/>
      <family val="2"/>
    </font>
    <font>
      <b/>
      <sz val="12"/>
      <color theme="1"/>
      <name val="Calibri"/>
      <family val="2"/>
    </font>
    <font>
      <b/>
      <sz val="12"/>
      <color rgb="FFC00000"/>
      <name val="Calibri"/>
      <family val="2"/>
    </font>
    <font>
      <b/>
      <sz val="12"/>
      <color rgb="FFC00000"/>
      <name val="Arial"/>
      <family val="2"/>
    </font>
    <font>
      <b/>
      <sz val="8"/>
      <color theme="1"/>
      <name val="Calibri"/>
      <family val="2"/>
    </font>
    <font>
      <b/>
      <i/>
      <sz val="11"/>
      <color rgb="FFFF0000"/>
      <name val="Calibri"/>
      <family val="2"/>
    </font>
    <font>
      <b/>
      <sz val="11"/>
      <color rgb="FFFF0000"/>
      <name val="Calibri"/>
      <family val="2"/>
    </font>
    <font>
      <i/>
      <sz val="10"/>
      <color rgb="FFFF0000"/>
      <name val="Arial"/>
      <family val="2"/>
    </font>
    <font>
      <sz val="10"/>
      <color rgb="FFFF0000"/>
      <name val="Arial"/>
      <family val="2"/>
    </font>
    <font>
      <sz val="10"/>
      <color theme="0"/>
      <name val="Arial"/>
      <family val="2"/>
    </font>
    <font>
      <sz val="10"/>
      <color rgb="FFFF0000"/>
      <name val="Bookman Old Style"/>
      <family val="1"/>
    </font>
    <font>
      <b/>
      <sz val="11"/>
      <color rgb="FFC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2"/>
        <bgColor indexed="64"/>
      </patternFill>
    </fill>
    <fill>
      <patternFill patternType="solid">
        <fgColor rgb="FFFFFF00"/>
        <bgColor indexed="64"/>
      </patternFill>
    </fill>
    <fill>
      <patternFill patternType="solid">
        <fgColor theme="0" tint="-0.24997000396251678"/>
        <bgColor indexed="64"/>
      </patternFill>
    </fill>
  </fills>
  <borders count="8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medium"/>
      <right>
        <color indexed="63"/>
      </right>
      <top>
        <color indexed="63"/>
      </top>
      <bottom>
        <color indexed="63"/>
      </bottom>
    </border>
    <border>
      <left style="medium"/>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medium"/>
      <top style="medium"/>
      <bottom style="dashed"/>
    </border>
    <border>
      <left style="thin"/>
      <right style="medium"/>
      <top style="dashed"/>
      <bottom style="dashed"/>
    </border>
    <border>
      <left style="thin"/>
      <right style="medium"/>
      <top style="dashed"/>
      <bottom style="thin"/>
    </border>
    <border>
      <left>
        <color indexed="63"/>
      </left>
      <right style="medium"/>
      <top style="thin"/>
      <bottom style="mediu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style="medium"/>
    </border>
    <border>
      <left>
        <color indexed="63"/>
      </left>
      <right style="thin"/>
      <top style="thin"/>
      <bottom style="medium"/>
    </border>
    <border>
      <left style="thin"/>
      <right style="medium"/>
      <top style="medium"/>
      <bottom style="thin"/>
    </border>
    <border>
      <left>
        <color indexed="63"/>
      </left>
      <right style="thin"/>
      <top style="thin"/>
      <bottom>
        <color indexed="63"/>
      </bottom>
    </border>
    <border>
      <left style="medium"/>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ck"/>
      <top style="thin"/>
      <bottom style="thin"/>
    </border>
    <border>
      <left style="thick"/>
      <right style="thin"/>
      <top style="thin"/>
      <bottom style="thin"/>
    </border>
    <border>
      <left style="thick"/>
      <right style="thin"/>
      <top style="thin"/>
      <bottom>
        <color indexed="63"/>
      </bottom>
    </border>
    <border>
      <left style="thin"/>
      <right style="thick"/>
      <top style="thin"/>
      <bottom>
        <color indexed="63"/>
      </bottom>
    </border>
    <border>
      <left style="thin"/>
      <right style="thick"/>
      <top style="thin"/>
      <bottom style="medium"/>
    </border>
    <border>
      <left style="thick"/>
      <right style="thin"/>
      <top style="thin"/>
      <bottom style="medium"/>
    </border>
    <border>
      <left style="thin"/>
      <right>
        <color indexed="63"/>
      </right>
      <top style="thin"/>
      <bottom style="medium"/>
    </border>
    <border>
      <left style="thin"/>
      <right style="medium"/>
      <top>
        <color indexed="63"/>
      </top>
      <bottom>
        <color indexed="63"/>
      </bottom>
    </border>
    <border>
      <left style="medium"/>
      <right>
        <color indexed="63"/>
      </right>
      <top style="thin"/>
      <bottom style="medium"/>
    </border>
    <border>
      <left style="thin"/>
      <right>
        <color indexed="63"/>
      </right>
      <top style="medium"/>
      <bottom style="thin"/>
    </border>
    <border>
      <left style="medium"/>
      <right style="medium"/>
      <top style="medium"/>
      <bottom style="thin"/>
    </border>
    <border>
      <left style="medium"/>
      <right style="thin"/>
      <top style="medium"/>
      <bottom>
        <color indexed="63"/>
      </bottom>
    </border>
    <border>
      <left style="thin"/>
      <right style="thick"/>
      <top style="medium"/>
      <bottom style="thin"/>
    </border>
    <border>
      <left style="medium"/>
      <right style="medium"/>
      <top style="medium"/>
      <bottom>
        <color indexed="63"/>
      </bottom>
    </border>
    <border>
      <left style="medium"/>
      <right style="medium"/>
      <top>
        <color indexed="63"/>
      </top>
      <bottom style="thin"/>
    </border>
    <border>
      <left style="thick"/>
      <right style="thin"/>
      <top style="medium"/>
      <bottom style="thin"/>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style="medium"/>
    </border>
    <border>
      <left style="medium"/>
      <right style="thin"/>
      <top>
        <color indexed="63"/>
      </top>
      <bottom style="mediu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82" fontId="12" fillId="0" borderId="0" applyFont="0" applyFill="0" applyBorder="0" applyAlignment="0" applyProtection="0"/>
    <xf numFmtId="183"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84" fontId="12" fillId="0" borderId="0" applyFont="0" applyFill="0" applyBorder="0" applyAlignment="0" applyProtection="0"/>
    <xf numFmtId="185"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86"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5" fontId="0" fillId="0" borderId="0" applyFont="0" applyFill="0" applyBorder="0" applyAlignment="0" applyProtection="0"/>
    <xf numFmtId="0" fontId="19" fillId="0" borderId="0">
      <alignment/>
      <protection/>
    </xf>
    <xf numFmtId="173" fontId="0" fillId="0" borderId="0" applyFont="0" applyFill="0" applyBorder="0" applyAlignment="0" applyProtection="0"/>
    <xf numFmtId="181" fontId="20" fillId="0" borderId="0">
      <alignment horizontal="right" vertical="top"/>
      <protection/>
    </xf>
    <xf numFmtId="0" fontId="19" fillId="0" borderId="0">
      <alignment/>
      <protection/>
    </xf>
    <xf numFmtId="0" fontId="19" fillId="0" borderId="0">
      <alignment/>
      <protection/>
    </xf>
    <xf numFmtId="174" fontId="0" fillId="0" borderId="0" applyFont="0" applyFill="0" applyBorder="0" applyAlignment="0" applyProtection="0"/>
    <xf numFmtId="172"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87" fontId="0" fillId="0" borderId="0" applyFont="0" applyFill="0" applyBorder="0" applyAlignment="0" applyProtection="0"/>
    <xf numFmtId="179"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6"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76" fontId="27" fillId="0" borderId="0">
      <alignment/>
      <protection/>
    </xf>
    <xf numFmtId="0" fontId="28" fillId="0" borderId="10" applyNumberFormat="0" applyFill="0" applyAlignment="0" applyProtection="0"/>
    <xf numFmtId="195" fontId="17" fillId="0" borderId="0" applyFont="0" applyFill="0" applyBorder="0" applyAlignment="0" applyProtection="0"/>
    <xf numFmtId="177"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8" fontId="29" fillId="0" borderId="0" applyFont="0" applyFill="0" applyBorder="0" applyAlignment="0" applyProtection="0"/>
    <xf numFmtId="199"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188" fontId="29" fillId="0" borderId="0" applyFill="0" applyBorder="0" applyAlignment="0" applyProtection="0"/>
    <xf numFmtId="0" fontId="0" fillId="0" borderId="0">
      <alignment/>
      <protection/>
    </xf>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2" fontId="17" fillId="0" borderId="0" applyFont="0" applyFill="0" applyBorder="0" applyAlignment="0" applyProtection="0"/>
    <xf numFmtId="196"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192" fontId="12" fillId="0" borderId="0" applyNumberFormat="0" applyFont="0" applyFill="0" applyBorder="0" applyAlignment="0" applyProtection="0"/>
    <xf numFmtId="0" fontId="41" fillId="0" borderId="0" applyNumberFormat="0" applyFont="0" applyFill="0" applyBorder="0" applyAlignment="0" applyProtection="0"/>
    <xf numFmtId="193"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194"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80" fontId="10" fillId="0" borderId="0">
      <alignment horizontal="right"/>
      <protection/>
    </xf>
    <xf numFmtId="0" fontId="44" fillId="0" borderId="0" applyProtection="0">
      <alignment/>
    </xf>
    <xf numFmtId="197"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59">
    <xf numFmtId="0" fontId="0" fillId="0" borderId="0" xfId="0" applyAlignment="1">
      <alignment/>
    </xf>
    <xf numFmtId="0" fontId="4" fillId="0" borderId="0" xfId="0" applyFont="1" applyAlignment="1">
      <alignment/>
    </xf>
    <xf numFmtId="176"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95"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49" fontId="96" fillId="0" borderId="18" xfId="0" applyNumberFormat="1" applyFont="1" applyFill="1" applyBorder="1" applyAlignment="1">
      <alignment horizontal="center" vertical="center"/>
    </xf>
    <xf numFmtId="0" fontId="97"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97" fillId="0" borderId="0" xfId="0" applyFont="1" applyAlignment="1">
      <alignment horizontal="center"/>
    </xf>
    <xf numFmtId="0" fontId="4" fillId="0" borderId="0" xfId="0" applyFont="1" applyBorder="1" applyAlignment="1">
      <alignment horizontal="center"/>
    </xf>
    <xf numFmtId="176" fontId="3" fillId="0" borderId="9" xfId="0" applyNumberFormat="1" applyFont="1" applyBorder="1" applyAlignment="1">
      <alignment horizontal="center"/>
    </xf>
    <xf numFmtId="176" fontId="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9" xfId="0" applyFont="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76" fontId="8" fillId="26" borderId="9" xfId="0" applyNumberFormat="1" applyFont="1" applyFill="1" applyBorder="1" applyAlignment="1">
      <alignment horizontal="center"/>
    </xf>
    <xf numFmtId="176" fontId="4" fillId="26" borderId="22" xfId="0" applyNumberFormat="1" applyFont="1" applyFill="1" applyBorder="1" applyAlignment="1">
      <alignment horizontal="center"/>
    </xf>
    <xf numFmtId="0" fontId="97" fillId="0" borderId="0" xfId="0" applyFont="1" applyAlignment="1">
      <alignment horizontal="center"/>
    </xf>
    <xf numFmtId="0" fontId="98" fillId="0" borderId="0" xfId="0" applyFont="1" applyAlignment="1">
      <alignment horizontal="center"/>
    </xf>
    <xf numFmtId="0" fontId="4" fillId="0" borderId="23" xfId="0" applyFont="1" applyFill="1" applyBorder="1" applyAlignment="1">
      <alignment horizontal="center"/>
    </xf>
    <xf numFmtId="49" fontId="96" fillId="0" borderId="24" xfId="0" applyNumberFormat="1" applyFont="1" applyFill="1" applyBorder="1" applyAlignment="1">
      <alignment horizontal="center" vertical="center"/>
    </xf>
    <xf numFmtId="176" fontId="3" fillId="26" borderId="22" xfId="0" applyNumberFormat="1" applyFont="1" applyFill="1" applyBorder="1" applyAlignment="1">
      <alignment horizontal="center"/>
    </xf>
    <xf numFmtId="176"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76" fontId="4" fillId="27" borderId="9" xfId="0" applyNumberFormat="1" applyFont="1" applyFill="1" applyBorder="1" applyAlignment="1">
      <alignment horizontal="center"/>
    </xf>
    <xf numFmtId="176" fontId="8" fillId="27" borderId="9" xfId="0" applyNumberFormat="1" applyFont="1" applyFill="1" applyBorder="1" applyAlignment="1">
      <alignment horizontal="center"/>
    </xf>
    <xf numFmtId="176"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99" fillId="0" borderId="0" xfId="0" applyFont="1" applyAlignment="1">
      <alignment/>
    </xf>
    <xf numFmtId="0" fontId="100" fillId="0" borderId="0" xfId="0" applyFont="1" applyAlignment="1">
      <alignment/>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101" fillId="0" borderId="0" xfId="0" applyFont="1" applyBorder="1" applyAlignment="1">
      <alignment/>
    </xf>
    <xf numFmtId="0" fontId="102" fillId="0" borderId="0" xfId="0" applyFont="1" applyBorder="1" applyAlignment="1">
      <alignment/>
    </xf>
    <xf numFmtId="0" fontId="97"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3" fillId="0" borderId="0" xfId="0" applyFont="1" applyFill="1" applyBorder="1" applyAlignment="1">
      <alignment horizontal="center" vertical="center"/>
    </xf>
    <xf numFmtId="3" fontId="0" fillId="27"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103" fillId="0" borderId="9" xfId="0" applyFont="1" applyBorder="1" applyAlignment="1">
      <alignment horizontal="center" vertical="center" wrapText="1"/>
    </xf>
    <xf numFmtId="0" fontId="0" fillId="0" borderId="0" xfId="0" applyAlignment="1">
      <alignment vertical="center" wrapText="1"/>
    </xf>
    <xf numFmtId="0" fontId="104" fillId="0" borderId="9" xfId="0" applyFont="1" applyBorder="1" applyAlignment="1">
      <alignment horizontal="center" vertical="center" wrapText="1"/>
    </xf>
    <xf numFmtId="0" fontId="0" fillId="0" borderId="0" xfId="0" applyFont="1" applyAlignment="1">
      <alignment vertical="center" wrapText="1"/>
    </xf>
    <xf numFmtId="0" fontId="105" fillId="0" borderId="0" xfId="0" applyFont="1" applyAlignment="1">
      <alignment/>
    </xf>
    <xf numFmtId="0" fontId="106" fillId="0" borderId="26" xfId="0" applyFont="1" applyBorder="1" applyAlignment="1">
      <alignment horizontal="center" vertical="center" wrapText="1"/>
    </xf>
    <xf numFmtId="0" fontId="103" fillId="27" borderId="9" xfId="0" applyFont="1" applyFill="1" applyBorder="1" applyAlignment="1">
      <alignment horizontal="center" vertical="center" wrapText="1"/>
    </xf>
    <xf numFmtId="0" fontId="0" fillId="27" borderId="9" xfId="0" applyFill="1" applyBorder="1" applyAlignment="1">
      <alignment horizontal="center" vertical="center" wrapText="1"/>
    </xf>
    <xf numFmtId="0" fontId="103" fillId="27" borderId="27" xfId="0" applyFont="1" applyFill="1" applyBorder="1" applyAlignment="1">
      <alignment horizontal="center" vertical="center" wrapText="1"/>
    </xf>
    <xf numFmtId="0" fontId="107" fillId="0" borderId="19" xfId="0" applyFont="1" applyBorder="1" applyAlignment="1">
      <alignment horizontal="center" vertical="center" wrapText="1"/>
    </xf>
    <xf numFmtId="0" fontId="107" fillId="0" borderId="28" xfId="0" applyFont="1" applyBorder="1" applyAlignment="1">
      <alignment horizontal="center" vertical="center" wrapText="1"/>
    </xf>
    <xf numFmtId="0" fontId="108" fillId="0" borderId="19" xfId="0" applyFont="1" applyBorder="1" applyAlignment="1">
      <alignment horizontal="center" vertical="center" wrapText="1"/>
    </xf>
    <xf numFmtId="0" fontId="98"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98" fillId="0" borderId="0" xfId="104" applyFont="1" applyFill="1" applyAlignment="1">
      <alignment vertical="center"/>
      <protection/>
    </xf>
    <xf numFmtId="0" fontId="100" fillId="0" borderId="0" xfId="104" applyFont="1" applyFill="1" applyAlignment="1">
      <alignment vertical="center"/>
      <protection/>
    </xf>
    <xf numFmtId="0" fontId="100" fillId="0" borderId="0" xfId="104" applyFont="1" applyFill="1" applyBorder="1" applyAlignment="1">
      <alignment vertical="center"/>
      <protection/>
    </xf>
    <xf numFmtId="0" fontId="97" fillId="0" borderId="0" xfId="104" applyFont="1" applyFill="1" applyAlignment="1">
      <alignment vertical="center"/>
      <protection/>
    </xf>
    <xf numFmtId="0" fontId="97"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8" xfId="104" applyFill="1" applyBorder="1" applyAlignment="1">
      <alignment vertical="center" wrapText="1"/>
      <protection/>
    </xf>
    <xf numFmtId="0" fontId="0" fillId="27" borderId="27"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0" fillId="27" borderId="32" xfId="104" applyFill="1" applyBorder="1" applyAlignment="1">
      <alignment vertical="center" wrapText="1"/>
      <protection/>
    </xf>
    <xf numFmtId="0" fontId="3" fillId="0" borderId="33" xfId="104" applyFont="1" applyFill="1" applyBorder="1" applyAlignment="1">
      <alignment horizontal="center" vertical="center" wrapText="1"/>
      <protection/>
    </xf>
    <xf numFmtId="0" fontId="3" fillId="0" borderId="34" xfId="104" applyFont="1" applyFill="1" applyBorder="1" applyAlignment="1">
      <alignment horizontal="center" vertical="center" wrapText="1"/>
      <protection/>
    </xf>
    <xf numFmtId="0" fontId="10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05" fillId="0" borderId="0" xfId="0" applyFont="1" applyAlignment="1">
      <alignment/>
    </xf>
    <xf numFmtId="0" fontId="109" fillId="0" borderId="17" xfId="0" applyFont="1" applyBorder="1" applyAlignment="1">
      <alignment horizontal="center" vertical="center" wrapText="1"/>
    </xf>
    <xf numFmtId="0" fontId="108" fillId="0" borderId="19" xfId="0" applyFont="1" applyFill="1" applyBorder="1" applyAlignment="1">
      <alignment horizontal="center" vertical="center" wrapText="1"/>
    </xf>
    <xf numFmtId="0" fontId="109" fillId="0" borderId="35" xfId="0" applyFont="1" applyBorder="1" applyAlignment="1">
      <alignment horizontal="center" vertical="center" wrapText="1"/>
    </xf>
    <xf numFmtId="0" fontId="103" fillId="0" borderId="36" xfId="0" applyFont="1" applyFill="1" applyBorder="1" applyAlignment="1">
      <alignment horizontal="center" vertical="center" wrapText="1"/>
    </xf>
    <xf numFmtId="0" fontId="103" fillId="0" borderId="13" xfId="0" applyFont="1" applyFill="1" applyBorder="1" applyAlignment="1">
      <alignment horizontal="center" vertical="center" wrapText="1"/>
    </xf>
    <xf numFmtId="0" fontId="103" fillId="0" borderId="37" xfId="0" applyFont="1" applyFill="1" applyBorder="1" applyAlignment="1">
      <alignment horizontal="center" vertical="center" wrapText="1"/>
    </xf>
    <xf numFmtId="0" fontId="104" fillId="0" borderId="15" xfId="0" applyFont="1" applyBorder="1" applyAlignment="1">
      <alignment horizontal="center" vertical="center" wrapText="1"/>
    </xf>
    <xf numFmtId="0" fontId="103" fillId="0" borderId="15" xfId="0" applyFont="1" applyFill="1" applyBorder="1" applyAlignment="1">
      <alignment horizontal="center" vertical="center" wrapText="1"/>
    </xf>
    <xf numFmtId="0" fontId="103" fillId="27" borderId="15" xfId="0" applyFont="1" applyFill="1" applyBorder="1" applyAlignment="1">
      <alignment horizontal="center" vertical="center" wrapText="1"/>
    </xf>
    <xf numFmtId="9" fontId="0" fillId="26" borderId="38" xfId="111" applyFont="1" applyFill="1" applyBorder="1" applyAlignment="1">
      <alignment horizontal="center" vertical="center" wrapText="1"/>
    </xf>
    <xf numFmtId="0" fontId="110" fillId="0" borderId="39" xfId="0" applyFont="1" applyBorder="1" applyAlignment="1">
      <alignment horizontal="center" vertical="center" wrapText="1"/>
    </xf>
    <xf numFmtId="0" fontId="110" fillId="27" borderId="40" xfId="0" applyFont="1" applyFill="1" applyBorder="1" applyAlignment="1">
      <alignment horizontal="center" vertical="center" wrapText="1"/>
    </xf>
    <xf numFmtId="0" fontId="110" fillId="0" borderId="41" xfId="0" applyFont="1" applyFill="1" applyBorder="1" applyAlignment="1">
      <alignment horizontal="center" vertical="center" wrapText="1"/>
    </xf>
    <xf numFmtId="9" fontId="98" fillId="27" borderId="42" xfId="0" applyNumberFormat="1" applyFont="1" applyFill="1" applyBorder="1" applyAlignment="1">
      <alignment horizontal="center" vertical="center" wrapText="1"/>
    </xf>
    <xf numFmtId="0" fontId="4" fillId="27" borderId="15" xfId="0" applyFont="1" applyFill="1" applyBorder="1" applyAlignment="1">
      <alignment horizontal="center" vertical="center"/>
    </xf>
    <xf numFmtId="0" fontId="4" fillId="27" borderId="9" xfId="0" applyFont="1" applyFill="1" applyBorder="1" applyAlignment="1">
      <alignment/>
    </xf>
    <xf numFmtId="0" fontId="106" fillId="0" borderId="0" xfId="0" applyFont="1" applyAlignment="1">
      <alignment horizontal="center"/>
    </xf>
    <xf numFmtId="0" fontId="4" fillId="0" borderId="0" xfId="0" applyFont="1" applyFill="1" applyBorder="1" applyAlignment="1">
      <alignment/>
    </xf>
    <xf numFmtId="0" fontId="4" fillId="0" borderId="43" xfId="0" applyFont="1" applyFill="1" applyBorder="1" applyAlignment="1">
      <alignment/>
    </xf>
    <xf numFmtId="0" fontId="4" fillId="0" borderId="13" xfId="0" applyFont="1" applyFill="1" applyBorder="1" applyAlignment="1">
      <alignment/>
    </xf>
    <xf numFmtId="0" fontId="4" fillId="0" borderId="37" xfId="0" applyFont="1" applyFill="1" applyBorder="1" applyAlignment="1">
      <alignment/>
    </xf>
    <xf numFmtId="0" fontId="110" fillId="0" borderId="44" xfId="0" applyFont="1" applyBorder="1" applyAlignment="1">
      <alignment horizontal="center"/>
    </xf>
    <xf numFmtId="0" fontId="110" fillId="0" borderId="45" xfId="0" applyFont="1" applyBorder="1" applyAlignment="1">
      <alignment horizontal="center"/>
    </xf>
    <xf numFmtId="0" fontId="110" fillId="0" borderId="0" xfId="0" applyFont="1" applyAlignment="1">
      <alignment horizontal="center" vertical="center" wrapText="1"/>
    </xf>
    <xf numFmtId="3" fontId="4" fillId="27" borderId="9" xfId="0" applyNumberFormat="1" applyFont="1" applyFill="1" applyBorder="1" applyAlignment="1">
      <alignment horizontal="center"/>
    </xf>
    <xf numFmtId="3" fontId="8" fillId="26" borderId="9" xfId="0" applyNumberFormat="1" applyFont="1" applyFill="1" applyBorder="1" applyAlignment="1">
      <alignment horizontal="center"/>
    </xf>
    <xf numFmtId="3" fontId="3" fillId="0" borderId="9" xfId="0" applyNumberFormat="1" applyFont="1" applyBorder="1" applyAlignment="1">
      <alignment horizontal="center"/>
    </xf>
    <xf numFmtId="9" fontId="0" fillId="0" borderId="0" xfId="111" applyFont="1" applyAlignment="1">
      <alignment vertical="center"/>
    </xf>
    <xf numFmtId="3" fontId="0" fillId="0" borderId="0" xfId="0" applyNumberFormat="1" applyAlignment="1">
      <alignment vertical="center"/>
    </xf>
    <xf numFmtId="200" fontId="0" fillId="27" borderId="31" xfId="53" applyNumberFormat="1" applyFont="1" applyFill="1" applyBorder="1" applyAlignment="1">
      <alignment vertical="center" wrapText="1"/>
    </xf>
    <xf numFmtId="0" fontId="0" fillId="27" borderId="46" xfId="104" applyFill="1" applyBorder="1" applyAlignment="1">
      <alignment vertical="center" wrapText="1"/>
      <protection/>
    </xf>
    <xf numFmtId="0" fontId="0" fillId="27" borderId="18" xfId="104" applyFill="1" applyBorder="1" applyAlignment="1">
      <alignment vertical="center" wrapText="1"/>
      <protection/>
    </xf>
    <xf numFmtId="0" fontId="0" fillId="27" borderId="24" xfId="104" applyFill="1" applyBorder="1" applyAlignment="1">
      <alignment vertical="center" wrapText="1"/>
      <protection/>
    </xf>
    <xf numFmtId="0" fontId="3" fillId="28" borderId="33" xfId="104" applyFont="1" applyFill="1" applyBorder="1" applyAlignment="1">
      <alignment horizontal="center" vertical="center" wrapText="1"/>
      <protection/>
    </xf>
    <xf numFmtId="0" fontId="3" fillId="28" borderId="17" xfId="104" applyFont="1" applyFill="1" applyBorder="1" applyAlignment="1">
      <alignment horizontal="center" vertical="center" wrapText="1"/>
      <protection/>
    </xf>
    <xf numFmtId="0" fontId="3" fillId="28" borderId="34" xfId="104" applyFont="1" applyFill="1" applyBorder="1" applyAlignment="1">
      <alignment horizontal="center" vertical="center" wrapText="1"/>
      <protection/>
    </xf>
    <xf numFmtId="0" fontId="111" fillId="27" borderId="9" xfId="0" applyFont="1" applyFill="1" applyBorder="1" applyAlignment="1">
      <alignment horizontal="left" vertical="center" wrapText="1"/>
    </xf>
    <xf numFmtId="0" fontId="104" fillId="29" borderId="9" xfId="0" applyFont="1" applyFill="1" applyBorder="1" applyAlignment="1">
      <alignment horizontal="center" vertical="center" wrapText="1"/>
    </xf>
    <xf numFmtId="0" fontId="104" fillId="29" borderId="38" xfId="0" applyFont="1" applyFill="1" applyBorder="1" applyAlignment="1">
      <alignment horizontal="center" vertical="center" wrapText="1"/>
    </xf>
    <xf numFmtId="0" fontId="0" fillId="29" borderId="0" xfId="0" applyFont="1" applyFill="1" applyAlignment="1">
      <alignment/>
    </xf>
    <xf numFmtId="0" fontId="0" fillId="29" borderId="0" xfId="0" applyFill="1" applyAlignment="1">
      <alignment/>
    </xf>
    <xf numFmtId="0" fontId="107" fillId="0" borderId="46" xfId="0" applyFont="1" applyBorder="1" applyAlignment="1">
      <alignment horizontal="center" vertical="center" wrapText="1"/>
    </xf>
    <xf numFmtId="0" fontId="103" fillId="0" borderId="18" xfId="0" applyFont="1" applyBorder="1" applyAlignment="1">
      <alignment horizontal="center" vertical="center" wrapText="1"/>
    </xf>
    <xf numFmtId="0" fontId="103" fillId="27" borderId="18" xfId="0" applyFont="1" applyFill="1" applyBorder="1" applyAlignment="1">
      <alignment horizontal="center" vertical="center" wrapText="1"/>
    </xf>
    <xf numFmtId="0" fontId="103" fillId="27" borderId="47" xfId="0" applyFont="1" applyFill="1" applyBorder="1" applyAlignment="1">
      <alignment horizontal="center" vertical="center" wrapText="1"/>
    </xf>
    <xf numFmtId="200" fontId="57" fillId="30" borderId="15" xfId="53" applyNumberFormat="1" applyFont="1" applyFill="1" applyBorder="1" applyAlignment="1">
      <alignment horizontal="left" vertical="center" wrapText="1"/>
    </xf>
    <xf numFmtId="0" fontId="0" fillId="0" borderId="48" xfId="0" applyFill="1" applyBorder="1" applyAlignment="1">
      <alignment horizontal="center" vertical="center" wrapText="1"/>
    </xf>
    <xf numFmtId="3" fontId="0" fillId="31" borderId="49" xfId="0" applyNumberFormat="1" applyFont="1" applyFill="1" applyBorder="1" applyAlignment="1">
      <alignment horizontal="center" vertical="center" wrapText="1"/>
    </xf>
    <xf numFmtId="0" fontId="112" fillId="0" borderId="19" xfId="0" applyFont="1" applyBorder="1" applyAlignment="1">
      <alignment horizontal="center" vertical="center" wrapText="1"/>
    </xf>
    <xf numFmtId="0" fontId="113" fillId="0" borderId="17" xfId="0" applyFont="1" applyFill="1" applyBorder="1" applyAlignment="1">
      <alignment horizontal="center" vertical="center" wrapText="1"/>
    </xf>
    <xf numFmtId="0" fontId="113" fillId="0" borderId="9" xfId="0" applyFont="1" applyBorder="1" applyAlignment="1">
      <alignment horizontal="center" vertical="center" wrapText="1"/>
    </xf>
    <xf numFmtId="0" fontId="114" fillId="0" borderId="50" xfId="0" applyFont="1" applyBorder="1" applyAlignment="1">
      <alignment horizontal="center" vertical="center" wrapText="1"/>
    </xf>
    <xf numFmtId="0" fontId="112" fillId="0" borderId="46" xfId="0" applyFont="1" applyBorder="1" applyAlignment="1">
      <alignment horizontal="center" vertical="center" wrapText="1"/>
    </xf>
    <xf numFmtId="0" fontId="113" fillId="0" borderId="18" xfId="0" applyFont="1" applyBorder="1" applyAlignment="1">
      <alignment horizontal="center" vertical="center" wrapText="1"/>
    </xf>
    <xf numFmtId="200" fontId="58" fillId="30" borderId="15" xfId="53" applyNumberFormat="1" applyFont="1" applyFill="1" applyBorder="1" applyAlignment="1">
      <alignment horizontal="left" vertical="center" wrapText="1"/>
    </xf>
    <xf numFmtId="0" fontId="57" fillId="30" borderId="15" xfId="0" applyFont="1" applyFill="1" applyBorder="1" applyAlignment="1">
      <alignment horizontal="center" vertical="center" wrapText="1"/>
    </xf>
    <xf numFmtId="0" fontId="86" fillId="0" borderId="19" xfId="0" applyFont="1" applyBorder="1" applyAlignment="1">
      <alignment horizontal="center" vertical="center" wrapText="1"/>
    </xf>
    <xf numFmtId="0" fontId="87" fillId="29" borderId="9" xfId="0" applyFont="1" applyFill="1" applyBorder="1" applyAlignment="1">
      <alignment horizontal="center" vertical="center" wrapText="1"/>
    </xf>
    <xf numFmtId="0" fontId="87" fillId="27" borderId="9" xfId="0" applyFont="1" applyFill="1" applyBorder="1" applyAlignment="1">
      <alignment horizontal="center" vertical="center" wrapText="1"/>
    </xf>
    <xf numFmtId="0" fontId="87" fillId="0" borderId="9"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9" xfId="0" applyFont="1" applyBorder="1" applyAlignment="1">
      <alignment horizontal="center" vertical="center" wrapText="1"/>
    </xf>
    <xf numFmtId="0" fontId="3" fillId="27" borderId="35" xfId="0" applyFont="1" applyFill="1" applyBorder="1" applyAlignment="1">
      <alignment horizontal="center" vertical="center"/>
    </xf>
    <xf numFmtId="9" fontId="49" fillId="31" borderId="48" xfId="0" applyNumberFormat="1" applyFont="1" applyFill="1" applyBorder="1" applyAlignment="1">
      <alignment horizontal="left" vertical="center" wrapText="1"/>
    </xf>
    <xf numFmtId="9" fontId="54" fillId="31" borderId="48" xfId="0" applyNumberFormat="1" applyFont="1" applyFill="1" applyBorder="1" applyAlignment="1">
      <alignment horizontal="left" vertical="center" wrapText="1"/>
    </xf>
    <xf numFmtId="0" fontId="103" fillId="0" borderId="27" xfId="0" applyFont="1" applyBorder="1" applyAlignment="1">
      <alignment horizontal="center" vertical="center" wrapText="1"/>
    </xf>
    <xf numFmtId="0" fontId="103" fillId="27" borderId="51" xfId="0" applyFont="1" applyFill="1" applyBorder="1" applyAlignment="1">
      <alignment horizontal="center" vertical="center" wrapText="1"/>
    </xf>
    <xf numFmtId="3" fontId="0" fillId="27" borderId="27" xfId="0" applyNumberFormat="1" applyFont="1" applyFill="1" applyBorder="1" applyAlignment="1">
      <alignment horizontal="center" vertical="center"/>
    </xf>
    <xf numFmtId="9" fontId="0" fillId="26" borderId="52" xfId="111" applyFont="1" applyFill="1" applyBorder="1" applyAlignment="1">
      <alignment horizontal="center" vertical="center" wrapText="1"/>
    </xf>
    <xf numFmtId="9" fontId="2" fillId="27" borderId="48" xfId="0" applyNumberFormat="1" applyFont="1" applyFill="1" applyBorder="1" applyAlignment="1">
      <alignment horizontal="center" vertical="center" wrapText="1"/>
    </xf>
    <xf numFmtId="9" fontId="0" fillId="27" borderId="48" xfId="0" applyNumberFormat="1" applyFont="1" applyFill="1" applyBorder="1" applyAlignment="1">
      <alignment horizontal="center" vertical="center" wrapText="1"/>
    </xf>
    <xf numFmtId="9" fontId="2" fillId="27" borderId="49" xfId="0" applyNumberFormat="1" applyFont="1" applyFill="1" applyBorder="1" applyAlignment="1">
      <alignment horizontal="center" vertical="center" wrapText="1"/>
    </xf>
    <xf numFmtId="9" fontId="61" fillId="31" borderId="48" xfId="0" applyNumberFormat="1" applyFont="1" applyFill="1" applyBorder="1" applyAlignment="1">
      <alignment horizontal="left" vertical="center" wrapText="1"/>
    </xf>
    <xf numFmtId="9" fontId="61" fillId="31" borderId="48" xfId="0" applyNumberFormat="1" applyFont="1" applyFill="1" applyBorder="1" applyAlignment="1">
      <alignment vertical="top" wrapText="1"/>
    </xf>
    <xf numFmtId="3" fontId="115" fillId="27" borderId="9" xfId="0" applyNumberFormat="1" applyFont="1" applyFill="1" applyBorder="1" applyAlignment="1">
      <alignment horizontal="center" vertical="center"/>
    </xf>
    <xf numFmtId="200" fontId="0" fillId="27" borderId="18" xfId="104" applyNumberFormat="1" applyFill="1" applyBorder="1" applyAlignment="1">
      <alignment vertical="center" wrapText="1"/>
      <protection/>
    </xf>
    <xf numFmtId="3" fontId="0" fillId="0" borderId="0" xfId="0" applyNumberFormat="1" applyAlignment="1">
      <alignment/>
    </xf>
    <xf numFmtId="0" fontId="63" fillId="0" borderId="0" xfId="104" applyFont="1" applyFill="1" applyAlignment="1">
      <alignment vertical="center"/>
      <protection/>
    </xf>
    <xf numFmtId="0" fontId="64" fillId="0" borderId="0" xfId="104" applyFont="1" applyFill="1" applyAlignment="1">
      <alignment vertical="center"/>
      <protection/>
    </xf>
    <xf numFmtId="0" fontId="64" fillId="0" borderId="0" xfId="104" applyFont="1" applyFill="1" applyAlignment="1">
      <alignment horizontal="left" vertical="center"/>
      <protection/>
    </xf>
    <xf numFmtId="0" fontId="0" fillId="0" borderId="0" xfId="104" applyFont="1" applyFill="1" applyAlignment="1">
      <alignment vertical="center"/>
      <protection/>
    </xf>
    <xf numFmtId="0" fontId="0" fillId="0" borderId="0" xfId="104" applyFont="1" applyFill="1" applyAlignment="1">
      <alignment vertical="center" wrapText="1"/>
      <protection/>
    </xf>
    <xf numFmtId="0" fontId="63" fillId="0" borderId="0" xfId="0" applyFont="1" applyAlignment="1">
      <alignment horizontal="left"/>
    </xf>
    <xf numFmtId="0" fontId="64" fillId="0" borderId="0" xfId="0" applyFont="1" applyAlignment="1">
      <alignment/>
    </xf>
    <xf numFmtId="0" fontId="64" fillId="0" borderId="0" xfId="0" applyFont="1" applyAlignment="1">
      <alignment horizontal="center"/>
    </xf>
    <xf numFmtId="0" fontId="2" fillId="0" borderId="0" xfId="0" applyFont="1" applyAlignment="1">
      <alignment horizontal="center"/>
    </xf>
    <xf numFmtId="0" fontId="64" fillId="0" borderId="0" xfId="0" applyFont="1" applyBorder="1" applyAlignment="1">
      <alignment/>
    </xf>
    <xf numFmtId="0" fontId="63" fillId="0" borderId="0" xfId="0" applyFont="1" applyBorder="1" applyAlignment="1">
      <alignment/>
    </xf>
    <xf numFmtId="0" fontId="64" fillId="0" borderId="0" xfId="0" applyFont="1" applyAlignment="1">
      <alignment/>
    </xf>
    <xf numFmtId="9" fontId="0" fillId="27" borderId="49" xfId="0" applyNumberFormat="1" applyFont="1" applyFill="1" applyBorder="1" applyAlignment="1">
      <alignment horizontal="center" vertical="center" wrapText="1"/>
    </xf>
    <xf numFmtId="0" fontId="88" fillId="27" borderId="47" xfId="0" applyFont="1" applyFill="1" applyBorder="1" applyAlignment="1">
      <alignment horizontal="center" vertical="center" wrapText="1"/>
    </xf>
    <xf numFmtId="0" fontId="9" fillId="0" borderId="9" xfId="0" applyFont="1" applyFill="1" applyBorder="1" applyAlignment="1">
      <alignment horizontal="center"/>
    </xf>
    <xf numFmtId="0" fontId="9" fillId="27" borderId="9" xfId="0" applyFont="1" applyFill="1" applyBorder="1" applyAlignment="1">
      <alignment horizontal="center"/>
    </xf>
    <xf numFmtId="200" fontId="0" fillId="0" borderId="0" xfId="53" applyNumberFormat="1" applyFont="1" applyAlignment="1">
      <alignment vertical="center"/>
    </xf>
    <xf numFmtId="0" fontId="116" fillId="0" borderId="0" xfId="0" applyFont="1" applyAlignment="1">
      <alignment/>
    </xf>
    <xf numFmtId="0" fontId="0" fillId="0" borderId="0" xfId="0" applyFont="1" applyAlignment="1">
      <alignment vertical="center"/>
    </xf>
    <xf numFmtId="0" fontId="0" fillId="0" borderId="0" xfId="0" applyFont="1" applyFill="1" applyAlignment="1">
      <alignment/>
    </xf>
    <xf numFmtId="3" fontId="0" fillId="27" borderId="0" xfId="0" applyNumberFormat="1" applyFont="1" applyFill="1" applyBorder="1" applyAlignment="1">
      <alignment horizontal="center" vertical="center"/>
    </xf>
    <xf numFmtId="3" fontId="0" fillId="0" borderId="0" xfId="0" applyNumberFormat="1" applyFont="1" applyAlignment="1">
      <alignment/>
    </xf>
    <xf numFmtId="0" fontId="0" fillId="0" borderId="0" xfId="0" applyFont="1" applyAlignment="1">
      <alignment/>
    </xf>
    <xf numFmtId="179" fontId="0" fillId="26" borderId="38" xfId="111" applyNumberFormat="1" applyFont="1" applyFill="1" applyBorder="1" applyAlignment="1">
      <alignment horizontal="center" vertical="center" wrapText="1"/>
    </xf>
    <xf numFmtId="9" fontId="61" fillId="32" borderId="48" xfId="0" applyNumberFormat="1" applyFont="1" applyFill="1" applyBorder="1" applyAlignment="1">
      <alignment vertical="top" wrapText="1"/>
    </xf>
    <xf numFmtId="3" fontId="4" fillId="27" borderId="9" xfId="0" applyNumberFormat="1" applyFont="1" applyFill="1" applyBorder="1" applyAlignment="1">
      <alignment horizontal="center"/>
    </xf>
    <xf numFmtId="0" fontId="51" fillId="0" borderId="9" xfId="0" applyFont="1" applyBorder="1" applyAlignment="1">
      <alignment horizontal="center"/>
    </xf>
    <xf numFmtId="200" fontId="116" fillId="0" borderId="0" xfId="104" applyNumberFormat="1" applyFont="1" applyFill="1" applyBorder="1" applyAlignment="1">
      <alignment vertical="center" wrapText="1"/>
      <protection/>
    </xf>
    <xf numFmtId="0" fontId="116" fillId="0" borderId="0" xfId="104" applyFont="1" applyFill="1" applyBorder="1" applyAlignment="1">
      <alignment vertical="center"/>
      <protection/>
    </xf>
    <xf numFmtId="3" fontId="0" fillId="0" borderId="0" xfId="0" applyNumberFormat="1" applyAlignment="1">
      <alignment horizontal="center"/>
    </xf>
    <xf numFmtId="49" fontId="96" fillId="29" borderId="18" xfId="0" applyNumberFormat="1" applyFont="1" applyFill="1" applyBorder="1" applyAlignment="1">
      <alignment horizontal="center" vertical="center"/>
    </xf>
    <xf numFmtId="0" fontId="3" fillId="29" borderId="17" xfId="0" applyFont="1" applyFill="1" applyBorder="1" applyAlignment="1">
      <alignment horizontal="center" vertical="center"/>
    </xf>
    <xf numFmtId="0" fontId="3" fillId="29" borderId="17" xfId="0" applyFont="1" applyFill="1" applyBorder="1" applyAlignment="1">
      <alignment horizontal="center" vertical="center" wrapText="1"/>
    </xf>
    <xf numFmtId="0" fontId="115" fillId="0" borderId="0" xfId="0" applyFont="1" applyFill="1" applyAlignment="1">
      <alignment/>
    </xf>
    <xf numFmtId="0" fontId="115" fillId="0" borderId="0" xfId="0" applyFont="1" applyAlignment="1">
      <alignment/>
    </xf>
    <xf numFmtId="3" fontId="9" fillId="27" borderId="46" xfId="0" applyNumberFormat="1" applyFont="1" applyFill="1" applyBorder="1" applyAlignment="1">
      <alignment horizontal="center" vertical="center"/>
    </xf>
    <xf numFmtId="3" fontId="9" fillId="27" borderId="18" xfId="0" applyNumberFormat="1" applyFont="1" applyFill="1" applyBorder="1" applyAlignment="1">
      <alignment horizontal="center" vertical="center"/>
    </xf>
    <xf numFmtId="3" fontId="9" fillId="27" borderId="19"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7" borderId="28" xfId="0" applyNumberFormat="1" applyFont="1" applyFill="1" applyBorder="1" applyAlignment="1">
      <alignment horizontal="center" vertical="center"/>
    </xf>
    <xf numFmtId="3" fontId="9" fillId="27" borderId="27" xfId="0" applyNumberFormat="1" applyFont="1" applyFill="1" applyBorder="1" applyAlignment="1">
      <alignment horizontal="center" vertical="center"/>
    </xf>
    <xf numFmtId="3" fontId="116" fillId="0" borderId="0" xfId="0" applyNumberFormat="1" applyFont="1" applyFill="1" applyAlignment="1">
      <alignment/>
    </xf>
    <xf numFmtId="0" fontId="116" fillId="0" borderId="0" xfId="0" applyFont="1" applyFill="1" applyAlignment="1">
      <alignment/>
    </xf>
    <xf numFmtId="0" fontId="0" fillId="33" borderId="0" xfId="0" applyFill="1" applyAlignment="1">
      <alignment/>
    </xf>
    <xf numFmtId="0" fontId="64" fillId="0" borderId="0" xfId="0" applyFont="1" applyAlignment="1">
      <alignment horizontal="center"/>
    </xf>
    <xf numFmtId="0" fontId="48" fillId="0" borderId="0" xfId="0" applyFont="1" applyBorder="1" applyAlignment="1">
      <alignment horizontal="left"/>
    </xf>
    <xf numFmtId="0" fontId="64" fillId="0" borderId="0" xfId="0" applyFont="1" applyAlignment="1">
      <alignment horizontal="left"/>
    </xf>
    <xf numFmtId="200" fontId="9" fillId="29" borderId="35" xfId="53" applyNumberFormat="1" applyFont="1" applyFill="1" applyBorder="1" applyAlignment="1">
      <alignment vertical="center" wrapText="1"/>
    </xf>
    <xf numFmtId="0" fontId="9" fillId="29" borderId="35" xfId="104" applyFont="1" applyFill="1" applyBorder="1" applyAlignment="1">
      <alignment vertical="center" wrapText="1"/>
      <protection/>
    </xf>
    <xf numFmtId="0" fontId="9" fillId="29" borderId="53" xfId="104" applyFont="1" applyFill="1" applyBorder="1" applyAlignment="1">
      <alignment vertical="center" wrapText="1"/>
      <protection/>
    </xf>
    <xf numFmtId="200" fontId="9" fillId="29" borderId="37" xfId="53" applyNumberFormat="1" applyFont="1" applyFill="1" applyBorder="1" applyAlignment="1">
      <alignment vertical="center" wrapText="1"/>
    </xf>
    <xf numFmtId="200" fontId="9" fillId="29" borderId="31" xfId="53" applyNumberFormat="1" applyFont="1" applyFill="1" applyBorder="1" applyAlignment="1">
      <alignment vertical="center" wrapText="1"/>
    </xf>
    <xf numFmtId="0" fontId="9" fillId="29" borderId="32" xfId="104" applyFont="1" applyFill="1" applyBorder="1" applyAlignment="1">
      <alignment vertical="center" wrapText="1"/>
      <protection/>
    </xf>
    <xf numFmtId="0" fontId="9" fillId="29" borderId="31" xfId="104" applyFont="1" applyFill="1" applyBorder="1" applyAlignment="1">
      <alignment vertical="center" wrapText="1"/>
      <protection/>
    </xf>
    <xf numFmtId="200" fontId="9" fillId="29" borderId="38" xfId="53" applyNumberFormat="1" applyFont="1" applyFill="1" applyBorder="1" applyAlignment="1">
      <alignment vertical="center" wrapText="1"/>
    </xf>
    <xf numFmtId="0" fontId="9" fillId="29" borderId="9" xfId="104" applyFont="1" applyFill="1" applyBorder="1" applyAlignment="1">
      <alignment vertical="center" wrapText="1"/>
      <protection/>
    </xf>
    <xf numFmtId="200" fontId="9" fillId="29" borderId="54" xfId="53" applyNumberFormat="1" applyFont="1" applyFill="1" applyBorder="1" applyAlignment="1">
      <alignment vertical="center" wrapText="1"/>
    </xf>
    <xf numFmtId="0" fontId="9" fillId="29" borderId="18" xfId="104" applyFont="1" applyFill="1" applyBorder="1" applyAlignment="1">
      <alignment vertical="center" wrapText="1"/>
      <protection/>
    </xf>
    <xf numFmtId="0" fontId="9" fillId="29" borderId="33" xfId="104" applyFont="1" applyFill="1" applyBorder="1" applyAlignment="1">
      <alignment vertical="center" wrapText="1"/>
      <protection/>
    </xf>
    <xf numFmtId="0" fontId="9" fillId="29" borderId="26" xfId="104" applyFont="1" applyFill="1" applyBorder="1" applyAlignment="1">
      <alignment horizontal="center" vertical="center" wrapText="1"/>
      <protection/>
    </xf>
    <xf numFmtId="0" fontId="10" fillId="0" borderId="19" xfId="0" applyFont="1" applyBorder="1" applyAlignment="1">
      <alignment horizontal="center" vertical="center"/>
    </xf>
    <xf numFmtId="0" fontId="10" fillId="0" borderId="9" xfId="0" applyFont="1" applyBorder="1" applyAlignment="1">
      <alignment vertical="center" wrapText="1"/>
    </xf>
    <xf numFmtId="0" fontId="10" fillId="0" borderId="9" xfId="0" applyFont="1" applyFill="1" applyBorder="1" applyAlignment="1">
      <alignment vertical="center" wrapText="1"/>
    </xf>
    <xf numFmtId="49" fontId="10" fillId="0" borderId="19" xfId="0" applyNumberFormat="1" applyFont="1" applyBorder="1" applyAlignment="1">
      <alignment horizontal="center" vertical="center" wrapText="1"/>
    </xf>
    <xf numFmtId="0" fontId="10" fillId="0" borderId="9" xfId="0" applyFont="1" applyBorder="1" applyAlignment="1">
      <alignment vertical="center"/>
    </xf>
    <xf numFmtId="0" fontId="10" fillId="29" borderId="9" xfId="0" applyFont="1" applyFill="1" applyBorder="1" applyAlignment="1">
      <alignment horizontal="center" vertical="center" wrapText="1"/>
    </xf>
    <xf numFmtId="0" fontId="10" fillId="29" borderId="9" xfId="105" applyFont="1" applyFill="1" applyBorder="1" applyAlignment="1">
      <alignment vertical="center" wrapText="1"/>
      <protection/>
    </xf>
    <xf numFmtId="3" fontId="10" fillId="29" borderId="9" xfId="105" applyNumberFormat="1" applyFont="1" applyFill="1" applyBorder="1" applyAlignment="1">
      <alignment horizontal="left" vertical="center" wrapText="1"/>
      <protection/>
    </xf>
    <xf numFmtId="0" fontId="9" fillId="29" borderId="19" xfId="104" applyFont="1" applyFill="1" applyBorder="1" applyAlignment="1">
      <alignment horizontal="center" vertical="center" wrapText="1"/>
      <protection/>
    </xf>
    <xf numFmtId="0" fontId="10" fillId="0" borderId="9" xfId="0" applyFont="1" applyBorder="1" applyAlignment="1">
      <alignment horizontal="center" vertical="center" wrapText="1"/>
    </xf>
    <xf numFmtId="0" fontId="9" fillId="27" borderId="9" xfId="0" applyFont="1" applyFill="1" applyBorder="1" applyAlignment="1">
      <alignment/>
    </xf>
    <xf numFmtId="0" fontId="51" fillId="29" borderId="22" xfId="104" applyFont="1" applyFill="1" applyBorder="1" applyAlignment="1">
      <alignment vertical="center" wrapText="1"/>
      <protection/>
    </xf>
    <xf numFmtId="203" fontId="91" fillId="0" borderId="9" xfId="53" applyNumberFormat="1" applyFont="1" applyBorder="1" applyAlignment="1">
      <alignment vertical="center"/>
    </xf>
    <xf numFmtId="0" fontId="0" fillId="29" borderId="32" xfId="104" applyFont="1" applyFill="1" applyBorder="1" applyAlignment="1">
      <alignment vertical="center" wrapText="1"/>
      <protection/>
    </xf>
    <xf numFmtId="0" fontId="70" fillId="0" borderId="53" xfId="0" applyFont="1" applyBorder="1" applyAlignment="1">
      <alignment vertical="center" wrapText="1"/>
    </xf>
    <xf numFmtId="0" fontId="9" fillId="29" borderId="32" xfId="104" applyFont="1" applyFill="1" applyBorder="1" applyAlignment="1">
      <alignment vertical="center" wrapText="1"/>
      <protection/>
    </xf>
    <xf numFmtId="0" fontId="92" fillId="29" borderId="47" xfId="0" applyFont="1" applyFill="1" applyBorder="1" applyAlignment="1">
      <alignment horizontal="center" vertical="center" wrapText="1"/>
    </xf>
    <xf numFmtId="0" fontId="88" fillId="29" borderId="47" xfId="0" applyFont="1" applyFill="1" applyBorder="1" applyAlignment="1">
      <alignment horizontal="center" vertical="center" wrapText="1"/>
    </xf>
    <xf numFmtId="0" fontId="113" fillId="27" borderId="47" xfId="0" applyFont="1" applyFill="1" applyBorder="1" applyAlignment="1">
      <alignment horizontal="center" vertical="center" wrapText="1"/>
    </xf>
    <xf numFmtId="200" fontId="117" fillId="30" borderId="15" xfId="53" applyNumberFormat="1" applyFont="1" applyFill="1" applyBorder="1" applyAlignment="1">
      <alignment horizontal="left" vertical="center" wrapText="1"/>
    </xf>
    <xf numFmtId="9" fontId="115" fillId="26" borderId="38" xfId="111" applyFont="1" applyFill="1" applyBorder="1" applyAlignment="1">
      <alignment horizontal="center" vertical="center" wrapText="1"/>
    </xf>
    <xf numFmtId="0" fontId="88" fillId="27" borderId="18" xfId="0" applyFont="1" applyFill="1" applyBorder="1" applyAlignment="1">
      <alignment horizontal="center" vertical="center" wrapText="1"/>
    </xf>
    <xf numFmtId="9" fontId="49" fillId="31" borderId="48" xfId="0" applyNumberFormat="1" applyFont="1" applyFill="1" applyBorder="1" applyAlignment="1">
      <alignment horizontal="center" wrapText="1"/>
    </xf>
    <xf numFmtId="0" fontId="9" fillId="34" borderId="32" xfId="104" applyFont="1" applyFill="1" applyBorder="1" applyAlignment="1">
      <alignment vertical="center" wrapText="1"/>
      <protection/>
    </xf>
    <xf numFmtId="0" fontId="0" fillId="0" borderId="0" xfId="104" applyFont="1" applyFill="1" applyBorder="1" applyAlignment="1">
      <alignment vertical="center" wrapText="1"/>
      <protection/>
    </xf>
    <xf numFmtId="200" fontId="0" fillId="0" borderId="0" xfId="104" applyNumberFormat="1" applyFont="1" applyFill="1" applyBorder="1" applyAlignment="1">
      <alignment vertical="center"/>
      <protection/>
    </xf>
    <xf numFmtId="200" fontId="116" fillId="27" borderId="18" xfId="104" applyNumberFormat="1" applyFont="1" applyFill="1" applyBorder="1" applyAlignment="1">
      <alignment vertical="center" wrapText="1"/>
      <protection/>
    </xf>
    <xf numFmtId="9" fontId="0" fillId="0" borderId="0" xfId="111" applyFont="1" applyAlignment="1">
      <alignment vertical="center"/>
    </xf>
    <xf numFmtId="3" fontId="116" fillId="27" borderId="0" xfId="0" applyNumberFormat="1" applyFont="1" applyFill="1" applyBorder="1" applyAlignment="1">
      <alignment horizontal="center" vertical="center"/>
    </xf>
    <xf numFmtId="3" fontId="116" fillId="0" borderId="0" xfId="0" applyNumberFormat="1" applyFont="1" applyAlignment="1">
      <alignment/>
    </xf>
    <xf numFmtId="176" fontId="116" fillId="0" borderId="0" xfId="0" applyNumberFormat="1" applyFont="1" applyFill="1" applyAlignment="1">
      <alignment/>
    </xf>
    <xf numFmtId="9" fontId="100" fillId="0" borderId="0" xfId="111" applyFont="1" applyAlignment="1">
      <alignment/>
    </xf>
    <xf numFmtId="3" fontId="3" fillId="33" borderId="27" xfId="0" applyNumberFormat="1" applyFont="1" applyFill="1" applyBorder="1" applyAlignment="1">
      <alignment horizontal="center"/>
    </xf>
    <xf numFmtId="176" fontId="3" fillId="33" borderId="29" xfId="0" applyNumberFormat="1" applyFont="1" applyFill="1" applyBorder="1" applyAlignment="1">
      <alignment horizontal="center"/>
    </xf>
    <xf numFmtId="0" fontId="8" fillId="33" borderId="19" xfId="0" applyFont="1" applyFill="1" applyBorder="1" applyAlignment="1">
      <alignment horizontal="center"/>
    </xf>
    <xf numFmtId="0" fontId="8" fillId="33" borderId="15" xfId="0" applyFont="1" applyFill="1" applyBorder="1" applyAlignment="1">
      <alignment horizontal="center" wrapText="1"/>
    </xf>
    <xf numFmtId="3" fontId="8" fillId="33" borderId="9" xfId="0" applyNumberFormat="1" applyFont="1" applyFill="1" applyBorder="1" applyAlignment="1">
      <alignment horizontal="center"/>
    </xf>
    <xf numFmtId="176" fontId="8" fillId="33" borderId="9" xfId="0" applyNumberFormat="1" applyFont="1" applyFill="1" applyBorder="1" applyAlignment="1">
      <alignment horizontal="center"/>
    </xf>
    <xf numFmtId="176" fontId="3" fillId="33" borderId="22" xfId="0" applyNumberFormat="1" applyFont="1" applyFill="1" applyBorder="1" applyAlignment="1">
      <alignment horizontal="center"/>
    </xf>
    <xf numFmtId="0" fontId="8" fillId="33" borderId="19" xfId="0" applyFont="1" applyFill="1" applyBorder="1" applyAlignment="1">
      <alignment horizontal="center"/>
    </xf>
    <xf numFmtId="0" fontId="8" fillId="33" borderId="15" xfId="0" applyFont="1" applyFill="1" applyBorder="1" applyAlignment="1">
      <alignment horizontal="center"/>
    </xf>
    <xf numFmtId="3" fontId="8" fillId="33" borderId="9" xfId="0" applyNumberFormat="1" applyFont="1" applyFill="1" applyBorder="1" applyAlignment="1">
      <alignment horizontal="center"/>
    </xf>
    <xf numFmtId="176" fontId="8" fillId="33" borderId="9" xfId="0" applyNumberFormat="1" applyFont="1" applyFill="1" applyBorder="1" applyAlignment="1">
      <alignment horizontal="center"/>
    </xf>
    <xf numFmtId="0" fontId="3" fillId="35" borderId="15" xfId="0" applyFont="1" applyFill="1" applyBorder="1" applyAlignment="1">
      <alignment horizontal="center"/>
    </xf>
    <xf numFmtId="3" fontId="3" fillId="35" borderId="9" xfId="0" applyNumberFormat="1" applyFont="1" applyFill="1" applyBorder="1" applyAlignment="1">
      <alignment horizontal="center"/>
    </xf>
    <xf numFmtId="176" fontId="3" fillId="35" borderId="9" xfId="0" applyNumberFormat="1" applyFont="1" applyFill="1" applyBorder="1" applyAlignment="1">
      <alignment horizontal="center"/>
    </xf>
    <xf numFmtId="176" fontId="3" fillId="35" borderId="22" xfId="0" applyNumberFormat="1" applyFont="1" applyFill="1" applyBorder="1" applyAlignment="1">
      <alignment horizontal="center"/>
    </xf>
    <xf numFmtId="176" fontId="3" fillId="0" borderId="22" xfId="0" applyNumberFormat="1" applyFont="1" applyBorder="1" applyAlignment="1">
      <alignment horizontal="center"/>
    </xf>
    <xf numFmtId="179" fontId="0" fillId="0" borderId="19" xfId="111"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29"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200" fontId="57" fillId="0" borderId="55" xfId="53" applyNumberFormat="1" applyFont="1" applyFill="1" applyBorder="1" applyAlignment="1">
      <alignment horizontal="left" vertical="center" wrapText="1"/>
    </xf>
    <xf numFmtId="49" fontId="0" fillId="0" borderId="56" xfId="0" applyNumberFormat="1" applyFont="1" applyFill="1" applyBorder="1" applyAlignment="1">
      <alignment horizontal="center" vertical="center"/>
    </xf>
    <xf numFmtId="200" fontId="58" fillId="0" borderId="55" xfId="53" applyNumberFormat="1" applyFont="1" applyFill="1" applyBorder="1" applyAlignment="1">
      <alignment horizontal="left" vertical="center" wrapText="1"/>
    </xf>
    <xf numFmtId="49" fontId="9" fillId="0" borderId="56" xfId="0" applyNumberFormat="1" applyFont="1" applyFill="1" applyBorder="1" applyAlignment="1">
      <alignment horizontal="center" vertical="center"/>
    </xf>
    <xf numFmtId="200" fontId="68" fillId="0" borderId="55" xfId="53" applyNumberFormat="1" applyFont="1" applyFill="1" applyBorder="1" applyAlignment="1">
      <alignment horizontal="left" vertical="center" wrapText="1"/>
    </xf>
    <xf numFmtId="49" fontId="9" fillId="0" borderId="57" xfId="0" applyNumberFormat="1" applyFont="1" applyFill="1" applyBorder="1" applyAlignment="1">
      <alignment horizontal="center" vertical="center"/>
    </xf>
    <xf numFmtId="0" fontId="68" fillId="0" borderId="58" xfId="0" applyFont="1" applyFill="1" applyBorder="1" applyAlignment="1">
      <alignment horizontal="center" vertical="center" wrapText="1"/>
    </xf>
    <xf numFmtId="49" fontId="9" fillId="0" borderId="19" xfId="0" applyNumberFormat="1" applyFont="1" applyFill="1" applyBorder="1" applyAlignment="1">
      <alignment horizontal="center" vertical="center"/>
    </xf>
    <xf numFmtId="0" fontId="68" fillId="0" borderId="55" xfId="0" applyFont="1" applyFill="1" applyBorder="1" applyAlignment="1">
      <alignment horizontal="center" vertical="center" wrapText="1"/>
    </xf>
    <xf numFmtId="0" fontId="69" fillId="0" borderId="55" xfId="0" applyFont="1" applyFill="1" applyBorder="1" applyAlignment="1">
      <alignment horizontal="center" vertical="center"/>
    </xf>
    <xf numFmtId="49" fontId="1" fillId="0" borderId="19" xfId="0" applyNumberFormat="1" applyFont="1" applyFill="1" applyBorder="1" applyAlignment="1">
      <alignment horizontal="center" vertical="center"/>
    </xf>
    <xf numFmtId="0" fontId="69" fillId="0" borderId="55" xfId="0" applyFont="1" applyFill="1" applyBorder="1" applyAlignment="1">
      <alignment horizontal="center" vertical="center" wrapText="1"/>
    </xf>
    <xf numFmtId="49" fontId="9" fillId="0" borderId="25"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0" fontId="9" fillId="29" borderId="59" xfId="0" applyFont="1" applyFill="1" applyBorder="1" applyAlignment="1">
      <alignment horizontal="left" vertical="center" wrapText="1"/>
    </xf>
    <xf numFmtId="0" fontId="9" fillId="29" borderId="55" xfId="0" applyFont="1" applyFill="1" applyBorder="1" applyAlignment="1">
      <alignment horizontal="left" vertical="center" wrapText="1"/>
    </xf>
    <xf numFmtId="176" fontId="9" fillId="29" borderId="58" xfId="0" applyNumberFormat="1" applyFont="1" applyFill="1" applyBorder="1" applyAlignment="1">
      <alignment horizontal="left" vertical="center" wrapText="1"/>
    </xf>
    <xf numFmtId="3" fontId="9" fillId="29" borderId="58" xfId="0" applyNumberFormat="1" applyFont="1" applyFill="1" applyBorder="1" applyAlignment="1">
      <alignment horizontal="center" vertical="center" wrapText="1"/>
    </xf>
    <xf numFmtId="3" fontId="9" fillId="29" borderId="60" xfId="0" applyNumberFormat="1" applyFont="1" applyFill="1" applyBorder="1" applyAlignment="1">
      <alignment horizontal="center" vertical="center" wrapText="1"/>
    </xf>
    <xf numFmtId="3" fontId="9" fillId="27" borderId="38" xfId="0"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3" fontId="9" fillId="27" borderId="62"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179" fontId="9" fillId="0" borderId="19" xfId="111" applyNumberFormat="1" applyFont="1" applyFill="1" applyBorder="1" applyAlignment="1">
      <alignment horizontal="center" vertical="center"/>
    </xf>
    <xf numFmtId="179" fontId="9" fillId="0" borderId="22" xfId="111" applyNumberFormat="1" applyFont="1" applyFill="1" applyBorder="1" applyAlignment="1">
      <alignment horizontal="center" vertical="center"/>
    </xf>
    <xf numFmtId="3" fontId="9" fillId="27" borderId="54" xfId="0" applyNumberFormat="1" applyFont="1" applyFill="1" applyBorder="1" applyAlignment="1">
      <alignment horizontal="center" vertical="center"/>
    </xf>
    <xf numFmtId="3" fontId="9" fillId="27" borderId="63" xfId="0" applyNumberFormat="1" applyFont="1" applyFill="1" applyBorder="1" applyAlignment="1">
      <alignment horizontal="center" vertical="center"/>
    </xf>
    <xf numFmtId="3" fontId="9" fillId="0" borderId="64" xfId="0" applyNumberFormat="1"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27" borderId="66" xfId="0" applyNumberFormat="1" applyFont="1" applyFill="1" applyBorder="1" applyAlignment="1">
      <alignment horizontal="center" vertical="center"/>
    </xf>
    <xf numFmtId="3" fontId="9" fillId="0" borderId="67" xfId="0" applyNumberFormat="1" applyFont="1" applyFill="1" applyBorder="1" applyAlignment="1">
      <alignment horizontal="center" vertical="center"/>
    </xf>
    <xf numFmtId="176" fontId="0" fillId="0" borderId="0" xfId="0" applyNumberFormat="1" applyAlignment="1">
      <alignment/>
    </xf>
    <xf numFmtId="181" fontId="0" fillId="0" borderId="0" xfId="0" applyNumberFormat="1" applyAlignment="1">
      <alignment/>
    </xf>
    <xf numFmtId="0" fontId="2" fillId="0" borderId="5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7" xfId="0" applyFont="1" applyFill="1" applyBorder="1" applyAlignment="1">
      <alignment horizontal="center" vertical="center"/>
    </xf>
    <xf numFmtId="0" fontId="9" fillId="27" borderId="15" xfId="0" applyFont="1" applyFill="1" applyBorder="1" applyAlignment="1">
      <alignment horizontal="center"/>
    </xf>
    <xf numFmtId="0" fontId="9" fillId="27" borderId="38" xfId="0" applyFont="1" applyFill="1" applyBorder="1" applyAlignment="1">
      <alignment horizontal="center"/>
    </xf>
    <xf numFmtId="0" fontId="4" fillId="27" borderId="15" xfId="0" applyFont="1" applyFill="1" applyBorder="1" applyAlignment="1">
      <alignment horizontal="center"/>
    </xf>
    <xf numFmtId="0" fontId="4" fillId="27" borderId="38" xfId="0" applyFont="1" applyFill="1" applyBorder="1" applyAlignment="1">
      <alignment horizontal="center"/>
    </xf>
    <xf numFmtId="0" fontId="3" fillId="0" borderId="4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1" xfId="0" applyFont="1" applyBorder="1" applyAlignment="1">
      <alignment horizontal="center" vertical="center" wrapText="1"/>
    </xf>
    <xf numFmtId="0" fontId="3" fillId="29" borderId="68" xfId="0" applyFont="1" applyFill="1" applyBorder="1" applyAlignment="1">
      <alignment horizontal="center" vertical="center"/>
    </xf>
    <xf numFmtId="0" fontId="3" fillId="29" borderId="32" xfId="0" applyFont="1" applyFill="1" applyBorder="1" applyAlignment="1">
      <alignment horizontal="center" vertical="center"/>
    </xf>
    <xf numFmtId="0" fontId="8" fillId="0" borderId="56" xfId="0" applyFont="1" applyBorder="1" applyAlignment="1">
      <alignment horizontal="center"/>
    </xf>
    <xf numFmtId="0" fontId="8" fillId="0" borderId="38" xfId="0" applyFont="1" applyBorder="1" applyAlignment="1">
      <alignment horizontal="center"/>
    </xf>
    <xf numFmtId="0" fontId="3" fillId="33" borderId="69" xfId="0" applyFont="1" applyFill="1" applyBorder="1" applyAlignment="1">
      <alignment horizontal="center" vertical="center"/>
    </xf>
    <xf numFmtId="0" fontId="3" fillId="33" borderId="5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9" fillId="27" borderId="15" xfId="0" applyFont="1" applyFill="1" applyBorder="1" applyAlignment="1">
      <alignment horizontal="center"/>
    </xf>
    <xf numFmtId="0" fontId="9" fillId="27" borderId="38" xfId="0" applyFont="1" applyFill="1" applyBorder="1" applyAlignment="1">
      <alignment horizontal="center"/>
    </xf>
    <xf numFmtId="0" fontId="51" fillId="27" borderId="15" xfId="0" applyFont="1" applyFill="1" applyBorder="1" applyAlignment="1">
      <alignment horizontal="center"/>
    </xf>
    <xf numFmtId="0" fontId="51" fillId="27" borderId="38" xfId="0" applyFont="1" applyFill="1" applyBorder="1" applyAlignment="1">
      <alignment horizontal="center"/>
    </xf>
    <xf numFmtId="0" fontId="67" fillId="0" borderId="54" xfId="0" applyFont="1" applyBorder="1" applyAlignment="1">
      <alignment horizontal="center" vertical="center" wrapText="1"/>
    </xf>
    <xf numFmtId="0" fontId="67" fillId="0" borderId="43" xfId="0" applyFont="1" applyBorder="1" applyAlignment="1">
      <alignment horizontal="center" vertical="center" wrapText="1"/>
    </xf>
    <xf numFmtId="0" fontId="67" fillId="0" borderId="37" xfId="0" applyFont="1" applyBorder="1" applyAlignment="1">
      <alignment horizontal="center" vertical="center" wrapText="1"/>
    </xf>
    <xf numFmtId="0" fontId="51" fillId="27" borderId="15" xfId="0" applyFont="1" applyFill="1" applyBorder="1" applyAlignment="1">
      <alignment horizontal="left"/>
    </xf>
    <xf numFmtId="0" fontId="51" fillId="27" borderId="38" xfId="0" applyFont="1" applyFill="1" applyBorder="1" applyAlignment="1">
      <alignment horizontal="left"/>
    </xf>
    <xf numFmtId="0" fontId="2" fillId="0" borderId="2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73"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7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118" fillId="0" borderId="77" xfId="0" applyFont="1" applyBorder="1" applyAlignment="1">
      <alignment horizontal="center"/>
    </xf>
    <xf numFmtId="0" fontId="51" fillId="0" borderId="77" xfId="0" applyFont="1" applyBorder="1" applyAlignment="1">
      <alignment horizontal="center"/>
    </xf>
    <xf numFmtId="0" fontId="110" fillId="0" borderId="23" xfId="0" applyFont="1" applyFill="1" applyBorder="1" applyAlignment="1">
      <alignment horizontal="center" vertical="center" wrapText="1"/>
    </xf>
    <xf numFmtId="0" fontId="110" fillId="0" borderId="48" xfId="0" applyFont="1" applyFill="1" applyBorder="1" applyAlignment="1">
      <alignment horizontal="center" vertical="center" wrapText="1"/>
    </xf>
    <xf numFmtId="0" fontId="110" fillId="0" borderId="78" xfId="0" applyFont="1" applyBorder="1" applyAlignment="1">
      <alignment horizontal="center"/>
    </xf>
    <xf numFmtId="0" fontId="110" fillId="0" borderId="79" xfId="0" applyFont="1" applyBorder="1" applyAlignment="1">
      <alignment horizontal="center"/>
    </xf>
    <xf numFmtId="0" fontId="110" fillId="0" borderId="80" xfId="0" applyFont="1" applyFill="1" applyBorder="1" applyAlignment="1">
      <alignment horizontal="center" vertical="center" wrapText="1"/>
    </xf>
    <xf numFmtId="0" fontId="110" fillId="0" borderId="38" xfId="0" applyFont="1" applyFill="1" applyBorder="1" applyAlignment="1">
      <alignment horizontal="center" vertical="center" wrapText="1"/>
    </xf>
    <xf numFmtId="0" fontId="110" fillId="0" borderId="26" xfId="0" applyFont="1" applyFill="1" applyBorder="1" applyAlignment="1">
      <alignment horizontal="center" vertical="center" wrapText="1"/>
    </xf>
    <xf numFmtId="0" fontId="110" fillId="0" borderId="19"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0" xfId="0" applyFont="1" applyAlignment="1">
      <alignment horizontal="left"/>
    </xf>
    <xf numFmtId="0" fontId="1" fillId="0" borderId="4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09" fillId="0" borderId="56" xfId="0" applyFont="1" applyBorder="1" applyAlignment="1">
      <alignment horizontal="center" vertical="center" wrapText="1"/>
    </xf>
    <xf numFmtId="0" fontId="109" fillId="0" borderId="38" xfId="0" applyFont="1" applyBorder="1" applyAlignment="1">
      <alignment horizontal="center" vertical="center" wrapText="1"/>
    </xf>
    <xf numFmtId="0" fontId="109" fillId="0" borderId="9" xfId="0" applyFont="1" applyBorder="1" applyAlignment="1">
      <alignment horizontal="center" vertical="center" wrapText="1"/>
    </xf>
    <xf numFmtId="0" fontId="103" fillId="27" borderId="70" xfId="0" applyFont="1" applyFill="1" applyBorder="1" applyAlignment="1">
      <alignment horizontal="center" vertical="center" wrapText="1"/>
    </xf>
    <xf numFmtId="0" fontId="103" fillId="27" borderId="21" xfId="0" applyFont="1" applyFill="1" applyBorder="1" applyAlignment="1">
      <alignment horizontal="center" vertical="center" wrapText="1"/>
    </xf>
    <xf numFmtId="0" fontId="103" fillId="27" borderId="8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3" fillId="0" borderId="82" xfId="104" applyFont="1" applyFill="1" applyBorder="1" applyAlignment="1">
      <alignment horizontal="center" vertical="center" wrapText="1"/>
      <protection/>
    </xf>
    <xf numFmtId="0" fontId="3" fillId="0" borderId="68" xfId="104" applyFont="1" applyFill="1" applyBorder="1" applyAlignment="1">
      <alignment horizontal="center" vertical="center" wrapText="1"/>
      <protection/>
    </xf>
    <xf numFmtId="0" fontId="3" fillId="0" borderId="83" xfId="104" applyFont="1" applyFill="1" applyBorder="1" applyAlignment="1">
      <alignment horizontal="center" vertical="center" wrapText="1"/>
      <protection/>
    </xf>
    <xf numFmtId="0" fontId="3" fillId="28" borderId="82" xfId="104" applyFont="1" applyFill="1" applyBorder="1" applyAlignment="1">
      <alignment horizontal="center" vertical="center" wrapText="1"/>
      <protection/>
    </xf>
    <xf numFmtId="0" fontId="3" fillId="28" borderId="68" xfId="104" applyFont="1" applyFill="1" applyBorder="1" applyAlignment="1">
      <alignment horizontal="center" vertical="center" wrapText="1"/>
      <protection/>
    </xf>
    <xf numFmtId="0" fontId="3" fillId="28" borderId="83" xfId="104" applyFont="1" applyFill="1" applyBorder="1" applyAlignment="1">
      <alignment horizontal="center" vertical="center" wrapText="1"/>
      <protection/>
    </xf>
    <xf numFmtId="0" fontId="3" fillId="28" borderId="17" xfId="104" applyFont="1" applyFill="1" applyBorder="1" applyAlignment="1">
      <alignment horizontal="center" vertical="center" wrapText="1"/>
      <protection/>
    </xf>
    <xf numFmtId="0" fontId="3" fillId="28" borderId="34"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4" xfId="104" applyFont="1" applyFill="1" applyBorder="1" applyAlignment="1">
      <alignment horizontal="center" vertical="center" wrapText="1"/>
      <protection/>
    </xf>
    <xf numFmtId="0" fontId="3" fillId="28" borderId="33" xfId="104" applyFont="1" applyFill="1" applyBorder="1" applyAlignment="1">
      <alignment horizontal="center" vertical="center" wrapText="1"/>
      <protection/>
    </xf>
    <xf numFmtId="0" fontId="3" fillId="28" borderId="72" xfId="104" applyFont="1" applyFill="1" applyBorder="1" applyAlignment="1">
      <alignment horizontal="center" vertical="center" wrapText="1"/>
      <protection/>
    </xf>
    <xf numFmtId="0" fontId="3" fillId="28" borderId="50" xfId="104" applyFont="1" applyFill="1" applyBorder="1" applyAlignment="1">
      <alignment horizontal="center" vertical="center" wrapText="1"/>
      <protection/>
    </xf>
    <xf numFmtId="0" fontId="3" fillId="28" borderId="84" xfId="104" applyFont="1" applyFill="1" applyBorder="1" applyAlignment="1">
      <alignment horizontal="center" vertical="center" wrapText="1"/>
      <protection/>
    </xf>
    <xf numFmtId="0" fontId="3" fillId="0" borderId="72" xfId="104" applyFont="1" applyFill="1" applyBorder="1" applyAlignment="1">
      <alignment horizontal="center" vertical="center" wrapText="1"/>
      <protection/>
    </xf>
    <xf numFmtId="0" fontId="3" fillId="0" borderId="50" xfId="104" applyFont="1" applyFill="1" applyBorder="1" applyAlignment="1">
      <alignment horizontal="center" vertical="center" wrapText="1"/>
      <protection/>
    </xf>
    <xf numFmtId="0" fontId="3" fillId="0" borderId="84" xfId="104" applyFont="1" applyFill="1" applyBorder="1" applyAlignment="1">
      <alignment horizontal="center" vertical="center" wrapText="1"/>
      <protection/>
    </xf>
    <xf numFmtId="0" fontId="0" fillId="0" borderId="0" xfId="104" applyFill="1" applyAlignment="1">
      <alignment horizontal="center" vertical="center" wrapText="1"/>
      <protection/>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68" fillId="29" borderId="15" xfId="107" applyFont="1" applyFill="1" applyBorder="1" applyAlignment="1">
      <alignment horizontal="left" vertical="center" wrapText="1"/>
      <protection/>
    </xf>
    <xf numFmtId="0" fontId="68" fillId="29" borderId="47" xfId="0" applyFont="1" applyFill="1" applyBorder="1" applyAlignment="1">
      <alignment horizontal="left" vertical="center" wrapText="1"/>
    </xf>
    <xf numFmtId="0" fontId="68" fillId="29" borderId="15" xfId="0" applyFont="1" applyFill="1" applyBorder="1" applyAlignment="1">
      <alignment horizontal="left" vertical="center" wrapText="1"/>
    </xf>
    <xf numFmtId="0" fontId="68" fillId="29" borderId="15" xfId="0" applyFont="1" applyFill="1" applyBorder="1" applyAlignment="1">
      <alignment horizontal="center" vertical="center" wrapText="1"/>
    </xf>
    <xf numFmtId="0" fontId="68" fillId="29" borderId="5" xfId="0" applyFont="1" applyFill="1" applyBorder="1" applyAlignment="1">
      <alignment horizontal="left" vertical="center" wrapText="1"/>
    </xf>
    <xf numFmtId="0" fontId="68" fillId="29" borderId="67" xfId="0" applyFont="1" applyFill="1" applyBorder="1" applyAlignment="1">
      <alignment horizontal="left" vertical="center" wrapText="1"/>
    </xf>
    <xf numFmtId="200" fontId="59" fillId="30" borderId="15" xfId="53" applyNumberFormat="1" applyFont="1" applyFill="1" applyBorder="1" applyAlignment="1">
      <alignment horizontal="left" vertical="center" wrapText="1"/>
    </xf>
    <xf numFmtId="0" fontId="88" fillId="27"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27" borderId="9" xfId="0" applyFont="1" applyFill="1" applyBorder="1" applyAlignment="1">
      <alignment horizontal="center" vertical="center" wrapText="1"/>
    </xf>
  </cellXfs>
  <cellStyles count="143">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4" xfId="105"/>
    <cellStyle name="Normal Table" xfId="106"/>
    <cellStyle name="Normal_Formati_permbledhese_Investimet 2007" xfId="107"/>
    <cellStyle name="Note" xfId="108"/>
    <cellStyle name="Output" xfId="109"/>
    <cellStyle name="Output Amounts" xfId="110"/>
    <cellStyle name="Percent" xfId="111"/>
    <cellStyle name="Percent [2]" xfId="112"/>
    <cellStyle name="percentage difference" xfId="113"/>
    <cellStyle name="percentage difference one decimal" xfId="114"/>
    <cellStyle name="percentage difference zero decimal" xfId="115"/>
    <cellStyle name="Pevný" xfId="116"/>
    <cellStyle name="Presentation" xfId="117"/>
    <cellStyle name="Proj" xfId="118"/>
    <cellStyle name="Publication" xfId="119"/>
    <cellStyle name="STYL1 - Style1" xfId="120"/>
    <cellStyle name="Style 1" xfId="121"/>
    <cellStyle name="Text" xfId="122"/>
    <cellStyle name="Title" xfId="123"/>
    <cellStyle name="Total" xfId="124"/>
    <cellStyle name="Warning Text" xfId="125"/>
    <cellStyle name="WebAnchor1" xfId="126"/>
    <cellStyle name="WebAnchor2" xfId="127"/>
    <cellStyle name="WebAnchor3" xfId="128"/>
    <cellStyle name="WebAnchor4" xfId="129"/>
    <cellStyle name="WebAnchor5" xfId="130"/>
    <cellStyle name="WebAnchor6" xfId="131"/>
    <cellStyle name="WebAnchor7" xfId="132"/>
    <cellStyle name="Webexclude" xfId="133"/>
    <cellStyle name="WebFN" xfId="134"/>
    <cellStyle name="WebFN1" xfId="135"/>
    <cellStyle name="WebFN2" xfId="136"/>
    <cellStyle name="WebFN3" xfId="137"/>
    <cellStyle name="WebFN4" xfId="138"/>
    <cellStyle name="WebHR" xfId="139"/>
    <cellStyle name="WebIndent1" xfId="140"/>
    <cellStyle name="WebIndent1wFN3" xfId="141"/>
    <cellStyle name="WebIndent2" xfId="142"/>
    <cellStyle name="WebNoBR" xfId="143"/>
    <cellStyle name="Záhlaví 1" xfId="144"/>
    <cellStyle name="Záhlaví 2" xfId="145"/>
    <cellStyle name="zero" xfId="146"/>
    <cellStyle name="ДАТА" xfId="147"/>
    <cellStyle name="ДЕНЕЖНЫЙ_BOPENGC" xfId="148"/>
    <cellStyle name="ЗАГОЛОВОК1" xfId="149"/>
    <cellStyle name="ЗАГОЛОВОК2" xfId="150"/>
    <cellStyle name="ИТОГОВЫЙ" xfId="151"/>
    <cellStyle name="Обычный_BOPENGC" xfId="152"/>
    <cellStyle name="ПРОЦЕНТНЫЙ_BOPENGC" xfId="153"/>
    <cellStyle name="ТЕКСТ" xfId="154"/>
    <cellStyle name="ФИКСИРОВАННЫЙ" xfId="155"/>
    <cellStyle name="ФИНАНСОВЫЙ_BOPENGC"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P38"/>
  <sheetViews>
    <sheetView zoomScalePageLayoutView="0" workbookViewId="0" topLeftCell="A1">
      <selection activeCell="K16" sqref="K16:K35"/>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3" customWidth="1"/>
    <col min="14" max="14" width="12.7109375" style="0" bestFit="1" customWidth="1"/>
    <col min="16" max="16" width="14.7109375" style="0" customWidth="1"/>
  </cols>
  <sheetData>
    <row r="2" spans="1:9" s="14" customFormat="1" ht="15.75">
      <c r="A2" s="193" t="s">
        <v>81</v>
      </c>
      <c r="B2" s="194"/>
      <c r="C2" s="194"/>
      <c r="D2" s="195"/>
      <c r="E2" s="19"/>
      <c r="F2" s="19"/>
      <c r="G2" s="19"/>
      <c r="H2" s="19"/>
      <c r="I2" s="36"/>
    </row>
    <row r="3" spans="1:10" ht="13.5" thickBot="1">
      <c r="A3" s="12"/>
      <c r="B3" s="128"/>
      <c r="C3" s="128"/>
      <c r="D3" s="12"/>
      <c r="E3" s="16"/>
      <c r="F3" s="24"/>
      <c r="G3" s="25"/>
      <c r="H3" s="20"/>
      <c r="I3" s="196" t="s">
        <v>54</v>
      </c>
      <c r="J3" s="1"/>
    </row>
    <row r="4" spans="1:10" s="32" customFormat="1" ht="12.75">
      <c r="A4" s="27"/>
      <c r="B4" s="8"/>
      <c r="C4" s="8"/>
      <c r="D4" s="28"/>
      <c r="E4" s="28"/>
      <c r="F4" s="29"/>
      <c r="G4" s="29"/>
      <c r="H4" s="30"/>
      <c r="I4" s="38"/>
      <c r="J4" s="31"/>
    </row>
    <row r="5" spans="1:10" ht="12.75">
      <c r="A5" s="17" t="s">
        <v>27</v>
      </c>
      <c r="B5" s="55">
        <v>14</v>
      </c>
      <c r="C5" s="128"/>
      <c r="D5" s="128"/>
      <c r="E5" s="128"/>
      <c r="F5" s="128"/>
      <c r="G5" s="129"/>
      <c r="H5" s="7" t="s">
        <v>28</v>
      </c>
      <c r="I5" s="52" t="s">
        <v>93</v>
      </c>
      <c r="J5" s="1"/>
    </row>
    <row r="6" spans="1:10" ht="12.75">
      <c r="A6" s="17" t="s">
        <v>1</v>
      </c>
      <c r="B6" s="55" t="s">
        <v>91</v>
      </c>
      <c r="C6" s="130"/>
      <c r="D6" s="130"/>
      <c r="E6" s="130"/>
      <c r="F6" s="130"/>
      <c r="G6" s="131"/>
      <c r="H6" s="7" t="s">
        <v>56</v>
      </c>
      <c r="I6" s="52" t="s">
        <v>92</v>
      </c>
      <c r="J6" s="1"/>
    </row>
    <row r="7" spans="1:10" s="46" customFormat="1" ht="12.75">
      <c r="A7" s="335" t="s">
        <v>82</v>
      </c>
      <c r="B7" s="357" t="s">
        <v>55</v>
      </c>
      <c r="C7" s="218" t="s">
        <v>2</v>
      </c>
      <c r="D7" s="13" t="s">
        <v>3</v>
      </c>
      <c r="E7" s="13" t="s">
        <v>4</v>
      </c>
      <c r="F7" s="13" t="s">
        <v>5</v>
      </c>
      <c r="G7" s="13" t="s">
        <v>37</v>
      </c>
      <c r="H7" s="13" t="s">
        <v>76</v>
      </c>
      <c r="I7" s="39" t="s">
        <v>77</v>
      </c>
      <c r="J7" s="45"/>
    </row>
    <row r="8" spans="1:10" s="48" customFormat="1" ht="12.75">
      <c r="A8" s="336"/>
      <c r="B8" s="358"/>
      <c r="C8" s="219" t="s">
        <v>6</v>
      </c>
      <c r="D8" s="219" t="s">
        <v>29</v>
      </c>
      <c r="E8" s="9" t="s">
        <v>53</v>
      </c>
      <c r="F8" s="9" t="s">
        <v>53</v>
      </c>
      <c r="G8" s="219" t="s">
        <v>53</v>
      </c>
      <c r="H8" s="219" t="s">
        <v>6</v>
      </c>
      <c r="I8" s="351" t="s">
        <v>7</v>
      </c>
      <c r="J8" s="47"/>
    </row>
    <row r="9" spans="1:10" s="48" customFormat="1" ht="33.75">
      <c r="A9" s="337"/>
      <c r="B9" s="359"/>
      <c r="C9" s="220" t="s">
        <v>174</v>
      </c>
      <c r="D9" s="220" t="s">
        <v>175</v>
      </c>
      <c r="E9" s="10" t="s">
        <v>172</v>
      </c>
      <c r="F9" s="10" t="s">
        <v>173</v>
      </c>
      <c r="G9" s="220" t="s">
        <v>75</v>
      </c>
      <c r="H9" s="220" t="s">
        <v>74</v>
      </c>
      <c r="I9" s="352"/>
      <c r="J9" s="47"/>
    </row>
    <row r="10" spans="1:16" ht="12.75">
      <c r="A10" s="18">
        <v>600</v>
      </c>
      <c r="B10" s="3" t="s">
        <v>9</v>
      </c>
      <c r="C10" s="135">
        <v>2973063</v>
      </c>
      <c r="D10" s="135">
        <v>2831705</v>
      </c>
      <c r="E10" s="135">
        <v>3251785</v>
      </c>
      <c r="F10" s="135">
        <v>3304617.151</v>
      </c>
      <c r="G10" s="135">
        <f>F10</f>
        <v>3304617.151</v>
      </c>
      <c r="H10" s="135">
        <v>3249559.34</v>
      </c>
      <c r="I10" s="35">
        <f>H10-G10</f>
        <v>-55057.81100000022</v>
      </c>
      <c r="J10" s="1"/>
      <c r="N10" s="187"/>
      <c r="P10" s="187"/>
    </row>
    <row r="11" spans="1:10" ht="12.75">
      <c r="A11" s="18">
        <v>601</v>
      </c>
      <c r="B11" s="3" t="s">
        <v>10</v>
      </c>
      <c r="C11" s="135">
        <v>492085</v>
      </c>
      <c r="D11" s="135">
        <v>472895</v>
      </c>
      <c r="E11" s="135">
        <v>629815</v>
      </c>
      <c r="F11" s="135">
        <v>549209</v>
      </c>
      <c r="G11" s="135">
        <v>549209</v>
      </c>
      <c r="H11" s="49">
        <v>533706.971</v>
      </c>
      <c r="I11" s="35">
        <f aca="true" t="shared" si="0" ref="I11:I16">H11-G11</f>
        <v>-15502.02899999998</v>
      </c>
      <c r="J11" s="1"/>
    </row>
    <row r="12" spans="1:10" ht="12.75">
      <c r="A12" s="18">
        <v>602</v>
      </c>
      <c r="B12" s="3" t="s">
        <v>11</v>
      </c>
      <c r="C12" s="135">
        <v>1206281</v>
      </c>
      <c r="D12" s="135">
        <v>1671150</v>
      </c>
      <c r="E12" s="135">
        <v>1480150</v>
      </c>
      <c r="F12" s="135">
        <v>1481109.51</v>
      </c>
      <c r="G12" s="135">
        <v>1481109.51</v>
      </c>
      <c r="H12" s="49">
        <v>1407135.288</v>
      </c>
      <c r="I12" s="35">
        <f t="shared" si="0"/>
        <v>-73974.22200000007</v>
      </c>
      <c r="J12" s="1"/>
    </row>
    <row r="13" spans="1:10" ht="12.75">
      <c r="A13" s="18">
        <v>603</v>
      </c>
      <c r="B13" s="3" t="s">
        <v>12</v>
      </c>
      <c r="C13" s="49">
        <v>0</v>
      </c>
      <c r="D13" s="49">
        <v>0</v>
      </c>
      <c r="E13" s="49">
        <v>0</v>
      </c>
      <c r="F13" s="49">
        <v>0</v>
      </c>
      <c r="G13" s="49">
        <v>0</v>
      </c>
      <c r="H13" s="49">
        <v>0</v>
      </c>
      <c r="I13" s="35">
        <f t="shared" si="0"/>
        <v>0</v>
      </c>
      <c r="J13" s="1"/>
    </row>
    <row r="14" spans="1:10" ht="12.75">
      <c r="A14" s="18">
        <v>604</v>
      </c>
      <c r="B14" s="3" t="s">
        <v>13</v>
      </c>
      <c r="C14" s="49">
        <v>0</v>
      </c>
      <c r="D14" s="49">
        <v>0</v>
      </c>
      <c r="E14" s="49">
        <v>0</v>
      </c>
      <c r="F14" s="49">
        <v>5200</v>
      </c>
      <c r="G14" s="49">
        <v>5200</v>
      </c>
      <c r="H14" s="49">
        <v>4753.083</v>
      </c>
      <c r="I14" s="35">
        <f t="shared" si="0"/>
        <v>-446.91700000000037</v>
      </c>
      <c r="J14" s="1"/>
    </row>
    <row r="15" spans="1:10" ht="12.75">
      <c r="A15" s="18">
        <v>605</v>
      </c>
      <c r="B15" s="3" t="s">
        <v>14</v>
      </c>
      <c r="C15" s="49">
        <v>0</v>
      </c>
      <c r="D15" s="135">
        <v>350</v>
      </c>
      <c r="E15" s="135">
        <v>350</v>
      </c>
      <c r="F15" s="135">
        <v>350</v>
      </c>
      <c r="G15" s="135">
        <v>350</v>
      </c>
      <c r="H15" s="49">
        <v>0</v>
      </c>
      <c r="I15" s="35">
        <f t="shared" si="0"/>
        <v>-350</v>
      </c>
      <c r="J15" s="1"/>
    </row>
    <row r="16" spans="1:10" ht="12.75">
      <c r="A16" s="18">
        <v>606</v>
      </c>
      <c r="B16" s="3" t="s">
        <v>15</v>
      </c>
      <c r="C16" s="135">
        <v>3770</v>
      </c>
      <c r="D16" s="49">
        <v>0</v>
      </c>
      <c r="E16" s="49">
        <v>0</v>
      </c>
      <c r="F16" s="135">
        <v>40743.531</v>
      </c>
      <c r="G16" s="135">
        <v>40743.531</v>
      </c>
      <c r="H16" s="49">
        <v>38974.766</v>
      </c>
      <c r="I16" s="35">
        <f t="shared" si="0"/>
        <v>-1768.7649999999994</v>
      </c>
      <c r="J16" s="1"/>
    </row>
    <row r="17" spans="1:10" s="54" customFormat="1" ht="12.75">
      <c r="A17" s="287" t="s">
        <v>16</v>
      </c>
      <c r="B17" s="288" t="s">
        <v>17</v>
      </c>
      <c r="C17" s="289">
        <f>SUM(C10:C16)</f>
        <v>4675199</v>
      </c>
      <c r="D17" s="289">
        <f aca="true" t="shared" si="1" ref="D17:I17">SUM(D10:D16)</f>
        <v>4976100</v>
      </c>
      <c r="E17" s="289">
        <f t="shared" si="1"/>
        <v>5362100</v>
      </c>
      <c r="F17" s="289">
        <f t="shared" si="1"/>
        <v>5381229.192000001</v>
      </c>
      <c r="G17" s="290">
        <f t="shared" si="1"/>
        <v>5381229.192000001</v>
      </c>
      <c r="H17" s="290">
        <f t="shared" si="1"/>
        <v>5234129.447999999</v>
      </c>
      <c r="I17" s="286">
        <f t="shared" si="1"/>
        <v>-147099.74400000024</v>
      </c>
      <c r="J17" s="53"/>
    </row>
    <row r="18" spans="1:10" ht="12.75">
      <c r="A18" s="18">
        <v>230</v>
      </c>
      <c r="B18" s="3" t="s">
        <v>18</v>
      </c>
      <c r="C18" s="49">
        <v>364.156</v>
      </c>
      <c r="D18" s="49">
        <v>1000</v>
      </c>
      <c r="E18" s="135">
        <v>1100</v>
      </c>
      <c r="F18" s="135">
        <v>973.236</v>
      </c>
      <c r="G18" s="135">
        <v>973.236</v>
      </c>
      <c r="H18" s="49">
        <v>973.236</v>
      </c>
      <c r="I18" s="35">
        <f>H18-G18</f>
        <v>0</v>
      </c>
      <c r="J18" s="1"/>
    </row>
    <row r="19" spans="1:10" ht="12.75">
      <c r="A19" s="18">
        <v>231</v>
      </c>
      <c r="B19" s="3" t="s">
        <v>19</v>
      </c>
      <c r="C19" s="135">
        <v>377565.832</v>
      </c>
      <c r="D19" s="135">
        <v>149000</v>
      </c>
      <c r="E19" s="135">
        <v>468900</v>
      </c>
      <c r="F19" s="135">
        <v>399026.764</v>
      </c>
      <c r="G19" s="135">
        <v>399026.764</v>
      </c>
      <c r="H19" s="213">
        <v>383117.518</v>
      </c>
      <c r="I19" s="35">
        <f>H19-G19</f>
        <v>-15909.246000000043</v>
      </c>
      <c r="J19" s="1"/>
    </row>
    <row r="20" spans="1:10" ht="12.75">
      <c r="A20" s="18">
        <v>232</v>
      </c>
      <c r="B20" s="3" t="s">
        <v>20</v>
      </c>
      <c r="C20" s="49">
        <v>0</v>
      </c>
      <c r="D20" s="49">
        <v>0</v>
      </c>
      <c r="E20" s="49">
        <v>0</v>
      </c>
      <c r="F20" s="49">
        <v>0</v>
      </c>
      <c r="G20" s="49">
        <v>0</v>
      </c>
      <c r="H20" s="49">
        <v>0</v>
      </c>
      <c r="I20" s="35">
        <f>H20-G20</f>
        <v>0</v>
      </c>
      <c r="J20" s="1"/>
    </row>
    <row r="21" spans="1:14" ht="12.75">
      <c r="A21" s="282" t="s">
        <v>21</v>
      </c>
      <c r="B21" s="283" t="s">
        <v>38</v>
      </c>
      <c r="C21" s="284">
        <f>SUM(C18:C20)</f>
        <v>377929.988</v>
      </c>
      <c r="D21" s="284">
        <f aca="true" t="shared" si="2" ref="D21:I21">SUM(D18:D20)</f>
        <v>150000</v>
      </c>
      <c r="E21" s="284">
        <f t="shared" si="2"/>
        <v>470000</v>
      </c>
      <c r="F21" s="284">
        <f t="shared" si="2"/>
        <v>400000</v>
      </c>
      <c r="G21" s="285">
        <f t="shared" si="2"/>
        <v>400000</v>
      </c>
      <c r="H21" s="285">
        <f t="shared" si="2"/>
        <v>384090.75399999996</v>
      </c>
      <c r="I21" s="286">
        <f t="shared" si="2"/>
        <v>-15909.246000000043</v>
      </c>
      <c r="J21" s="1"/>
      <c r="N21" s="187"/>
    </row>
    <row r="22" spans="1:10" ht="12.75">
      <c r="A22" s="18">
        <v>230</v>
      </c>
      <c r="B22" s="3" t="s">
        <v>18</v>
      </c>
      <c r="C22" s="50">
        <v>0</v>
      </c>
      <c r="D22" s="50">
        <v>0</v>
      </c>
      <c r="E22" s="50">
        <v>0</v>
      </c>
      <c r="F22" s="50">
        <v>0</v>
      </c>
      <c r="G22" s="50">
        <v>0</v>
      </c>
      <c r="H22" s="50">
        <v>0</v>
      </c>
      <c r="I22" s="35">
        <f>H22-G22</f>
        <v>0</v>
      </c>
      <c r="J22" s="1"/>
    </row>
    <row r="23" spans="1:14" ht="12.75">
      <c r="A23" s="18">
        <v>231</v>
      </c>
      <c r="B23" s="3" t="s">
        <v>19</v>
      </c>
      <c r="C23" s="50">
        <v>0</v>
      </c>
      <c r="D23" s="50">
        <v>0</v>
      </c>
      <c r="E23" s="50">
        <v>0</v>
      </c>
      <c r="F23" s="50">
        <v>0</v>
      </c>
      <c r="G23" s="50">
        <v>0</v>
      </c>
      <c r="H23" s="50">
        <v>0</v>
      </c>
      <c r="I23" s="35">
        <f>H23-G23</f>
        <v>0</v>
      </c>
      <c r="J23" s="1"/>
      <c r="N23" s="333"/>
    </row>
    <row r="24" spans="1:10" ht="12.75">
      <c r="A24" s="18">
        <v>232</v>
      </c>
      <c r="B24" s="3" t="s">
        <v>20</v>
      </c>
      <c r="C24" s="50">
        <v>0</v>
      </c>
      <c r="D24" s="50">
        <v>0</v>
      </c>
      <c r="E24" s="50">
        <v>0</v>
      </c>
      <c r="F24" s="50">
        <v>0</v>
      </c>
      <c r="G24" s="50">
        <v>0</v>
      </c>
      <c r="H24" s="50">
        <v>0</v>
      </c>
      <c r="I24" s="35">
        <f>H24-G24</f>
        <v>0</v>
      </c>
      <c r="J24" s="1"/>
    </row>
    <row r="25" spans="1:10" ht="12.75">
      <c r="A25" s="33" t="s">
        <v>21</v>
      </c>
      <c r="B25" s="44" t="s">
        <v>39</v>
      </c>
      <c r="C25" s="34">
        <f>SUM(C22:C24)</f>
        <v>0</v>
      </c>
      <c r="D25" s="34">
        <f aca="true" t="shared" si="3" ref="D25:I25">SUM(D22:D24)</f>
        <v>0</v>
      </c>
      <c r="E25" s="136">
        <f t="shared" si="3"/>
        <v>0</v>
      </c>
      <c r="F25" s="136">
        <f t="shared" si="3"/>
        <v>0</v>
      </c>
      <c r="G25" s="34">
        <f t="shared" si="3"/>
        <v>0</v>
      </c>
      <c r="H25" s="34">
        <f t="shared" si="3"/>
        <v>0</v>
      </c>
      <c r="I25" s="40">
        <f t="shared" si="3"/>
        <v>0</v>
      </c>
      <c r="J25" s="1"/>
    </row>
    <row r="26" spans="1:10" s="54" customFormat="1" ht="12.75">
      <c r="A26" s="33" t="s">
        <v>22</v>
      </c>
      <c r="B26" s="291" t="s">
        <v>57</v>
      </c>
      <c r="C26" s="292">
        <f aca="true" t="shared" si="4" ref="C26:I26">C21+C25</f>
        <v>377929.988</v>
      </c>
      <c r="D26" s="292">
        <f t="shared" si="4"/>
        <v>150000</v>
      </c>
      <c r="E26" s="292">
        <f t="shared" si="4"/>
        <v>470000</v>
      </c>
      <c r="F26" s="292">
        <f t="shared" si="4"/>
        <v>400000</v>
      </c>
      <c r="G26" s="293">
        <f t="shared" si="4"/>
        <v>400000</v>
      </c>
      <c r="H26" s="293">
        <f t="shared" si="4"/>
        <v>384090.75399999996</v>
      </c>
      <c r="I26" s="294">
        <f t="shared" si="4"/>
        <v>-15909.246000000043</v>
      </c>
      <c r="J26" s="53"/>
    </row>
    <row r="27" spans="1:9" ht="12.75">
      <c r="A27" s="353" t="s">
        <v>40</v>
      </c>
      <c r="B27" s="354"/>
      <c r="C27" s="21"/>
      <c r="D27" s="21"/>
      <c r="E27" s="21"/>
      <c r="F27" s="137"/>
      <c r="G27" s="21"/>
      <c r="H27" s="51">
        <v>0</v>
      </c>
      <c r="I27" s="295"/>
    </row>
    <row r="28" spans="1:11" s="54" customFormat="1" ht="18.75" customHeight="1" thickBot="1">
      <c r="A28" s="355" t="s">
        <v>41</v>
      </c>
      <c r="B28" s="356"/>
      <c r="C28" s="280">
        <f aca="true" t="shared" si="5" ref="C28:I28">C17+C26+C27</f>
        <v>5053128.988</v>
      </c>
      <c r="D28" s="280">
        <f t="shared" si="5"/>
        <v>5126100</v>
      </c>
      <c r="E28" s="280">
        <f t="shared" si="5"/>
        <v>5832100</v>
      </c>
      <c r="F28" s="280">
        <f t="shared" si="5"/>
        <v>5781229.192000001</v>
      </c>
      <c r="G28" s="280">
        <f>G17+G26+G27</f>
        <v>5781229.192000001</v>
      </c>
      <c r="H28" s="280">
        <f t="shared" si="5"/>
        <v>5618220.201999999</v>
      </c>
      <c r="I28" s="281">
        <f t="shared" si="5"/>
        <v>-163008.99000000028</v>
      </c>
      <c r="K28" s="279"/>
    </row>
    <row r="29" spans="1:14" ht="19.5" customHeight="1">
      <c r="A29" s="5"/>
      <c r="B29" s="2"/>
      <c r="C29" s="2"/>
      <c r="D29" s="22"/>
      <c r="E29" s="22"/>
      <c r="F29" s="22"/>
      <c r="G29" s="22"/>
      <c r="H29" s="22"/>
      <c r="I29" s="41"/>
      <c r="N29" s="334"/>
    </row>
    <row r="30" spans="1:14" ht="11.25" customHeight="1">
      <c r="A30" s="5"/>
      <c r="B30" s="2"/>
      <c r="C30" s="2"/>
      <c r="D30" s="22"/>
      <c r="E30" s="22"/>
      <c r="F30" s="22"/>
      <c r="G30" s="22"/>
      <c r="H30" s="22"/>
      <c r="I30" s="41"/>
      <c r="N30" s="333"/>
    </row>
    <row r="32" spans="1:9" ht="17.25" customHeight="1">
      <c r="A32" s="348" t="s">
        <v>23</v>
      </c>
      <c r="B32" s="258" t="s">
        <v>242</v>
      </c>
      <c r="C32" s="342" t="s">
        <v>24</v>
      </c>
      <c r="D32" s="343"/>
      <c r="E32" s="26" t="s">
        <v>8</v>
      </c>
      <c r="F32" s="338" t="s">
        <v>291</v>
      </c>
      <c r="G32" s="339"/>
      <c r="H32" s="23"/>
      <c r="I32" s="42"/>
    </row>
    <row r="33" spans="1:9" ht="19.5" customHeight="1">
      <c r="A33" s="349"/>
      <c r="B33" s="126" t="s">
        <v>25</v>
      </c>
      <c r="C33" s="344"/>
      <c r="D33" s="345"/>
      <c r="E33" s="26" t="s">
        <v>25</v>
      </c>
      <c r="F33" s="340"/>
      <c r="G33" s="341"/>
      <c r="H33" s="23"/>
      <c r="I33" s="42"/>
    </row>
    <row r="34" spans="1:9" ht="21.75" customHeight="1">
      <c r="A34" s="350"/>
      <c r="B34" s="126" t="s">
        <v>243</v>
      </c>
      <c r="C34" s="346"/>
      <c r="D34" s="347"/>
      <c r="E34" s="26" t="s">
        <v>26</v>
      </c>
      <c r="F34" s="340"/>
      <c r="G34" s="341"/>
      <c r="H34" s="23"/>
      <c r="I34" s="42"/>
    </row>
    <row r="38" spans="4:8" ht="12.75">
      <c r="D38" s="217"/>
      <c r="E38" s="217"/>
      <c r="F38" s="217"/>
      <c r="G38" s="217"/>
      <c r="H38" s="217"/>
    </row>
  </sheetData>
  <sheetProtection/>
  <mergeCells count="10">
    <mergeCell ref="F34:G34"/>
    <mergeCell ref="C32:D34"/>
    <mergeCell ref="A7:A9"/>
    <mergeCell ref="A32:A34"/>
    <mergeCell ref="I8:I9"/>
    <mergeCell ref="A27:B27"/>
    <mergeCell ref="A28:B28"/>
    <mergeCell ref="B7:B9"/>
    <mergeCell ref="F32:G32"/>
    <mergeCell ref="F33:G33"/>
  </mergeCells>
  <printOptions horizontalCentered="1" verticalCentered="1"/>
  <pageMargins left="0" right="0" top="0" bottom="0" header="0" footer="0"/>
  <pageSetup fitToHeight="1" fitToWidth="1"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dimension ref="A2:Y53"/>
  <sheetViews>
    <sheetView zoomScale="80" zoomScaleNormal="80" zoomScalePageLayoutView="0" workbookViewId="0" topLeftCell="A4">
      <selection activeCell="V31" sqref="V31"/>
    </sheetView>
  </sheetViews>
  <sheetFormatPr defaultColWidth="9.140625" defaultRowHeight="12.75"/>
  <cols>
    <col min="1" max="1" width="11.140625" style="0" customWidth="1"/>
    <col min="2" max="2" width="30.421875" style="0" customWidth="1"/>
    <col min="3" max="3" width="14.57421875" style="0" customWidth="1"/>
    <col min="4" max="4" width="9.8515625" style="0" customWidth="1"/>
    <col min="5" max="5" width="12.7109375" style="0" customWidth="1"/>
    <col min="6" max="6" width="12.421875" style="0" customWidth="1"/>
    <col min="7" max="7" width="9.00390625" style="0" customWidth="1"/>
    <col min="8" max="8" width="11.00390625" style="0" customWidth="1"/>
    <col min="9" max="9" width="9.421875" style="0" customWidth="1"/>
    <col min="10" max="10" width="7.8515625" style="0" customWidth="1"/>
    <col min="11" max="11" width="11.140625" style="0" customWidth="1"/>
    <col min="12" max="12" width="10.7109375" style="0" customWidth="1"/>
    <col min="13" max="13" width="8.7109375" style="0" customWidth="1"/>
    <col min="14" max="14" width="12.7109375" style="0" customWidth="1"/>
    <col min="15" max="15" width="12.421875" style="0" customWidth="1"/>
    <col min="16" max="16" width="11.140625" style="0" customWidth="1"/>
    <col min="17" max="17" width="11.7109375" style="0" customWidth="1"/>
    <col min="18" max="18" width="11.8515625" style="0" customWidth="1"/>
    <col min="19" max="19" width="38.57421875" style="0" customWidth="1"/>
    <col min="20" max="21" width="7.7109375" style="0" customWidth="1"/>
    <col min="22" max="22" width="11.57421875" style="0" bestFit="1" customWidth="1"/>
    <col min="25" max="25" width="13.8515625" style="0" customWidth="1"/>
  </cols>
  <sheetData>
    <row r="2" spans="1:14" s="199" customFormat="1" ht="15.75">
      <c r="A2" s="198" t="s">
        <v>78</v>
      </c>
      <c r="B2" s="197"/>
      <c r="C2" s="197"/>
      <c r="D2" s="197"/>
      <c r="E2" s="197"/>
      <c r="F2" s="197"/>
      <c r="G2" s="197"/>
      <c r="H2" s="197"/>
      <c r="I2" s="197"/>
      <c r="J2" s="197"/>
      <c r="K2" s="197"/>
      <c r="L2" s="197"/>
      <c r="M2" s="197"/>
      <c r="N2" s="197"/>
    </row>
    <row r="3" spans="1:14" s="61" customFormat="1" ht="15.75">
      <c r="A3" s="59"/>
      <c r="B3" s="60"/>
      <c r="C3" s="60"/>
      <c r="D3" s="60"/>
      <c r="E3" s="60"/>
      <c r="F3" s="60"/>
      <c r="G3" s="60"/>
      <c r="H3" s="60"/>
      <c r="I3" s="60"/>
      <c r="J3" s="60"/>
      <c r="K3" s="60"/>
      <c r="L3" s="60"/>
      <c r="M3" s="60"/>
      <c r="N3" s="60"/>
    </row>
    <row r="4" spans="1:14" ht="15">
      <c r="A4" s="67" t="s">
        <v>27</v>
      </c>
      <c r="B4" s="125">
        <v>14</v>
      </c>
      <c r="C4" s="66" t="s">
        <v>28</v>
      </c>
      <c r="D4" s="56">
        <v>1014</v>
      </c>
      <c r="E4" s="4"/>
      <c r="F4" s="4"/>
      <c r="G4" s="4"/>
      <c r="H4" s="4"/>
      <c r="I4" s="4"/>
      <c r="J4" s="4"/>
      <c r="K4" s="6"/>
      <c r="L4" s="6"/>
      <c r="M4" s="6"/>
      <c r="N4" s="6"/>
    </row>
    <row r="5" spans="1:14" ht="15">
      <c r="A5" s="57"/>
      <c r="B5" s="58"/>
      <c r="C5" s="58"/>
      <c r="D5" s="58"/>
      <c r="E5" s="4"/>
      <c r="F5" s="4"/>
      <c r="G5" s="4"/>
      <c r="H5" s="4"/>
      <c r="I5" s="4"/>
      <c r="J5" s="4"/>
      <c r="K5" s="6"/>
      <c r="L5" s="6"/>
      <c r="M5" s="6"/>
      <c r="N5" s="6"/>
    </row>
    <row r="6" spans="1:14" ht="15">
      <c r="A6" s="67" t="s">
        <v>1</v>
      </c>
      <c r="B6" s="55" t="s">
        <v>91</v>
      </c>
      <c r="C6" s="66" t="s">
        <v>56</v>
      </c>
      <c r="D6" s="56" t="s">
        <v>94</v>
      </c>
      <c r="E6" s="63"/>
      <c r="F6" s="62"/>
      <c r="G6" s="62"/>
      <c r="H6" s="62"/>
      <c r="I6" s="62"/>
      <c r="J6" s="62"/>
      <c r="K6" s="6"/>
      <c r="L6" s="6"/>
      <c r="M6" s="6"/>
      <c r="N6" s="6"/>
    </row>
    <row r="7" spans="1:9" ht="15.75" thickBot="1">
      <c r="A7" s="398"/>
      <c r="B7" s="399"/>
      <c r="F7" s="231"/>
      <c r="G7" s="150"/>
      <c r="H7" s="151"/>
      <c r="I7" s="151"/>
    </row>
    <row r="8" spans="1:19" s="134" customFormat="1" ht="16.5" thickBot="1">
      <c r="A8" s="132"/>
      <c r="B8" s="133" t="s">
        <v>54</v>
      </c>
      <c r="C8" s="133"/>
      <c r="D8" s="133"/>
      <c r="E8" s="133"/>
      <c r="F8" s="133" t="s">
        <v>83</v>
      </c>
      <c r="G8" s="133"/>
      <c r="H8" s="133"/>
      <c r="I8" s="133" t="s">
        <v>84</v>
      </c>
      <c r="J8" s="133"/>
      <c r="K8" s="133"/>
      <c r="L8" s="133" t="s">
        <v>85</v>
      </c>
      <c r="M8" s="133"/>
      <c r="N8" s="133"/>
      <c r="O8" s="133" t="s">
        <v>86</v>
      </c>
      <c r="P8" s="402" t="s">
        <v>90</v>
      </c>
      <c r="Q8" s="403"/>
      <c r="R8" s="403"/>
      <c r="S8" s="387" t="s">
        <v>30</v>
      </c>
    </row>
    <row r="9" spans="1:19" s="68" customFormat="1" ht="33" customHeight="1">
      <c r="A9" s="369" t="s">
        <v>0</v>
      </c>
      <c r="B9" s="371" t="s">
        <v>70</v>
      </c>
      <c r="C9" s="373" t="s">
        <v>71</v>
      </c>
      <c r="D9" s="375" t="s">
        <v>176</v>
      </c>
      <c r="E9" s="377" t="s">
        <v>177</v>
      </c>
      <c r="F9" s="390" t="s">
        <v>178</v>
      </c>
      <c r="G9" s="396" t="s">
        <v>262</v>
      </c>
      <c r="H9" s="377" t="s">
        <v>263</v>
      </c>
      <c r="I9" s="390" t="s">
        <v>179</v>
      </c>
      <c r="J9" s="408" t="s">
        <v>180</v>
      </c>
      <c r="K9" s="377" t="s">
        <v>181</v>
      </c>
      <c r="L9" s="385" t="s">
        <v>182</v>
      </c>
      <c r="M9" s="392" t="s">
        <v>183</v>
      </c>
      <c r="N9" s="377" t="s">
        <v>184</v>
      </c>
      <c r="O9" s="394" t="s">
        <v>185</v>
      </c>
      <c r="P9" s="406" t="s">
        <v>87</v>
      </c>
      <c r="Q9" s="404" t="s">
        <v>88</v>
      </c>
      <c r="R9" s="400" t="s">
        <v>89</v>
      </c>
      <c r="S9" s="388"/>
    </row>
    <row r="10" spans="1:19" s="68" customFormat="1" ht="86.25" customHeight="1">
      <c r="A10" s="370"/>
      <c r="B10" s="372"/>
      <c r="C10" s="374"/>
      <c r="D10" s="376"/>
      <c r="E10" s="378"/>
      <c r="F10" s="391"/>
      <c r="G10" s="397"/>
      <c r="H10" s="378"/>
      <c r="I10" s="391"/>
      <c r="J10" s="409"/>
      <c r="K10" s="378"/>
      <c r="L10" s="386"/>
      <c r="M10" s="393"/>
      <c r="N10" s="378"/>
      <c r="O10" s="395"/>
      <c r="P10" s="407"/>
      <c r="Q10" s="405"/>
      <c r="R10" s="401"/>
      <c r="S10" s="389"/>
    </row>
    <row r="11" spans="1:22" s="46" customFormat="1" ht="72" customHeight="1">
      <c r="A11" s="300" t="s">
        <v>72</v>
      </c>
      <c r="B11" s="449" t="s">
        <v>95</v>
      </c>
      <c r="C11" s="301" t="s">
        <v>96</v>
      </c>
      <c r="D11" s="225">
        <v>5867</v>
      </c>
      <c r="E11" s="226">
        <v>434113.219</v>
      </c>
      <c r="F11" s="297">
        <f>E11/D11</f>
        <v>73.99236730867564</v>
      </c>
      <c r="G11" s="225">
        <v>5922</v>
      </c>
      <c r="H11" s="226">
        <v>453592.686</v>
      </c>
      <c r="I11" s="297">
        <f>H11/G11</f>
        <v>76.59450962512665</v>
      </c>
      <c r="J11" s="320">
        <v>5922</v>
      </c>
      <c r="K11" s="226">
        <v>453592.686</v>
      </c>
      <c r="L11" s="321">
        <f>K11/J11</f>
        <v>76.59450962512665</v>
      </c>
      <c r="M11" s="322">
        <v>5922</v>
      </c>
      <c r="N11" s="226">
        <v>453592.686</v>
      </c>
      <c r="O11" s="323">
        <f>N11/M11</f>
        <v>76.59450962512665</v>
      </c>
      <c r="P11" s="324">
        <f aca="true" t="shared" si="0" ref="P11:P32">O11/F11-1</f>
        <v>0.03516771271279362</v>
      </c>
      <c r="Q11" s="325">
        <f aca="true" t="shared" si="1" ref="Q11:Q32">O11/I11-1</f>
        <v>0</v>
      </c>
      <c r="R11" s="325">
        <f aca="true" t="shared" si="2" ref="R11:R32">O11/L11-1</f>
        <v>0</v>
      </c>
      <c r="S11" s="315" t="s">
        <v>264</v>
      </c>
      <c r="T11" s="138"/>
      <c r="U11" s="138"/>
      <c r="V11" s="139"/>
    </row>
    <row r="12" spans="1:20" s="46" customFormat="1" ht="47.25" customHeight="1">
      <c r="A12" s="302" t="s">
        <v>73</v>
      </c>
      <c r="B12" s="449" t="s">
        <v>97</v>
      </c>
      <c r="C12" s="303" t="s">
        <v>98</v>
      </c>
      <c r="D12" s="225">
        <v>350</v>
      </c>
      <c r="E12" s="226">
        <v>3160</v>
      </c>
      <c r="F12" s="297">
        <f>E12/D12</f>
        <v>9.028571428571428</v>
      </c>
      <c r="G12" s="225">
        <v>336</v>
      </c>
      <c r="H12" s="226">
        <v>4753.083</v>
      </c>
      <c r="I12" s="297">
        <f>H12/G12</f>
        <v>14.146080357142855</v>
      </c>
      <c r="J12" s="320">
        <v>336</v>
      </c>
      <c r="K12" s="226">
        <v>4753.083</v>
      </c>
      <c r="L12" s="321">
        <f>K12/J12</f>
        <v>14.146080357142855</v>
      </c>
      <c r="M12" s="322">
        <v>336</v>
      </c>
      <c r="N12" s="226">
        <v>4753.083</v>
      </c>
      <c r="O12" s="323">
        <f>N12/M12</f>
        <v>14.146080357142855</v>
      </c>
      <c r="P12" s="324">
        <f t="shared" si="0"/>
        <v>0.56681269778481</v>
      </c>
      <c r="Q12" s="325">
        <f t="shared" si="1"/>
        <v>0</v>
      </c>
      <c r="R12" s="325">
        <f t="shared" si="2"/>
        <v>0</v>
      </c>
      <c r="S12" s="316" t="s">
        <v>186</v>
      </c>
      <c r="T12" s="275"/>
    </row>
    <row r="13" spans="1:20" s="46" customFormat="1" ht="70.5" customHeight="1">
      <c r="A13" s="302" t="s">
        <v>42</v>
      </c>
      <c r="B13" s="449" t="s">
        <v>99</v>
      </c>
      <c r="C13" s="301" t="s">
        <v>100</v>
      </c>
      <c r="D13" s="225">
        <v>550</v>
      </c>
      <c r="E13" s="226">
        <v>321086</v>
      </c>
      <c r="F13" s="297">
        <f>E13/D13</f>
        <v>583.7927272727272</v>
      </c>
      <c r="G13" s="225">
        <v>606</v>
      </c>
      <c r="H13" s="226">
        <v>254145</v>
      </c>
      <c r="I13" s="297">
        <f>H13/G13</f>
        <v>419.3811881188119</v>
      </c>
      <c r="J13" s="320">
        <v>606</v>
      </c>
      <c r="K13" s="226">
        <v>254145</v>
      </c>
      <c r="L13" s="321">
        <f>K13/J13</f>
        <v>419.3811881188119</v>
      </c>
      <c r="M13" s="322">
        <v>606</v>
      </c>
      <c r="N13" s="226">
        <v>254145</v>
      </c>
      <c r="O13" s="323">
        <f>N13/M13</f>
        <v>419.3811881188119</v>
      </c>
      <c r="P13" s="324">
        <f t="shared" si="0"/>
        <v>-0.28162656277337983</v>
      </c>
      <c r="Q13" s="325">
        <f t="shared" si="1"/>
        <v>0</v>
      </c>
      <c r="R13" s="325">
        <f t="shared" si="2"/>
        <v>0</v>
      </c>
      <c r="S13" s="317" t="s">
        <v>133</v>
      </c>
      <c r="T13" s="275"/>
    </row>
    <row r="14" spans="1:20" s="46" customFormat="1" ht="114" customHeight="1">
      <c r="A14" s="302" t="s">
        <v>67</v>
      </c>
      <c r="B14" s="449" t="s">
        <v>102</v>
      </c>
      <c r="C14" s="301" t="s">
        <v>103</v>
      </c>
      <c r="D14" s="225">
        <v>53</v>
      </c>
      <c r="E14" s="224">
        <v>72033</v>
      </c>
      <c r="F14" s="297">
        <f aca="true" t="shared" si="3" ref="F14:F28">E14/D14</f>
        <v>1359.1132075471698</v>
      </c>
      <c r="G14" s="225">
        <v>27</v>
      </c>
      <c r="H14" s="224">
        <v>72305.819</v>
      </c>
      <c r="I14" s="297">
        <f aca="true" t="shared" si="4" ref="I14:I32">H14/G14</f>
        <v>2677.993296296296</v>
      </c>
      <c r="J14" s="320">
        <v>27</v>
      </c>
      <c r="K14" s="224">
        <v>72305.819</v>
      </c>
      <c r="L14" s="321">
        <f aca="true" t="shared" si="5" ref="L14:L32">K14/J14</f>
        <v>2677.993296296296</v>
      </c>
      <c r="M14" s="322">
        <v>27</v>
      </c>
      <c r="N14" s="224">
        <v>72305.819</v>
      </c>
      <c r="O14" s="323">
        <f aca="true" t="shared" si="6" ref="O14:O32">N14/M14</f>
        <v>2677.993296296296</v>
      </c>
      <c r="P14" s="324">
        <f t="shared" si="0"/>
        <v>0.9703975220205141</v>
      </c>
      <c r="Q14" s="325">
        <f t="shared" si="1"/>
        <v>0</v>
      </c>
      <c r="R14" s="325">
        <f t="shared" si="2"/>
        <v>0</v>
      </c>
      <c r="S14" s="317" t="s">
        <v>271</v>
      </c>
      <c r="T14" s="206"/>
    </row>
    <row r="15" spans="1:20" s="46" customFormat="1" ht="69" customHeight="1">
      <c r="A15" s="302" t="s">
        <v>101</v>
      </c>
      <c r="B15" s="449" t="s">
        <v>105</v>
      </c>
      <c r="C15" s="303" t="s">
        <v>106</v>
      </c>
      <c r="D15" s="223">
        <v>88</v>
      </c>
      <c r="E15" s="224">
        <v>99945</v>
      </c>
      <c r="F15" s="297">
        <f>E15/D15</f>
        <v>1135.7386363636363</v>
      </c>
      <c r="G15" s="223">
        <v>109</v>
      </c>
      <c r="H15" s="224">
        <v>102236.041</v>
      </c>
      <c r="I15" s="297">
        <f t="shared" si="4"/>
        <v>937.9453302752294</v>
      </c>
      <c r="J15" s="326">
        <v>109</v>
      </c>
      <c r="K15" s="224">
        <v>102236.041</v>
      </c>
      <c r="L15" s="321">
        <f t="shared" si="5"/>
        <v>937.9453302752294</v>
      </c>
      <c r="M15" s="327">
        <v>109</v>
      </c>
      <c r="N15" s="224">
        <v>102236.041</v>
      </c>
      <c r="O15" s="323">
        <f t="shared" si="6"/>
        <v>937.9453302752294</v>
      </c>
      <c r="P15" s="324">
        <f t="shared" si="0"/>
        <v>-0.17415389399949777</v>
      </c>
      <c r="Q15" s="325">
        <f t="shared" si="1"/>
        <v>0</v>
      </c>
      <c r="R15" s="325">
        <f t="shared" si="2"/>
        <v>0</v>
      </c>
      <c r="S15" s="316" t="s">
        <v>266</v>
      </c>
      <c r="T15" s="206"/>
    </row>
    <row r="16" spans="1:20" s="46" customFormat="1" ht="78.75">
      <c r="A16" s="302" t="s">
        <v>104</v>
      </c>
      <c r="B16" s="449" t="s">
        <v>107</v>
      </c>
      <c r="C16" s="301" t="s">
        <v>108</v>
      </c>
      <c r="D16" s="223">
        <v>1</v>
      </c>
      <c r="E16" s="224">
        <v>3949</v>
      </c>
      <c r="F16" s="297">
        <f t="shared" si="3"/>
        <v>3949</v>
      </c>
      <c r="G16" s="223">
        <v>1</v>
      </c>
      <c r="H16" s="224">
        <v>2550</v>
      </c>
      <c r="I16" s="297">
        <f t="shared" si="4"/>
        <v>2550</v>
      </c>
      <c r="J16" s="326">
        <v>1</v>
      </c>
      <c r="K16" s="224">
        <v>2550</v>
      </c>
      <c r="L16" s="321">
        <v>2550</v>
      </c>
      <c r="M16" s="327">
        <v>1</v>
      </c>
      <c r="N16" s="224">
        <v>2550</v>
      </c>
      <c r="O16" s="323">
        <v>2550</v>
      </c>
      <c r="P16" s="324">
        <f t="shared" si="0"/>
        <v>-0.3542669030134211</v>
      </c>
      <c r="Q16" s="325">
        <f t="shared" si="1"/>
        <v>0</v>
      </c>
      <c r="R16" s="325">
        <f t="shared" si="2"/>
        <v>0</v>
      </c>
      <c r="S16" s="316" t="s">
        <v>134</v>
      </c>
      <c r="T16" s="206"/>
    </row>
    <row r="17" spans="1:21" s="46" customFormat="1" ht="78.75" customHeight="1">
      <c r="A17" s="302" t="s">
        <v>83</v>
      </c>
      <c r="B17" s="449" t="s">
        <v>109</v>
      </c>
      <c r="C17" s="301" t="s">
        <v>110</v>
      </c>
      <c r="D17" s="223">
        <v>536</v>
      </c>
      <c r="E17" s="224">
        <v>282434</v>
      </c>
      <c r="F17" s="297">
        <f>E17/D17</f>
        <v>526.929104477612</v>
      </c>
      <c r="G17" s="223">
        <v>588</v>
      </c>
      <c r="H17" s="224">
        <v>339267</v>
      </c>
      <c r="I17" s="297">
        <f t="shared" si="4"/>
        <v>576.984693877551</v>
      </c>
      <c r="J17" s="326">
        <v>588</v>
      </c>
      <c r="K17" s="224">
        <v>339267</v>
      </c>
      <c r="L17" s="321">
        <f t="shared" si="5"/>
        <v>576.984693877551</v>
      </c>
      <c r="M17" s="327">
        <v>588</v>
      </c>
      <c r="N17" s="224">
        <v>339267</v>
      </c>
      <c r="O17" s="323">
        <f>N17/M17</f>
        <v>576.984693877551</v>
      </c>
      <c r="P17" s="324">
        <f t="shared" si="0"/>
        <v>0.0949949224185731</v>
      </c>
      <c r="Q17" s="325">
        <f t="shared" si="1"/>
        <v>0</v>
      </c>
      <c r="R17" s="325">
        <f t="shared" si="2"/>
        <v>0</v>
      </c>
      <c r="S17" s="317" t="s">
        <v>265</v>
      </c>
      <c r="T17" s="206"/>
      <c r="U17" s="206"/>
    </row>
    <row r="18" spans="1:21" s="46" customFormat="1" ht="61.5" customHeight="1">
      <c r="A18" s="302" t="s">
        <v>43</v>
      </c>
      <c r="B18" s="449" t="s">
        <v>111</v>
      </c>
      <c r="C18" s="301" t="s">
        <v>170</v>
      </c>
      <c r="D18" s="223">
        <v>5867</v>
      </c>
      <c r="E18" s="224">
        <v>1937370</v>
      </c>
      <c r="F18" s="297">
        <f t="shared" si="3"/>
        <v>330.2147605249702</v>
      </c>
      <c r="G18" s="223">
        <v>5922</v>
      </c>
      <c r="H18" s="224">
        <v>1815594</v>
      </c>
      <c r="I18" s="297">
        <f t="shared" si="4"/>
        <v>306.58459979736574</v>
      </c>
      <c r="J18" s="326">
        <v>5922</v>
      </c>
      <c r="K18" s="224">
        <v>1815594</v>
      </c>
      <c r="L18" s="321">
        <f t="shared" si="5"/>
        <v>306.58459979736574</v>
      </c>
      <c r="M18" s="327">
        <v>5922</v>
      </c>
      <c r="N18" s="224">
        <v>1815594</v>
      </c>
      <c r="O18" s="323">
        <f t="shared" si="6"/>
        <v>306.58459979736574</v>
      </c>
      <c r="P18" s="324">
        <f t="shared" si="0"/>
        <v>-0.07155997717981355</v>
      </c>
      <c r="Q18" s="325">
        <f t="shared" si="1"/>
        <v>0</v>
      </c>
      <c r="R18" s="325">
        <f t="shared" si="2"/>
        <v>0</v>
      </c>
      <c r="S18" s="318" t="s">
        <v>167</v>
      </c>
      <c r="T18" s="206"/>
      <c r="U18" s="139"/>
    </row>
    <row r="19" spans="1:22" s="46" customFormat="1" ht="84.75" customHeight="1">
      <c r="A19" s="302" t="s">
        <v>45</v>
      </c>
      <c r="B19" s="449" t="s">
        <v>293</v>
      </c>
      <c r="C19" s="301" t="s">
        <v>170</v>
      </c>
      <c r="D19" s="223">
        <v>5867</v>
      </c>
      <c r="E19" s="224">
        <v>1521108.5</v>
      </c>
      <c r="F19" s="297">
        <f t="shared" si="3"/>
        <v>259.26512698142153</v>
      </c>
      <c r="G19" s="223">
        <v>5922</v>
      </c>
      <c r="H19" s="224">
        <v>2189686</v>
      </c>
      <c r="I19" s="297">
        <f t="shared" si="4"/>
        <v>369.75447483958123</v>
      </c>
      <c r="J19" s="326">
        <v>5922</v>
      </c>
      <c r="K19" s="224">
        <v>2189686</v>
      </c>
      <c r="L19" s="321">
        <f t="shared" si="5"/>
        <v>369.75447483958123</v>
      </c>
      <c r="M19" s="327">
        <v>5922</v>
      </c>
      <c r="N19" s="224">
        <v>2189686</v>
      </c>
      <c r="O19" s="323">
        <f t="shared" si="6"/>
        <v>369.75447483958123</v>
      </c>
      <c r="P19" s="324">
        <f t="shared" si="0"/>
        <v>0.42616355367406267</v>
      </c>
      <c r="Q19" s="325">
        <f t="shared" si="1"/>
        <v>0</v>
      </c>
      <c r="R19" s="325">
        <f t="shared" si="2"/>
        <v>0</v>
      </c>
      <c r="S19" s="318" t="s">
        <v>171</v>
      </c>
      <c r="T19" s="206"/>
      <c r="V19" s="204"/>
    </row>
    <row r="20" spans="1:20" s="46" customFormat="1" ht="88.5" customHeight="1">
      <c r="A20" s="302" t="s">
        <v>45</v>
      </c>
      <c r="B20" s="449" t="s">
        <v>114</v>
      </c>
      <c r="C20" s="301" t="s">
        <v>115</v>
      </c>
      <c r="D20" s="223">
        <v>1</v>
      </c>
      <c r="E20" s="224">
        <v>0</v>
      </c>
      <c r="F20" s="297">
        <f t="shared" si="3"/>
        <v>0</v>
      </c>
      <c r="G20" s="223">
        <v>1</v>
      </c>
      <c r="H20" s="224">
        <v>0</v>
      </c>
      <c r="I20" s="297">
        <f t="shared" si="4"/>
        <v>0</v>
      </c>
      <c r="J20" s="326">
        <v>1</v>
      </c>
      <c r="K20" s="224">
        <v>0</v>
      </c>
      <c r="L20" s="321">
        <f t="shared" si="5"/>
        <v>0</v>
      </c>
      <c r="M20" s="327">
        <v>1</v>
      </c>
      <c r="N20" s="224">
        <v>0</v>
      </c>
      <c r="O20" s="323">
        <f t="shared" si="6"/>
        <v>0</v>
      </c>
      <c r="P20" s="324" t="e">
        <f t="shared" si="0"/>
        <v>#DIV/0!</v>
      </c>
      <c r="Q20" s="325" t="e">
        <f t="shared" si="1"/>
        <v>#DIV/0!</v>
      </c>
      <c r="R20" s="325" t="e">
        <f t="shared" si="2"/>
        <v>#DIV/0!</v>
      </c>
      <c r="S20" s="317" t="s">
        <v>267</v>
      </c>
      <c r="T20" s="206"/>
    </row>
    <row r="21" spans="1:20" s="46" customFormat="1" ht="69" customHeight="1">
      <c r="A21" s="304" t="s">
        <v>130</v>
      </c>
      <c r="B21" s="449" t="s">
        <v>161</v>
      </c>
      <c r="C21" s="305" t="s">
        <v>116</v>
      </c>
      <c r="D21" s="223">
        <v>1</v>
      </c>
      <c r="E21" s="224">
        <v>364.156</v>
      </c>
      <c r="F21" s="297">
        <f t="shared" si="3"/>
        <v>364.156</v>
      </c>
      <c r="G21" s="223">
        <v>4</v>
      </c>
      <c r="H21" s="224">
        <v>973.236</v>
      </c>
      <c r="I21" s="297">
        <f>H21/G21</f>
        <v>243.309</v>
      </c>
      <c r="J21" s="326">
        <v>4</v>
      </c>
      <c r="K21" s="224">
        <v>973.236</v>
      </c>
      <c r="L21" s="321">
        <f t="shared" si="5"/>
        <v>243.309</v>
      </c>
      <c r="M21" s="327">
        <v>4</v>
      </c>
      <c r="N21" s="224">
        <v>973.236</v>
      </c>
      <c r="O21" s="323">
        <f t="shared" si="6"/>
        <v>243.309</v>
      </c>
      <c r="P21" s="324">
        <f t="shared" si="0"/>
        <v>-0.33185502916332565</v>
      </c>
      <c r="Q21" s="325">
        <f t="shared" si="1"/>
        <v>0</v>
      </c>
      <c r="R21" s="325">
        <f t="shared" si="2"/>
        <v>0</v>
      </c>
      <c r="S21" s="318" t="s">
        <v>268</v>
      </c>
      <c r="T21" s="206"/>
    </row>
    <row r="22" spans="1:20" s="46" customFormat="1" ht="85.5" customHeight="1">
      <c r="A22" s="304" t="s">
        <v>131</v>
      </c>
      <c r="B22" s="449" t="s">
        <v>117</v>
      </c>
      <c r="C22" s="305" t="s">
        <v>118</v>
      </c>
      <c r="D22" s="223">
        <v>1</v>
      </c>
      <c r="E22" s="224">
        <v>218606.355</v>
      </c>
      <c r="F22" s="297">
        <f t="shared" si="3"/>
        <v>218606.355</v>
      </c>
      <c r="G22" s="223">
        <v>1</v>
      </c>
      <c r="H22" s="224">
        <v>18200</v>
      </c>
      <c r="I22" s="297">
        <f t="shared" si="4"/>
        <v>18200</v>
      </c>
      <c r="J22" s="326">
        <v>1</v>
      </c>
      <c r="K22" s="224">
        <v>18200</v>
      </c>
      <c r="L22" s="321">
        <f t="shared" si="5"/>
        <v>18200</v>
      </c>
      <c r="M22" s="327">
        <v>1</v>
      </c>
      <c r="N22" s="224">
        <v>18200</v>
      </c>
      <c r="O22" s="323">
        <f t="shared" si="6"/>
        <v>18200</v>
      </c>
      <c r="P22" s="324">
        <f t="shared" si="0"/>
        <v>-0.9167453297503634</v>
      </c>
      <c r="Q22" s="325">
        <f t="shared" si="1"/>
        <v>0</v>
      </c>
      <c r="R22" s="325">
        <f t="shared" si="2"/>
        <v>0</v>
      </c>
      <c r="S22" s="318" t="s">
        <v>269</v>
      </c>
      <c r="T22" s="206"/>
    </row>
    <row r="23" spans="1:25" s="46" customFormat="1" ht="47.25">
      <c r="A23" s="304" t="s">
        <v>128</v>
      </c>
      <c r="B23" s="449" t="s">
        <v>127</v>
      </c>
      <c r="C23" s="305" t="s">
        <v>118</v>
      </c>
      <c r="D23" s="223">
        <v>1</v>
      </c>
      <c r="E23" s="224">
        <v>42350</v>
      </c>
      <c r="F23" s="297">
        <f t="shared" si="3"/>
        <v>42350</v>
      </c>
      <c r="G23" s="223">
        <v>0</v>
      </c>
      <c r="H23" s="224">
        <v>0</v>
      </c>
      <c r="I23" s="297">
        <v>0</v>
      </c>
      <c r="J23" s="326">
        <v>0</v>
      </c>
      <c r="K23" s="224">
        <v>0</v>
      </c>
      <c r="L23" s="321">
        <v>0</v>
      </c>
      <c r="M23" s="327">
        <v>0</v>
      </c>
      <c r="N23" s="224">
        <v>0</v>
      </c>
      <c r="O23" s="323">
        <v>0</v>
      </c>
      <c r="P23" s="324">
        <v>0</v>
      </c>
      <c r="Q23" s="325">
        <v>0</v>
      </c>
      <c r="R23" s="325">
        <v>0</v>
      </c>
      <c r="S23" s="318" t="s">
        <v>187</v>
      </c>
      <c r="T23" s="206"/>
      <c r="V23" s="139"/>
      <c r="Y23" s="139"/>
    </row>
    <row r="24" spans="1:20" s="46" customFormat="1" ht="63">
      <c r="A24" s="304" t="s">
        <v>129</v>
      </c>
      <c r="B24" s="449" t="s">
        <v>188</v>
      </c>
      <c r="C24" s="305" t="s">
        <v>118</v>
      </c>
      <c r="D24" s="223">
        <v>0</v>
      </c>
      <c r="E24" s="224">
        <v>0</v>
      </c>
      <c r="F24" s="297">
        <v>1751.416</v>
      </c>
      <c r="G24" s="223">
        <v>1</v>
      </c>
      <c r="H24" s="224">
        <v>1751.416</v>
      </c>
      <c r="I24" s="297">
        <f t="shared" si="4"/>
        <v>1751.416</v>
      </c>
      <c r="J24" s="326">
        <v>1</v>
      </c>
      <c r="K24" s="224">
        <v>1751.416</v>
      </c>
      <c r="L24" s="321">
        <f t="shared" si="5"/>
        <v>1751.416</v>
      </c>
      <c r="M24" s="327">
        <v>1</v>
      </c>
      <c r="N24" s="224">
        <v>1751.416</v>
      </c>
      <c r="O24" s="323">
        <f t="shared" si="6"/>
        <v>1751.416</v>
      </c>
      <c r="P24" s="324">
        <f>O24/F24-1</f>
        <v>0</v>
      </c>
      <c r="Q24" s="325">
        <f>O24/I24-1</f>
        <v>0</v>
      </c>
      <c r="R24" s="325">
        <f t="shared" si="2"/>
        <v>0</v>
      </c>
      <c r="S24" s="318" t="s">
        <v>270</v>
      </c>
      <c r="T24" s="206"/>
    </row>
    <row r="25" spans="1:20" s="46" customFormat="1" ht="47.25">
      <c r="A25" s="304" t="s">
        <v>121</v>
      </c>
      <c r="B25" s="449" t="s">
        <v>119</v>
      </c>
      <c r="C25" s="305" t="s">
        <v>108</v>
      </c>
      <c r="D25" s="223">
        <v>1</v>
      </c>
      <c r="E25" s="224">
        <v>27157.444</v>
      </c>
      <c r="F25" s="297">
        <f t="shared" si="3"/>
        <v>27157.444</v>
      </c>
      <c r="G25" s="223">
        <v>1</v>
      </c>
      <c r="H25" s="224">
        <v>10699.99</v>
      </c>
      <c r="I25" s="297">
        <f t="shared" si="4"/>
        <v>10699.99</v>
      </c>
      <c r="J25" s="326">
        <v>1</v>
      </c>
      <c r="K25" s="224">
        <v>10699.99</v>
      </c>
      <c r="L25" s="321">
        <f t="shared" si="5"/>
        <v>10699.99</v>
      </c>
      <c r="M25" s="327">
        <v>1</v>
      </c>
      <c r="N25" s="224">
        <v>10699.999</v>
      </c>
      <c r="O25" s="323">
        <f t="shared" si="6"/>
        <v>10699.999</v>
      </c>
      <c r="P25" s="324">
        <f t="shared" si="0"/>
        <v>-0.6060012496021349</v>
      </c>
      <c r="Q25" s="325">
        <f t="shared" si="1"/>
        <v>8.411222813808905E-07</v>
      </c>
      <c r="R25" s="325">
        <f t="shared" si="2"/>
        <v>8.411222813808905E-07</v>
      </c>
      <c r="S25" s="318" t="s">
        <v>272</v>
      </c>
      <c r="T25" s="206"/>
    </row>
    <row r="26" spans="1:20" s="46" customFormat="1" ht="100.5" customHeight="1">
      <c r="A26" s="304" t="s">
        <v>132</v>
      </c>
      <c r="B26" s="449" t="s">
        <v>292</v>
      </c>
      <c r="C26" s="305" t="s">
        <v>120</v>
      </c>
      <c r="D26" s="223">
        <v>1</v>
      </c>
      <c r="E26" s="224">
        <v>1568.071</v>
      </c>
      <c r="F26" s="297">
        <f t="shared" si="3"/>
        <v>1568.071</v>
      </c>
      <c r="G26" s="223">
        <v>0</v>
      </c>
      <c r="H26" s="224">
        <v>0</v>
      </c>
      <c r="I26" s="297" t="e">
        <f t="shared" si="4"/>
        <v>#DIV/0!</v>
      </c>
      <c r="J26" s="326">
        <v>0</v>
      </c>
      <c r="K26" s="224">
        <v>0</v>
      </c>
      <c r="L26" s="321" t="e">
        <f t="shared" si="5"/>
        <v>#DIV/0!</v>
      </c>
      <c r="M26" s="327">
        <v>0</v>
      </c>
      <c r="N26" s="224">
        <v>0</v>
      </c>
      <c r="O26" s="323" t="e">
        <f t="shared" si="6"/>
        <v>#DIV/0!</v>
      </c>
      <c r="P26" s="324" t="e">
        <f t="shared" si="0"/>
        <v>#DIV/0!</v>
      </c>
      <c r="Q26" s="325" t="e">
        <f t="shared" si="1"/>
        <v>#DIV/0!</v>
      </c>
      <c r="R26" s="325" t="e">
        <f t="shared" si="2"/>
        <v>#DIV/0!</v>
      </c>
      <c r="S26" s="318" t="s">
        <v>189</v>
      </c>
      <c r="T26" s="206"/>
    </row>
    <row r="27" spans="1:20" s="46" customFormat="1" ht="78.75">
      <c r="A27" s="306" t="s">
        <v>122</v>
      </c>
      <c r="B27" s="450" t="s">
        <v>190</v>
      </c>
      <c r="C27" s="307" t="s">
        <v>169</v>
      </c>
      <c r="D27" s="223">
        <v>3</v>
      </c>
      <c r="E27" s="224">
        <v>0</v>
      </c>
      <c r="F27" s="297">
        <v>0</v>
      </c>
      <c r="G27" s="223">
        <v>3</v>
      </c>
      <c r="H27" s="224">
        <v>24456.896</v>
      </c>
      <c r="I27" s="297">
        <f t="shared" si="4"/>
        <v>8152.298666666667</v>
      </c>
      <c r="J27" s="326">
        <v>3</v>
      </c>
      <c r="K27" s="224">
        <v>24456.896</v>
      </c>
      <c r="L27" s="321">
        <f t="shared" si="5"/>
        <v>8152.298666666667</v>
      </c>
      <c r="M27" s="327">
        <v>3</v>
      </c>
      <c r="N27" s="224">
        <v>24456.896</v>
      </c>
      <c r="O27" s="323">
        <f t="shared" si="6"/>
        <v>8152.298666666667</v>
      </c>
      <c r="P27" s="324" t="e">
        <f t="shared" si="0"/>
        <v>#DIV/0!</v>
      </c>
      <c r="Q27" s="325">
        <f t="shared" si="1"/>
        <v>0</v>
      </c>
      <c r="R27" s="325">
        <f t="shared" si="2"/>
        <v>0</v>
      </c>
      <c r="S27" s="318" t="s">
        <v>191</v>
      </c>
      <c r="T27" s="206"/>
    </row>
    <row r="28" spans="1:20" s="46" customFormat="1" ht="63">
      <c r="A28" s="306" t="s">
        <v>122</v>
      </c>
      <c r="B28" s="450" t="s">
        <v>192</v>
      </c>
      <c r="C28" s="307" t="s">
        <v>169</v>
      </c>
      <c r="D28" s="223">
        <v>7</v>
      </c>
      <c r="E28" s="224">
        <v>81555.276</v>
      </c>
      <c r="F28" s="297">
        <f t="shared" si="3"/>
        <v>11650.753714285715</v>
      </c>
      <c r="G28" s="223">
        <v>30</v>
      </c>
      <c r="H28" s="224">
        <v>111407.779</v>
      </c>
      <c r="I28" s="297">
        <f t="shared" si="4"/>
        <v>3713.592633333333</v>
      </c>
      <c r="J28" s="326">
        <v>30</v>
      </c>
      <c r="K28" s="224">
        <v>111407.779</v>
      </c>
      <c r="L28" s="321">
        <f t="shared" si="5"/>
        <v>3713.592633333333</v>
      </c>
      <c r="M28" s="327">
        <v>30</v>
      </c>
      <c r="N28" s="224">
        <v>111407.779</v>
      </c>
      <c r="O28" s="323">
        <f t="shared" si="6"/>
        <v>3713.592633333333</v>
      </c>
      <c r="P28" s="324">
        <f t="shared" si="0"/>
        <v>-0.6812573053724528</v>
      </c>
      <c r="Q28" s="325">
        <f t="shared" si="1"/>
        <v>0</v>
      </c>
      <c r="R28" s="325">
        <f t="shared" si="2"/>
        <v>0</v>
      </c>
      <c r="S28" s="318" t="s">
        <v>273</v>
      </c>
      <c r="T28" s="206"/>
    </row>
    <row r="29" spans="1:20" s="46" customFormat="1" ht="31.5">
      <c r="A29" s="308" t="s">
        <v>123</v>
      </c>
      <c r="B29" s="451" t="s">
        <v>125</v>
      </c>
      <c r="C29" s="309" t="s">
        <v>126</v>
      </c>
      <c r="D29" s="223">
        <v>0</v>
      </c>
      <c r="E29" s="224">
        <v>0</v>
      </c>
      <c r="F29" s="297">
        <v>0</v>
      </c>
      <c r="G29" s="223">
        <v>4</v>
      </c>
      <c r="H29" s="224">
        <v>23200</v>
      </c>
      <c r="I29" s="297">
        <f t="shared" si="4"/>
        <v>5800</v>
      </c>
      <c r="J29" s="326">
        <v>4</v>
      </c>
      <c r="K29" s="224">
        <v>23200</v>
      </c>
      <c r="L29" s="321">
        <f t="shared" si="5"/>
        <v>5800</v>
      </c>
      <c r="M29" s="327">
        <v>4</v>
      </c>
      <c r="N29" s="224">
        <v>23200</v>
      </c>
      <c r="O29" s="323">
        <f t="shared" si="6"/>
        <v>5800</v>
      </c>
      <c r="P29" s="296" t="e">
        <f t="shared" si="0"/>
        <v>#DIV/0!</v>
      </c>
      <c r="Q29" s="325">
        <f t="shared" si="1"/>
        <v>0</v>
      </c>
      <c r="R29" s="325">
        <f t="shared" si="2"/>
        <v>0</v>
      </c>
      <c r="S29" s="318" t="s">
        <v>239</v>
      </c>
      <c r="T29" s="206"/>
    </row>
    <row r="30" spans="1:20" s="46" customFormat="1" ht="63">
      <c r="A30" s="308" t="s">
        <v>122</v>
      </c>
      <c r="B30" s="451" t="s">
        <v>194</v>
      </c>
      <c r="C30" s="310" t="s">
        <v>234</v>
      </c>
      <c r="D30" s="223">
        <v>0</v>
      </c>
      <c r="E30" s="224">
        <v>0</v>
      </c>
      <c r="F30" s="298">
        <v>0</v>
      </c>
      <c r="G30" s="223">
        <v>1</v>
      </c>
      <c r="H30" s="224">
        <v>49918.8</v>
      </c>
      <c r="I30" s="297">
        <f t="shared" si="4"/>
        <v>49918.8</v>
      </c>
      <c r="J30" s="326">
        <v>1</v>
      </c>
      <c r="K30" s="224">
        <v>49918.8</v>
      </c>
      <c r="L30" s="321">
        <f t="shared" si="5"/>
        <v>49918.8</v>
      </c>
      <c r="M30" s="327">
        <v>1</v>
      </c>
      <c r="N30" s="224">
        <v>49918.8</v>
      </c>
      <c r="O30" s="323">
        <f t="shared" si="6"/>
        <v>49918.8</v>
      </c>
      <c r="P30" s="296" t="e">
        <f t="shared" si="0"/>
        <v>#DIV/0!</v>
      </c>
      <c r="Q30" s="325">
        <f t="shared" si="1"/>
        <v>0</v>
      </c>
      <c r="R30" s="325">
        <f t="shared" si="2"/>
        <v>0</v>
      </c>
      <c r="S30" s="318" t="s">
        <v>273</v>
      </c>
      <c r="T30" s="206"/>
    </row>
    <row r="31" spans="1:20" s="46" customFormat="1" ht="87" customHeight="1">
      <c r="A31" s="311" t="s">
        <v>131</v>
      </c>
      <c r="B31" s="452" t="s">
        <v>205</v>
      </c>
      <c r="C31" s="312" t="s">
        <v>274</v>
      </c>
      <c r="D31" s="223">
        <v>0</v>
      </c>
      <c r="E31" s="224">
        <v>0</v>
      </c>
      <c r="F31" s="298">
        <v>0</v>
      </c>
      <c r="G31" s="223">
        <v>6</v>
      </c>
      <c r="H31" s="224">
        <f>10294.079+62089.259+29398.609+14074.839+9761.671</f>
        <v>125618.457</v>
      </c>
      <c r="I31" s="297">
        <f t="shared" si="4"/>
        <v>20936.409499999998</v>
      </c>
      <c r="J31" s="326">
        <v>6</v>
      </c>
      <c r="K31" s="224">
        <v>125618.457</v>
      </c>
      <c r="L31" s="321">
        <f t="shared" si="5"/>
        <v>20936.409499999998</v>
      </c>
      <c r="M31" s="327">
        <v>6</v>
      </c>
      <c r="N31" s="224">
        <v>125618.457</v>
      </c>
      <c r="O31" s="323">
        <f t="shared" si="6"/>
        <v>20936.409499999998</v>
      </c>
      <c r="P31" s="324" t="e">
        <f t="shared" si="0"/>
        <v>#DIV/0!</v>
      </c>
      <c r="Q31" s="325">
        <f t="shared" si="1"/>
        <v>0</v>
      </c>
      <c r="R31" s="325">
        <f t="shared" si="2"/>
        <v>0</v>
      </c>
      <c r="S31" s="318" t="s">
        <v>275</v>
      </c>
      <c r="T31" s="206"/>
    </row>
    <row r="32" spans="1:20" s="46" customFormat="1" ht="64.5" customHeight="1">
      <c r="A32" s="311" t="s">
        <v>121</v>
      </c>
      <c r="B32" s="452" t="s">
        <v>196</v>
      </c>
      <c r="C32" s="310" t="s">
        <v>195</v>
      </c>
      <c r="D32" s="223">
        <v>0</v>
      </c>
      <c r="E32" s="224">
        <v>0</v>
      </c>
      <c r="F32" s="298">
        <v>0</v>
      </c>
      <c r="G32" s="223">
        <v>3</v>
      </c>
      <c r="H32" s="224">
        <v>17864.171</v>
      </c>
      <c r="I32" s="297">
        <f t="shared" si="4"/>
        <v>5954.723666666666</v>
      </c>
      <c r="J32" s="326">
        <v>3</v>
      </c>
      <c r="K32" s="224">
        <v>17864.171</v>
      </c>
      <c r="L32" s="321">
        <f t="shared" si="5"/>
        <v>5954.723666666666</v>
      </c>
      <c r="M32" s="326">
        <v>3</v>
      </c>
      <c r="N32" s="224">
        <v>17864.171</v>
      </c>
      <c r="O32" s="323">
        <f t="shared" si="6"/>
        <v>5954.723666666666</v>
      </c>
      <c r="P32" s="324" t="e">
        <f t="shared" si="0"/>
        <v>#DIV/0!</v>
      </c>
      <c r="Q32" s="325">
        <f t="shared" si="1"/>
        <v>0</v>
      </c>
      <c r="R32" s="325">
        <f t="shared" si="2"/>
        <v>0</v>
      </c>
      <c r="S32" s="318" t="s">
        <v>276</v>
      </c>
      <c r="T32" s="206"/>
    </row>
    <row r="33" spans="1:20" s="46" customFormat="1" ht="48" thickBot="1">
      <c r="A33" s="313" t="s">
        <v>132</v>
      </c>
      <c r="B33" s="453" t="s">
        <v>162</v>
      </c>
      <c r="C33" s="310" t="s">
        <v>234</v>
      </c>
      <c r="D33" s="225">
        <v>1</v>
      </c>
      <c r="E33" s="226">
        <v>2130.156</v>
      </c>
      <c r="F33" s="297">
        <v>0</v>
      </c>
      <c r="G33" s="225">
        <v>0</v>
      </c>
      <c r="H33" s="226">
        <v>0</v>
      </c>
      <c r="I33" s="298">
        <v>0</v>
      </c>
      <c r="J33" s="320">
        <v>0</v>
      </c>
      <c r="K33" s="226">
        <v>0</v>
      </c>
      <c r="L33" s="328">
        <v>0</v>
      </c>
      <c r="M33" s="226">
        <v>0</v>
      </c>
      <c r="N33" s="226">
        <v>0</v>
      </c>
      <c r="O33" s="323">
        <v>0</v>
      </c>
      <c r="P33" s="324">
        <v>0</v>
      </c>
      <c r="Q33" s="325">
        <v>0</v>
      </c>
      <c r="R33" s="325">
        <v>0</v>
      </c>
      <c r="S33" s="318" t="s">
        <v>191</v>
      </c>
      <c r="T33" s="206"/>
    </row>
    <row r="34" spans="1:20" s="46" customFormat="1" ht="99" customHeight="1" thickBot="1">
      <c r="A34" s="314" t="s">
        <v>132</v>
      </c>
      <c r="B34" s="454" t="s">
        <v>193</v>
      </c>
      <c r="C34" s="310" t="s">
        <v>234</v>
      </c>
      <c r="D34" s="227">
        <v>1</v>
      </c>
      <c r="E34" s="228">
        <v>4198.53</v>
      </c>
      <c r="F34" s="299">
        <v>0</v>
      </c>
      <c r="G34" s="227">
        <v>0</v>
      </c>
      <c r="H34" s="228">
        <v>0</v>
      </c>
      <c r="I34" s="299">
        <v>0</v>
      </c>
      <c r="J34" s="329">
        <v>0</v>
      </c>
      <c r="K34" s="228">
        <v>0</v>
      </c>
      <c r="L34" s="330"/>
      <c r="M34" s="331">
        <v>0</v>
      </c>
      <c r="N34" s="228">
        <v>0</v>
      </c>
      <c r="O34" s="332">
        <v>0</v>
      </c>
      <c r="P34" s="324">
        <v>0</v>
      </c>
      <c r="Q34" s="325">
        <v>0</v>
      </c>
      <c r="R34" s="325">
        <v>0</v>
      </c>
      <c r="S34" s="319" t="s">
        <v>191</v>
      </c>
      <c r="T34" s="206"/>
    </row>
    <row r="35" spans="2:17" s="32" customFormat="1" ht="21.75" customHeight="1">
      <c r="B35" s="64"/>
      <c r="E35" s="229">
        <f>SUM(E11:E34)</f>
        <v>5053128.707000002</v>
      </c>
      <c r="F35" s="230"/>
      <c r="G35" s="230"/>
      <c r="H35" s="278">
        <f>SUM(H11:H34)</f>
        <v>5618220.374</v>
      </c>
      <c r="I35" s="230"/>
      <c r="J35" s="230"/>
      <c r="K35" s="278">
        <f>SUM(K11:K34)</f>
        <v>5618220.374</v>
      </c>
      <c r="L35" s="230"/>
      <c r="M35" s="230"/>
      <c r="N35" s="229">
        <f>SUM(N11:N34)</f>
        <v>5618220.382999999</v>
      </c>
      <c r="O35" s="230"/>
      <c r="P35" s="207"/>
      <c r="Q35" s="207"/>
    </row>
    <row r="36" spans="5:19" ht="23.25" customHeight="1">
      <c r="E36" s="205"/>
      <c r="F36" s="205"/>
      <c r="G36" s="210"/>
      <c r="H36" s="208"/>
      <c r="I36" s="209"/>
      <c r="J36" s="210"/>
      <c r="K36" s="210"/>
      <c r="L36" s="210"/>
      <c r="M36" s="210"/>
      <c r="N36" s="210"/>
      <c r="O36" s="210"/>
      <c r="P36" s="210"/>
      <c r="Q36" s="210"/>
      <c r="R36" s="222"/>
      <c r="S36" s="222"/>
    </row>
    <row r="37" spans="3:19" ht="29.25" customHeight="1">
      <c r="C37" s="379" t="s">
        <v>23</v>
      </c>
      <c r="D37" s="380"/>
      <c r="E37" s="367" t="s">
        <v>244</v>
      </c>
      <c r="F37" s="368"/>
      <c r="G37" s="364" t="s">
        <v>24</v>
      </c>
      <c r="H37" s="214" t="s">
        <v>8</v>
      </c>
      <c r="I37" s="360" t="s">
        <v>291</v>
      </c>
      <c r="J37" s="361"/>
      <c r="K37" s="210"/>
      <c r="L37" s="210"/>
      <c r="M37" s="205"/>
      <c r="N37" s="276">
        <v>0</v>
      </c>
      <c r="O37" s="205"/>
      <c r="P37" s="210"/>
      <c r="Q37" s="210"/>
      <c r="R37" s="222"/>
      <c r="S37" s="222"/>
    </row>
    <row r="38" spans="3:19" ht="21.75" customHeight="1">
      <c r="C38" s="381"/>
      <c r="D38" s="382"/>
      <c r="E38" s="367" t="s">
        <v>25</v>
      </c>
      <c r="F38" s="368"/>
      <c r="G38" s="365"/>
      <c r="H38" s="214" t="s">
        <v>25</v>
      </c>
      <c r="I38" s="362"/>
      <c r="J38" s="363"/>
      <c r="K38" s="210"/>
      <c r="L38" s="210"/>
      <c r="M38" s="205">
        <v>231</v>
      </c>
      <c r="N38" s="277">
        <f>SUM(H21:H34)</f>
        <v>384090.74499999994</v>
      </c>
      <c r="O38" s="205" t="s">
        <v>166</v>
      </c>
      <c r="P38" s="210"/>
      <c r="Q38" s="210"/>
      <c r="R38" s="222"/>
      <c r="S38" s="222"/>
    </row>
    <row r="39" spans="2:19" s="32" customFormat="1" ht="21.75" customHeight="1">
      <c r="B39" s="64"/>
      <c r="C39" s="383"/>
      <c r="D39" s="384"/>
      <c r="E39" s="367" t="s">
        <v>243</v>
      </c>
      <c r="F39" s="368"/>
      <c r="G39" s="366"/>
      <c r="H39" s="214" t="s">
        <v>26</v>
      </c>
      <c r="I39" s="362"/>
      <c r="J39" s="363"/>
      <c r="K39" s="207"/>
      <c r="L39" s="207"/>
      <c r="M39" s="230">
        <v>6</v>
      </c>
      <c r="N39" s="229">
        <f>SUM(H11:H20)</f>
        <v>5234129.629</v>
      </c>
      <c r="O39" s="230"/>
      <c r="P39" s="207"/>
      <c r="Q39" s="207"/>
      <c r="R39" s="221"/>
      <c r="S39" s="221"/>
    </row>
    <row r="40" spans="8:19" ht="18.75" customHeight="1">
      <c r="H40" s="210"/>
      <c r="I40" s="210"/>
      <c r="J40" s="210"/>
      <c r="K40" s="210"/>
      <c r="L40" s="210"/>
      <c r="M40" s="205"/>
      <c r="N40" s="277">
        <f>SUM(N38:N39)</f>
        <v>5618220.374</v>
      </c>
      <c r="O40" s="205"/>
      <c r="P40" s="209"/>
      <c r="Q40" s="210"/>
      <c r="R40" s="222"/>
      <c r="S40" s="222"/>
    </row>
    <row r="41" spans="8:19" ht="12.75">
      <c r="H41" s="187"/>
      <c r="L41" s="222"/>
      <c r="M41" s="205"/>
      <c r="N41" s="277">
        <f>N35-N40</f>
        <v>0.008999999612569809</v>
      </c>
      <c r="O41" s="205"/>
      <c r="P41" s="210"/>
      <c r="Q41" s="205"/>
      <c r="R41" s="222"/>
      <c r="S41" s="222"/>
    </row>
    <row r="42" spans="9:19" ht="12.75">
      <c r="I42" s="187"/>
      <c r="L42" s="222"/>
      <c r="M42" s="210"/>
      <c r="N42" s="210"/>
      <c r="O42" s="210"/>
      <c r="P42" s="210"/>
      <c r="Q42" s="205"/>
      <c r="R42" s="222"/>
      <c r="S42" s="222"/>
    </row>
    <row r="43" spans="8:19" ht="12.75">
      <c r="H43" s="187"/>
      <c r="L43" s="222"/>
      <c r="M43" s="210"/>
      <c r="N43" s="210"/>
      <c r="O43" s="210"/>
      <c r="P43" s="210"/>
      <c r="Q43" s="205"/>
      <c r="R43" s="222"/>
      <c r="S43" s="222"/>
    </row>
    <row r="44" spans="8:19" ht="12.75">
      <c r="H44" s="209"/>
      <c r="K44" s="187"/>
      <c r="L44" s="222"/>
      <c r="M44" s="210"/>
      <c r="N44" s="210"/>
      <c r="O44" s="210"/>
      <c r="P44" s="210"/>
      <c r="Q44" s="222"/>
      <c r="R44" s="222"/>
      <c r="S44" s="222"/>
    </row>
    <row r="45" spans="7:19" ht="12.75">
      <c r="G45" s="210"/>
      <c r="H45" s="209"/>
      <c r="L45" s="222"/>
      <c r="M45" s="210"/>
      <c r="N45" s="210"/>
      <c r="O45" s="210"/>
      <c r="P45" s="210"/>
      <c r="Q45" s="222"/>
      <c r="R45" s="222"/>
      <c r="S45" s="222"/>
    </row>
    <row r="46" spans="7:19" ht="12.75">
      <c r="G46" s="209"/>
      <c r="H46" s="209"/>
      <c r="L46" s="222"/>
      <c r="M46" s="210"/>
      <c r="N46" s="210"/>
      <c r="O46" s="210"/>
      <c r="P46" s="210"/>
      <c r="Q46" s="222"/>
      <c r="R46" s="222"/>
      <c r="S46" s="222"/>
    </row>
    <row r="47" spans="7:19" ht="12.75">
      <c r="G47" s="205"/>
      <c r="H47" s="209"/>
      <c r="K47" s="187"/>
      <c r="L47" s="222"/>
      <c r="M47" s="222"/>
      <c r="N47" s="222"/>
      <c r="O47" s="222"/>
      <c r="P47" s="222"/>
      <c r="Q47" s="222"/>
      <c r="R47" s="222"/>
      <c r="S47" s="222"/>
    </row>
    <row r="48" spans="8:19" ht="12.75">
      <c r="H48" s="210"/>
      <c r="L48" s="222"/>
      <c r="M48" s="222"/>
      <c r="N48" s="222"/>
      <c r="O48" s="222"/>
      <c r="P48" s="222"/>
      <c r="Q48" s="222"/>
      <c r="R48" s="222"/>
      <c r="S48" s="222"/>
    </row>
    <row r="49" spans="8:19" ht="12.75">
      <c r="H49" s="210"/>
      <c r="L49" s="222"/>
      <c r="M49" s="222"/>
      <c r="N49" s="222"/>
      <c r="O49" s="222"/>
      <c r="P49" s="222"/>
      <c r="Q49" s="222"/>
      <c r="R49" s="222"/>
      <c r="S49" s="222"/>
    </row>
    <row r="50" spans="12:19" ht="12.75">
      <c r="L50" s="222"/>
      <c r="M50" s="222"/>
      <c r="N50" s="222"/>
      <c r="O50" s="222"/>
      <c r="P50" s="222"/>
      <c r="Q50" s="222"/>
      <c r="R50" s="222"/>
      <c r="S50" s="222"/>
    </row>
    <row r="51" spans="12:19" ht="12.75">
      <c r="L51" s="222"/>
      <c r="M51" s="222"/>
      <c r="N51" s="222"/>
      <c r="O51" s="222"/>
      <c r="P51" s="222"/>
      <c r="Q51" s="222"/>
      <c r="R51" s="222"/>
      <c r="S51" s="222"/>
    </row>
    <row r="52" spans="12:19" ht="12.75">
      <c r="L52" s="222"/>
      <c r="M52" s="222"/>
      <c r="N52" s="222"/>
      <c r="O52" s="222"/>
      <c r="P52" s="222"/>
      <c r="Q52" s="222"/>
      <c r="R52" s="222"/>
      <c r="S52" s="222"/>
    </row>
    <row r="53" spans="12:19" ht="12.75">
      <c r="L53" s="222"/>
      <c r="M53" s="222"/>
      <c r="N53" s="222"/>
      <c r="O53" s="222"/>
      <c r="P53" s="222"/>
      <c r="Q53" s="222"/>
      <c r="R53" s="222"/>
      <c r="S53" s="222"/>
    </row>
  </sheetData>
  <sheetProtection/>
  <mergeCells count="29">
    <mergeCell ref="G9:G10"/>
    <mergeCell ref="F9:F10"/>
    <mergeCell ref="A7:B7"/>
    <mergeCell ref="R9:R10"/>
    <mergeCell ref="P8:R8"/>
    <mergeCell ref="Q9:Q10"/>
    <mergeCell ref="H9:H10"/>
    <mergeCell ref="P9:P10"/>
    <mergeCell ref="J9:J10"/>
    <mergeCell ref="K9:K10"/>
    <mergeCell ref="L9:L10"/>
    <mergeCell ref="S8:S10"/>
    <mergeCell ref="I9:I10"/>
    <mergeCell ref="M9:M10"/>
    <mergeCell ref="N9:N10"/>
    <mergeCell ref="O9:O10"/>
    <mergeCell ref="A9:A10"/>
    <mergeCell ref="B9:B10"/>
    <mergeCell ref="C9:C10"/>
    <mergeCell ref="D9:D10"/>
    <mergeCell ref="E9:E10"/>
    <mergeCell ref="E39:F39"/>
    <mergeCell ref="C37:D39"/>
    <mergeCell ref="I37:J37"/>
    <mergeCell ref="I38:J38"/>
    <mergeCell ref="I39:J39"/>
    <mergeCell ref="G37:G39"/>
    <mergeCell ref="E37:F37"/>
    <mergeCell ref="E38:F38"/>
  </mergeCells>
  <printOptions horizontalCentered="1" verticalCentered="1"/>
  <pageMargins left="0" right="0" top="0" bottom="0" header="0" footer="0"/>
  <pageSetup fitToHeight="0" fitToWidth="0" horizontalDpi="300" verticalDpi="300" orientation="landscape" paperSize="9" scale="55" r:id="rId1"/>
</worksheet>
</file>

<file path=xl/worksheets/sheet3.xml><?xml version="1.0" encoding="utf-8"?>
<worksheet xmlns="http://schemas.openxmlformats.org/spreadsheetml/2006/main" xmlns:r="http://schemas.openxmlformats.org/officeDocument/2006/relationships">
  <sheetPr>
    <tabColor theme="0"/>
  </sheetPr>
  <dimension ref="A2:K41"/>
  <sheetViews>
    <sheetView zoomScalePageLayoutView="0" workbookViewId="0" topLeftCell="A34">
      <selection activeCell="H52" sqref="H52"/>
    </sheetView>
  </sheetViews>
  <sheetFormatPr defaultColWidth="9.140625" defaultRowHeight="12.75"/>
  <cols>
    <col min="1" max="1" width="12.7109375" style="15" customWidth="1"/>
    <col min="2" max="2" width="80.28125" style="15" customWidth="1"/>
    <col min="3" max="3" width="22.421875" style="0" customWidth="1"/>
    <col min="4" max="4" width="21.57421875" style="0" customWidth="1"/>
    <col min="5" max="5" width="12.7109375" style="15" customWidth="1"/>
    <col min="6" max="7" width="12.28125" style="15" customWidth="1"/>
    <col min="8" max="8" width="12.00390625" style="15" customWidth="1"/>
    <col min="9" max="9" width="12.8515625" style="15" customWidth="1"/>
    <col min="10" max="10" width="48.28125" style="81" customWidth="1"/>
  </cols>
  <sheetData>
    <row r="1" ht="12.75"/>
    <row r="2" spans="1:10" s="61" customFormat="1" ht="15.75">
      <c r="A2" s="234" t="s">
        <v>79</v>
      </c>
      <c r="B2" s="232"/>
      <c r="C2" s="73"/>
      <c r="E2" s="36"/>
      <c r="F2" s="36"/>
      <c r="G2" s="36"/>
      <c r="H2" s="36"/>
      <c r="I2" s="36"/>
      <c r="J2" s="110"/>
    </row>
    <row r="3" spans="1:9" s="81" customFormat="1" ht="18.75" customHeight="1">
      <c r="A3" s="233" t="s">
        <v>200</v>
      </c>
      <c r="B3" s="196"/>
      <c r="C3" s="127"/>
      <c r="E3" s="37"/>
      <c r="F3" s="37"/>
      <c r="G3" s="37"/>
      <c r="H3" s="37"/>
      <c r="I3" s="37"/>
    </row>
    <row r="4" spans="1:2" ht="15.75" customHeight="1" thickBot="1">
      <c r="A4" s="410" t="s">
        <v>91</v>
      </c>
      <c r="B4" s="410"/>
    </row>
    <row r="5" spans="1:10" s="70" customFormat="1" ht="33.75" customHeight="1">
      <c r="A5" s="74" t="s">
        <v>56</v>
      </c>
      <c r="B5" s="173" t="s">
        <v>94</v>
      </c>
      <c r="C5" s="113" t="s">
        <v>44</v>
      </c>
      <c r="D5" s="417" t="s">
        <v>91</v>
      </c>
      <c r="E5" s="418"/>
      <c r="F5" s="418"/>
      <c r="G5" s="418"/>
      <c r="H5" s="418"/>
      <c r="I5" s="419"/>
      <c r="J5" s="121" t="s">
        <v>30</v>
      </c>
    </row>
    <row r="6" spans="1:10" s="70" customFormat="1" ht="90.75" customHeight="1">
      <c r="A6" s="80" t="s">
        <v>58</v>
      </c>
      <c r="B6" s="147" t="s">
        <v>142</v>
      </c>
      <c r="C6" s="111"/>
      <c r="D6" s="114"/>
      <c r="E6" s="115"/>
      <c r="F6" s="115"/>
      <c r="G6" s="115"/>
      <c r="H6" s="115"/>
      <c r="I6" s="116"/>
      <c r="J6" s="122" t="s">
        <v>64</v>
      </c>
    </row>
    <row r="7" spans="1:10" s="70" customFormat="1" ht="15.75" customHeight="1">
      <c r="A7" s="112"/>
      <c r="B7" s="108"/>
      <c r="C7" s="69"/>
      <c r="D7" s="416" t="s">
        <v>69</v>
      </c>
      <c r="E7" s="416"/>
      <c r="F7" s="416"/>
      <c r="G7" s="416"/>
      <c r="H7" s="416"/>
      <c r="I7" s="416"/>
      <c r="J7" s="122" t="s">
        <v>64</v>
      </c>
    </row>
    <row r="8" spans="1:10" s="72" customFormat="1" ht="102">
      <c r="A8" s="414" t="s">
        <v>68</v>
      </c>
      <c r="B8" s="415"/>
      <c r="C8" s="71" t="s">
        <v>65</v>
      </c>
      <c r="D8" s="117" t="s">
        <v>141</v>
      </c>
      <c r="E8" s="148" t="s">
        <v>197</v>
      </c>
      <c r="F8" s="149" t="s">
        <v>198</v>
      </c>
      <c r="G8" s="149" t="s">
        <v>199</v>
      </c>
      <c r="H8" s="149" t="s">
        <v>201</v>
      </c>
      <c r="I8" s="148" t="s">
        <v>66</v>
      </c>
      <c r="J8" s="123"/>
    </row>
    <row r="9" spans="1:10" s="70" customFormat="1" ht="42" customHeight="1">
      <c r="A9" s="78" t="s">
        <v>154</v>
      </c>
      <c r="B9" s="153" t="s">
        <v>147</v>
      </c>
      <c r="C9" s="154"/>
      <c r="D9" s="156"/>
      <c r="E9" s="65"/>
      <c r="F9" s="65"/>
      <c r="G9" s="65"/>
      <c r="H9" s="65"/>
      <c r="I9" s="120"/>
      <c r="J9" s="174"/>
    </row>
    <row r="10" spans="1:10" s="70" customFormat="1" ht="48.75" customHeight="1">
      <c r="A10" s="78"/>
      <c r="B10" s="153"/>
      <c r="C10" s="269" t="s">
        <v>43</v>
      </c>
      <c r="D10" s="156" t="s">
        <v>112</v>
      </c>
      <c r="E10" s="65">
        <v>3217</v>
      </c>
      <c r="F10" s="65">
        <v>3559</v>
      </c>
      <c r="G10" s="65">
        <v>3559</v>
      </c>
      <c r="H10" s="65">
        <v>3424</v>
      </c>
      <c r="I10" s="120">
        <f>H10/G10</f>
        <v>0.9620679966282664</v>
      </c>
      <c r="J10" s="158" t="s">
        <v>277</v>
      </c>
    </row>
    <row r="11" spans="1:11" s="70" customFormat="1" ht="45" customHeight="1">
      <c r="A11" s="78"/>
      <c r="B11" s="153"/>
      <c r="C11" s="154" t="s">
        <v>45</v>
      </c>
      <c r="D11" s="156" t="s">
        <v>113</v>
      </c>
      <c r="E11" s="65">
        <v>25</v>
      </c>
      <c r="F11" s="65">
        <v>26</v>
      </c>
      <c r="G11" s="65">
        <v>26</v>
      </c>
      <c r="H11" s="65">
        <v>26</v>
      </c>
      <c r="I11" s="120">
        <f>H11/G11</f>
        <v>1</v>
      </c>
      <c r="J11" s="174" t="s">
        <v>160</v>
      </c>
      <c r="K11" s="72" t="s">
        <v>166</v>
      </c>
    </row>
    <row r="12" spans="1:10" s="70" customFormat="1" ht="33" customHeight="1">
      <c r="A12" s="167" t="s">
        <v>155</v>
      </c>
      <c r="B12" s="168" t="s">
        <v>148</v>
      </c>
      <c r="C12" s="119"/>
      <c r="D12" s="156"/>
      <c r="E12" s="75"/>
      <c r="F12" s="75"/>
      <c r="G12" s="75"/>
      <c r="H12" s="456"/>
      <c r="I12" s="120"/>
      <c r="J12" s="175"/>
    </row>
    <row r="13" spans="1:11" s="70" customFormat="1" ht="68.25" customHeight="1">
      <c r="A13" s="159"/>
      <c r="B13" s="160"/>
      <c r="C13" s="119" t="s">
        <v>72</v>
      </c>
      <c r="D13" s="156" t="s">
        <v>96</v>
      </c>
      <c r="E13" s="75">
        <v>5867</v>
      </c>
      <c r="F13" s="75">
        <v>6000</v>
      </c>
      <c r="G13" s="75">
        <v>6000</v>
      </c>
      <c r="H13" s="456">
        <v>5922</v>
      </c>
      <c r="I13" s="120">
        <f>H13/G13</f>
        <v>0.987</v>
      </c>
      <c r="J13" s="174" t="s">
        <v>278</v>
      </c>
      <c r="K13" s="72" t="s">
        <v>166</v>
      </c>
    </row>
    <row r="14" spans="1:10" s="70" customFormat="1" ht="15" customHeight="1">
      <c r="A14" s="167" t="s">
        <v>156</v>
      </c>
      <c r="B14" s="169" t="s">
        <v>150</v>
      </c>
      <c r="C14" s="118" t="s">
        <v>64</v>
      </c>
      <c r="D14" s="118" t="s">
        <v>59</v>
      </c>
      <c r="E14" s="109"/>
      <c r="F14" s="109"/>
      <c r="G14" s="109"/>
      <c r="H14" s="457"/>
      <c r="I14" s="157"/>
      <c r="J14" s="180" t="s">
        <v>64</v>
      </c>
    </row>
    <row r="15" spans="1:10" s="70" customFormat="1" ht="79.5" customHeight="1">
      <c r="A15" s="162"/>
      <c r="B15" s="161"/>
      <c r="C15" s="119" t="s">
        <v>42</v>
      </c>
      <c r="D15" s="165" t="s">
        <v>100</v>
      </c>
      <c r="E15" s="76">
        <v>550</v>
      </c>
      <c r="F15" s="76">
        <v>606</v>
      </c>
      <c r="G15" s="76">
        <v>606</v>
      </c>
      <c r="H15" s="458">
        <v>606</v>
      </c>
      <c r="I15" s="120">
        <f aca="true" t="shared" si="0" ref="I15:I36">H15/G15</f>
        <v>1</v>
      </c>
      <c r="J15" s="174" t="s">
        <v>279</v>
      </c>
    </row>
    <row r="16" spans="1:10" s="70" customFormat="1" ht="30" customHeight="1">
      <c r="A16" s="167" t="s">
        <v>157</v>
      </c>
      <c r="B16" s="170" t="s">
        <v>151</v>
      </c>
      <c r="C16" s="119"/>
      <c r="D16" s="165"/>
      <c r="E16" s="76"/>
      <c r="F16" s="76"/>
      <c r="G16" s="76"/>
      <c r="H16" s="458"/>
      <c r="I16" s="120"/>
      <c r="J16" s="174"/>
    </row>
    <row r="17" spans="1:10" s="70" customFormat="1" ht="40.5" customHeight="1">
      <c r="A17" s="159"/>
      <c r="B17" s="161"/>
      <c r="C17" s="119" t="s">
        <v>67</v>
      </c>
      <c r="D17" s="455" t="s">
        <v>103</v>
      </c>
      <c r="E17" s="76">
        <v>53</v>
      </c>
      <c r="F17" s="76">
        <v>34</v>
      </c>
      <c r="G17" s="76">
        <v>34</v>
      </c>
      <c r="H17" s="458">
        <v>27</v>
      </c>
      <c r="I17" s="120">
        <f t="shared" si="0"/>
        <v>0.7941176470588235</v>
      </c>
      <c r="J17" s="181" t="s">
        <v>202</v>
      </c>
    </row>
    <row r="18" spans="1:10" s="70" customFormat="1" ht="36" customHeight="1">
      <c r="A18" s="167" t="s">
        <v>143</v>
      </c>
      <c r="B18" s="170" t="s">
        <v>149</v>
      </c>
      <c r="C18" s="119" t="s">
        <v>64</v>
      </c>
      <c r="D18" s="119" t="s">
        <v>59</v>
      </c>
      <c r="E18" s="75"/>
      <c r="F18" s="75"/>
      <c r="G18" s="75"/>
      <c r="H18" s="456"/>
      <c r="I18" s="120"/>
      <c r="J18" s="180" t="s">
        <v>64</v>
      </c>
    </row>
    <row r="19" spans="1:10" s="70" customFormat="1" ht="37.5" customHeight="1">
      <c r="A19" s="159"/>
      <c r="B19" s="161"/>
      <c r="C19" s="119" t="s">
        <v>73</v>
      </c>
      <c r="D19" s="165" t="s">
        <v>98</v>
      </c>
      <c r="E19" s="75">
        <v>350</v>
      </c>
      <c r="F19" s="75">
        <v>900</v>
      </c>
      <c r="G19" s="75">
        <v>900</v>
      </c>
      <c r="H19" s="456">
        <v>238</v>
      </c>
      <c r="I19" s="120">
        <f>H19/G19</f>
        <v>0.2644444444444444</v>
      </c>
      <c r="J19" s="174" t="s">
        <v>203</v>
      </c>
    </row>
    <row r="20" spans="1:10" s="70" customFormat="1" ht="36" customHeight="1">
      <c r="A20" s="167" t="s">
        <v>144</v>
      </c>
      <c r="B20" s="171" t="s">
        <v>146</v>
      </c>
      <c r="C20" s="155"/>
      <c r="D20" s="156"/>
      <c r="E20" s="65"/>
      <c r="F20" s="65"/>
      <c r="G20" s="65"/>
      <c r="H20" s="65"/>
      <c r="I20" s="120"/>
      <c r="J20" s="182"/>
    </row>
    <row r="21" spans="1:10" s="70" customFormat="1" ht="51" customHeight="1">
      <c r="A21" s="163"/>
      <c r="B21" s="164"/>
      <c r="C21" s="155" t="s">
        <v>83</v>
      </c>
      <c r="D21" s="156" t="s">
        <v>110</v>
      </c>
      <c r="E21" s="65">
        <v>536</v>
      </c>
      <c r="F21" s="65">
        <v>588</v>
      </c>
      <c r="G21" s="65">
        <v>588</v>
      </c>
      <c r="H21" s="65">
        <v>588</v>
      </c>
      <c r="I21" s="120">
        <f>H21/G21</f>
        <v>1</v>
      </c>
      <c r="J21" s="270" t="s">
        <v>280</v>
      </c>
    </row>
    <row r="22" spans="1:10" s="70" customFormat="1" ht="34.5" customHeight="1">
      <c r="A22" s="167" t="s">
        <v>158</v>
      </c>
      <c r="B22" s="172" t="s">
        <v>152</v>
      </c>
      <c r="C22" s="119" t="s">
        <v>64</v>
      </c>
      <c r="D22" s="119" t="s">
        <v>59</v>
      </c>
      <c r="E22" s="76"/>
      <c r="F22" s="76"/>
      <c r="G22" s="76"/>
      <c r="H22" s="458"/>
      <c r="I22" s="120"/>
      <c r="J22" s="180" t="s">
        <v>64</v>
      </c>
    </row>
    <row r="23" spans="1:10" s="70" customFormat="1" ht="54.75" customHeight="1">
      <c r="A23" s="163"/>
      <c r="B23" s="164"/>
      <c r="C23" s="155" t="s">
        <v>101</v>
      </c>
      <c r="D23" s="165" t="s">
        <v>106</v>
      </c>
      <c r="E23" s="65">
        <v>88</v>
      </c>
      <c r="F23" s="65">
        <v>100</v>
      </c>
      <c r="G23" s="65">
        <v>100</v>
      </c>
      <c r="H23" s="65">
        <v>109</v>
      </c>
      <c r="I23" s="120">
        <f t="shared" si="0"/>
        <v>1.09</v>
      </c>
      <c r="J23" s="200" t="s">
        <v>281</v>
      </c>
    </row>
    <row r="24" spans="1:10" s="70" customFormat="1" ht="24.75" customHeight="1">
      <c r="A24" s="163"/>
      <c r="B24" s="164"/>
      <c r="C24" s="155" t="s">
        <v>104</v>
      </c>
      <c r="D24" s="156" t="s">
        <v>108</v>
      </c>
      <c r="E24" s="65">
        <v>1</v>
      </c>
      <c r="F24" s="65">
        <v>1</v>
      </c>
      <c r="G24" s="65">
        <v>1</v>
      </c>
      <c r="H24" s="65">
        <v>1</v>
      </c>
      <c r="I24" s="120">
        <f t="shared" si="0"/>
        <v>1</v>
      </c>
      <c r="J24" s="182" t="s">
        <v>159</v>
      </c>
    </row>
    <row r="25" spans="1:10" s="70" customFormat="1" ht="39" customHeight="1">
      <c r="A25" s="167" t="s">
        <v>145</v>
      </c>
      <c r="B25" s="171" t="s">
        <v>153</v>
      </c>
      <c r="C25" s="155"/>
      <c r="D25" s="156"/>
      <c r="E25" s="65"/>
      <c r="F25" s="65"/>
      <c r="G25" s="65"/>
      <c r="H25" s="65"/>
      <c r="I25" s="120"/>
      <c r="J25" s="182"/>
    </row>
    <row r="26" spans="1:10" s="70" customFormat="1" ht="36" customHeight="1">
      <c r="A26" s="163"/>
      <c r="B26" s="164"/>
      <c r="C26" s="155">
        <v>0</v>
      </c>
      <c r="D26" s="156" t="s">
        <v>116</v>
      </c>
      <c r="E26" s="65">
        <v>1</v>
      </c>
      <c r="F26" s="65">
        <v>4</v>
      </c>
      <c r="G26" s="65">
        <v>4</v>
      </c>
      <c r="H26" s="65">
        <v>4</v>
      </c>
      <c r="I26" s="120">
        <f t="shared" si="0"/>
        <v>1</v>
      </c>
      <c r="J26" s="183" t="s">
        <v>240</v>
      </c>
    </row>
    <row r="27" spans="1:10" s="70" customFormat="1" ht="42.75" customHeight="1">
      <c r="A27" s="163"/>
      <c r="B27" s="164"/>
      <c r="C27" s="155" t="s">
        <v>132</v>
      </c>
      <c r="D27" s="165" t="s">
        <v>118</v>
      </c>
      <c r="E27" s="65">
        <v>3</v>
      </c>
      <c r="F27" s="65">
        <v>0</v>
      </c>
      <c r="G27" s="65">
        <v>0</v>
      </c>
      <c r="H27" s="65">
        <v>0</v>
      </c>
      <c r="I27" s="120"/>
      <c r="J27" s="183" t="s">
        <v>241</v>
      </c>
    </row>
    <row r="28" spans="1:10" s="70" customFormat="1" ht="64.5" customHeight="1">
      <c r="A28" s="163"/>
      <c r="B28" s="164"/>
      <c r="C28" s="266" t="s">
        <v>131</v>
      </c>
      <c r="D28" s="165" t="s">
        <v>118</v>
      </c>
      <c r="E28" s="65">
        <v>0</v>
      </c>
      <c r="F28" s="65">
        <v>6</v>
      </c>
      <c r="G28" s="65">
        <v>6</v>
      </c>
      <c r="H28" s="65">
        <v>6</v>
      </c>
      <c r="I28" s="120">
        <f t="shared" si="0"/>
        <v>1</v>
      </c>
      <c r="J28" s="183" t="s">
        <v>282</v>
      </c>
    </row>
    <row r="29" spans="1:10" s="70" customFormat="1" ht="47.25" customHeight="1">
      <c r="A29" s="163"/>
      <c r="B29" s="164"/>
      <c r="C29" s="201" t="s">
        <v>128</v>
      </c>
      <c r="D29" s="156" t="s">
        <v>118</v>
      </c>
      <c r="E29" s="65">
        <v>1</v>
      </c>
      <c r="F29" s="65">
        <v>0</v>
      </c>
      <c r="G29" s="65">
        <v>0</v>
      </c>
      <c r="H29" s="65">
        <v>0</v>
      </c>
      <c r="I29" s="120"/>
      <c r="J29" s="183" t="s">
        <v>283</v>
      </c>
    </row>
    <row r="30" spans="1:10" s="70" customFormat="1" ht="47.25" customHeight="1">
      <c r="A30" s="163"/>
      <c r="B30" s="164"/>
      <c r="C30" s="201" t="s">
        <v>129</v>
      </c>
      <c r="D30" s="156" t="s">
        <v>204</v>
      </c>
      <c r="E30" s="65">
        <v>0</v>
      </c>
      <c r="F30" s="65">
        <v>1</v>
      </c>
      <c r="G30" s="65">
        <v>1</v>
      </c>
      <c r="H30" s="65">
        <v>1</v>
      </c>
      <c r="I30" s="120">
        <f t="shared" si="0"/>
        <v>1</v>
      </c>
      <c r="J30" s="183" t="s">
        <v>284</v>
      </c>
    </row>
    <row r="31" spans="1:10" s="70" customFormat="1" ht="48">
      <c r="A31" s="163"/>
      <c r="B31" s="164"/>
      <c r="C31" s="266" t="s">
        <v>131</v>
      </c>
      <c r="D31" s="267" t="s">
        <v>118</v>
      </c>
      <c r="E31" s="185">
        <v>1</v>
      </c>
      <c r="F31" s="185">
        <v>1</v>
      </c>
      <c r="G31" s="185">
        <v>1</v>
      </c>
      <c r="H31" s="185">
        <v>1</v>
      </c>
      <c r="I31" s="268">
        <f t="shared" si="0"/>
        <v>1</v>
      </c>
      <c r="J31" s="183" t="s">
        <v>287</v>
      </c>
    </row>
    <row r="32" spans="1:10" s="70" customFormat="1" ht="48">
      <c r="A32" s="163"/>
      <c r="B32" s="164"/>
      <c r="C32" s="201" t="s">
        <v>121</v>
      </c>
      <c r="D32" s="156" t="s">
        <v>108</v>
      </c>
      <c r="E32" s="65">
        <v>1</v>
      </c>
      <c r="F32" s="65">
        <v>1</v>
      </c>
      <c r="G32" s="65">
        <v>1</v>
      </c>
      <c r="H32" s="65">
        <v>1</v>
      </c>
      <c r="I32" s="120">
        <f t="shared" si="0"/>
        <v>1</v>
      </c>
      <c r="J32" s="183" t="s">
        <v>285</v>
      </c>
    </row>
    <row r="33" spans="1:10" s="70" customFormat="1" ht="64.5" customHeight="1">
      <c r="A33" s="163"/>
      <c r="B33" s="164"/>
      <c r="C33" s="264" t="s">
        <v>122</v>
      </c>
      <c r="D33" s="166" t="s">
        <v>124</v>
      </c>
      <c r="E33" s="65">
        <f>5.18+7+1</f>
        <v>13.18</v>
      </c>
      <c r="F33" s="65">
        <f>3+500+1</f>
        <v>504</v>
      </c>
      <c r="G33" s="65">
        <v>504</v>
      </c>
      <c r="H33" s="65">
        <v>504</v>
      </c>
      <c r="I33" s="211">
        <f t="shared" si="0"/>
        <v>1</v>
      </c>
      <c r="J33" s="212" t="s">
        <v>286</v>
      </c>
    </row>
    <row r="34" spans="1:10" s="70" customFormat="1" ht="45" customHeight="1">
      <c r="A34" s="163"/>
      <c r="B34" s="164"/>
      <c r="C34" s="265" t="s">
        <v>122</v>
      </c>
      <c r="D34" s="166" t="s">
        <v>118</v>
      </c>
      <c r="E34" s="65">
        <v>1</v>
      </c>
      <c r="F34" s="65">
        <v>1</v>
      </c>
      <c r="G34" s="65">
        <v>1</v>
      </c>
      <c r="H34" s="65">
        <v>1</v>
      </c>
      <c r="I34" s="120">
        <f>H34/G34</f>
        <v>1</v>
      </c>
      <c r="J34" s="184" t="s">
        <v>288</v>
      </c>
    </row>
    <row r="35" spans="1:10" s="70" customFormat="1" ht="30" customHeight="1">
      <c r="A35" s="152"/>
      <c r="B35" s="153"/>
      <c r="C35" s="201" t="s">
        <v>123</v>
      </c>
      <c r="D35" s="166" t="s">
        <v>126</v>
      </c>
      <c r="E35" s="65">
        <v>0</v>
      </c>
      <c r="F35" s="65">
        <v>4</v>
      </c>
      <c r="G35" s="65">
        <v>4</v>
      </c>
      <c r="H35" s="65">
        <v>4</v>
      </c>
      <c r="I35" s="120">
        <f>H35/G35</f>
        <v>1</v>
      </c>
      <c r="J35" s="183" t="s">
        <v>289</v>
      </c>
    </row>
    <row r="36" spans="1:10" s="70" customFormat="1" ht="63.75" customHeight="1">
      <c r="A36" s="152"/>
      <c r="B36" s="153"/>
      <c r="C36" s="201" t="s">
        <v>121</v>
      </c>
      <c r="D36" s="166" t="s">
        <v>168</v>
      </c>
      <c r="E36" s="65">
        <v>0</v>
      </c>
      <c r="F36" s="65">
        <v>3</v>
      </c>
      <c r="G36" s="65">
        <v>3</v>
      </c>
      <c r="H36" s="65">
        <v>2</v>
      </c>
      <c r="I36" s="120">
        <f t="shared" si="0"/>
        <v>0.6666666666666666</v>
      </c>
      <c r="J36" s="184" t="s">
        <v>290</v>
      </c>
    </row>
    <row r="37" spans="1:10" s="70" customFormat="1" ht="15" customHeight="1" thickBot="1">
      <c r="A37" s="79"/>
      <c r="B37" s="176"/>
      <c r="C37" s="77"/>
      <c r="D37" s="177"/>
      <c r="E37" s="178"/>
      <c r="F37" s="178"/>
      <c r="G37" s="178"/>
      <c r="H37" s="178"/>
      <c r="I37" s="179"/>
      <c r="J37" s="124"/>
    </row>
    <row r="39" spans="1:11" ht="19.5" customHeight="1">
      <c r="A39" s="420"/>
      <c r="B39" s="411" t="s">
        <v>23</v>
      </c>
      <c r="C39" s="202" t="s">
        <v>8</v>
      </c>
      <c r="D39" s="338" t="s">
        <v>245</v>
      </c>
      <c r="E39" s="339"/>
      <c r="F39" s="411" t="s">
        <v>24</v>
      </c>
      <c r="G39" s="421"/>
      <c r="H39" s="422"/>
      <c r="I39" s="202" t="s">
        <v>8</v>
      </c>
      <c r="J39" s="203" t="s">
        <v>291</v>
      </c>
      <c r="K39" s="11"/>
    </row>
    <row r="40" spans="1:11" ht="15.75" customHeight="1">
      <c r="A40" s="420"/>
      <c r="B40" s="412"/>
      <c r="C40" s="202" t="s">
        <v>25</v>
      </c>
      <c r="D40" s="338"/>
      <c r="E40" s="339"/>
      <c r="F40" s="412"/>
      <c r="G40" s="423"/>
      <c r="H40" s="424"/>
      <c r="I40" s="202" t="s">
        <v>25</v>
      </c>
      <c r="J40" s="203"/>
      <c r="K40" s="11"/>
    </row>
    <row r="41" spans="1:11" ht="25.5" customHeight="1">
      <c r="A41" s="420"/>
      <c r="B41" s="413"/>
      <c r="C41" s="202" t="s">
        <v>26</v>
      </c>
      <c r="D41" s="338" t="s">
        <v>243</v>
      </c>
      <c r="E41" s="339"/>
      <c r="F41" s="413"/>
      <c r="G41" s="425"/>
      <c r="H41" s="426"/>
      <c r="I41" s="202" t="s">
        <v>26</v>
      </c>
      <c r="J41" s="203"/>
      <c r="K41" s="11"/>
    </row>
    <row r="44" ht="15" customHeight="1"/>
  </sheetData>
  <sheetProtection/>
  <mergeCells count="10">
    <mergeCell ref="A4:B4"/>
    <mergeCell ref="D39:E39"/>
    <mergeCell ref="D40:E40"/>
    <mergeCell ref="B39:B41"/>
    <mergeCell ref="D41:E41"/>
    <mergeCell ref="A8:B8"/>
    <mergeCell ref="D7:I7"/>
    <mergeCell ref="D5:I5"/>
    <mergeCell ref="A39:A41"/>
    <mergeCell ref="F39:H41"/>
  </mergeCells>
  <printOptions horizontalCentered="1" verticalCentered="1"/>
  <pageMargins left="0" right="0" top="0" bottom="0" header="0" footer="0"/>
  <pageSetup horizontalDpi="300" verticalDpi="300" orientation="landscape" paperSize="9" scale="3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P43"/>
  <sheetViews>
    <sheetView tabSelected="1" zoomScale="90" zoomScaleNormal="90" zoomScalePageLayoutView="0" workbookViewId="0" topLeftCell="B28">
      <selection activeCell="P43" sqref="P43"/>
    </sheetView>
  </sheetViews>
  <sheetFormatPr defaultColWidth="9.140625" defaultRowHeight="12.75"/>
  <cols>
    <col min="1" max="1" width="11.28125" style="84" customWidth="1"/>
    <col min="2" max="2" width="30.8515625" style="84" customWidth="1"/>
    <col min="3" max="3" width="14.140625" style="84" customWidth="1"/>
    <col min="4" max="4" width="15.421875" style="84" customWidth="1"/>
    <col min="5" max="5" width="17.421875" style="84" customWidth="1"/>
    <col min="6" max="6" width="17.57421875" style="84" customWidth="1"/>
    <col min="7" max="7" width="19.7109375" style="84" customWidth="1"/>
    <col min="8" max="8" width="21.8515625" style="84" customWidth="1"/>
    <col min="9" max="9" width="24.8515625" style="84" customWidth="1"/>
    <col min="10" max="10" width="22.28125" style="84" customWidth="1"/>
    <col min="11" max="11" width="43.8515625" style="84" customWidth="1"/>
    <col min="12" max="12" width="14.421875" style="84" customWidth="1"/>
    <col min="13" max="15" width="9.140625" style="84" customWidth="1"/>
    <col min="16" max="16" width="17.28125" style="84" customWidth="1"/>
    <col min="17" max="16384" width="9.140625" style="84" customWidth="1"/>
  </cols>
  <sheetData>
    <row r="1" ht="20.25" customHeight="1"/>
    <row r="2" spans="1:9" s="94" customFormat="1" ht="15.75">
      <c r="A2" s="188" t="s">
        <v>80</v>
      </c>
      <c r="B2" s="189"/>
      <c r="C2" s="190"/>
      <c r="D2" s="189"/>
      <c r="E2" s="189"/>
      <c r="F2" s="189"/>
      <c r="G2" s="95"/>
      <c r="H2" s="95"/>
      <c r="I2" s="95"/>
    </row>
    <row r="3" spans="1:9" s="89" customFormat="1" ht="12.75">
      <c r="A3" s="88"/>
      <c r="B3" s="191"/>
      <c r="C3" s="191"/>
      <c r="D3" s="191"/>
      <c r="E3" s="191"/>
      <c r="F3" s="191"/>
      <c r="G3" s="90"/>
      <c r="H3" s="90"/>
      <c r="I3" s="90"/>
    </row>
    <row r="4" spans="1:9" s="92" customFormat="1" ht="12.75">
      <c r="A4" s="88" t="s">
        <v>62</v>
      </c>
      <c r="B4" s="191"/>
      <c r="C4" s="88"/>
      <c r="D4" s="191"/>
      <c r="E4" s="191"/>
      <c r="F4" s="191"/>
      <c r="G4" s="93"/>
      <c r="H4" s="93"/>
      <c r="I4" s="93"/>
    </row>
    <row r="5" spans="1:9" ht="13.5" thickBot="1">
      <c r="A5" s="192"/>
      <c r="B5" s="192"/>
      <c r="C5" s="83"/>
      <c r="D5" s="192"/>
      <c r="E5" s="83"/>
      <c r="F5" s="83"/>
      <c r="G5" s="85"/>
      <c r="H5" s="85"/>
      <c r="I5" s="85"/>
    </row>
    <row r="6" spans="1:11" ht="12.75" customHeight="1">
      <c r="A6" s="439" t="s">
        <v>36</v>
      </c>
      <c r="B6" s="438" t="s">
        <v>46</v>
      </c>
      <c r="C6" s="144" t="s">
        <v>47</v>
      </c>
      <c r="D6" s="144" t="s">
        <v>48</v>
      </c>
      <c r="E6" s="144" t="s">
        <v>60</v>
      </c>
      <c r="F6" s="144" t="s">
        <v>206</v>
      </c>
      <c r="G6" s="438" t="s">
        <v>246</v>
      </c>
      <c r="H6" s="438" t="s">
        <v>50</v>
      </c>
      <c r="I6" s="438" t="s">
        <v>208</v>
      </c>
      <c r="J6" s="438" t="s">
        <v>51</v>
      </c>
      <c r="K6" s="430" t="s">
        <v>30</v>
      </c>
    </row>
    <row r="7" spans="1:11" ht="12.75" customHeight="1">
      <c r="A7" s="440"/>
      <c r="B7" s="433"/>
      <c r="C7" s="145" t="s">
        <v>31</v>
      </c>
      <c r="D7" s="145" t="s">
        <v>52</v>
      </c>
      <c r="E7" s="145" t="s">
        <v>52</v>
      </c>
      <c r="F7" s="433" t="s">
        <v>33</v>
      </c>
      <c r="G7" s="433"/>
      <c r="H7" s="433"/>
      <c r="I7" s="433"/>
      <c r="J7" s="433"/>
      <c r="K7" s="431"/>
    </row>
    <row r="8" spans="1:11" ht="18.75" customHeight="1" thickBot="1">
      <c r="A8" s="441"/>
      <c r="B8" s="434"/>
      <c r="C8" s="146" t="s">
        <v>32</v>
      </c>
      <c r="D8" s="146" t="s">
        <v>32</v>
      </c>
      <c r="E8" s="146" t="s">
        <v>32</v>
      </c>
      <c r="F8" s="434"/>
      <c r="G8" s="434"/>
      <c r="H8" s="434"/>
      <c r="I8" s="434"/>
      <c r="J8" s="434"/>
      <c r="K8" s="432"/>
    </row>
    <row r="9" spans="1:11" ht="55.5" customHeight="1" thickBot="1">
      <c r="A9" s="247" t="s">
        <v>163</v>
      </c>
      <c r="B9" s="236" t="s">
        <v>164</v>
      </c>
      <c r="C9" s="235">
        <v>1100</v>
      </c>
      <c r="D9" s="246">
        <v>2018</v>
      </c>
      <c r="E9" s="246">
        <v>2018</v>
      </c>
      <c r="F9" s="235">
        <v>973.236</v>
      </c>
      <c r="G9" s="235">
        <v>973</v>
      </c>
      <c r="H9" s="235">
        <v>973.236</v>
      </c>
      <c r="I9" s="235">
        <v>973.236</v>
      </c>
      <c r="J9" s="235">
        <v>973.236</v>
      </c>
      <c r="K9" s="237" t="s">
        <v>236</v>
      </c>
    </row>
    <row r="10" spans="1:11" ht="75" customHeight="1">
      <c r="A10" s="248" t="s">
        <v>209</v>
      </c>
      <c r="B10" s="249" t="s">
        <v>210</v>
      </c>
      <c r="C10" s="238">
        <v>24000</v>
      </c>
      <c r="D10" s="243">
        <v>2018</v>
      </c>
      <c r="E10" s="243">
        <v>2018</v>
      </c>
      <c r="F10" s="239">
        <v>23200</v>
      </c>
      <c r="G10" s="239">
        <v>23200</v>
      </c>
      <c r="H10" s="239">
        <v>23200</v>
      </c>
      <c r="I10" s="239">
        <v>23200</v>
      </c>
      <c r="J10" s="239">
        <v>23200</v>
      </c>
      <c r="K10" s="237" t="s">
        <v>237</v>
      </c>
    </row>
    <row r="11" spans="1:11" ht="47.25">
      <c r="A11" s="248" t="s">
        <v>211</v>
      </c>
      <c r="B11" s="250" t="s">
        <v>213</v>
      </c>
      <c r="C11" s="238">
        <f>24458</f>
        <v>24458</v>
      </c>
      <c r="D11" s="241">
        <v>2017</v>
      </c>
      <c r="E11" s="241">
        <v>2018</v>
      </c>
      <c r="F11" s="239">
        <v>24456.896</v>
      </c>
      <c r="G11" s="239">
        <v>24458</v>
      </c>
      <c r="H11" s="239">
        <v>24456.896</v>
      </c>
      <c r="I11" s="239">
        <v>24456.896</v>
      </c>
      <c r="J11" s="239">
        <v>24457.896</v>
      </c>
      <c r="K11" s="240" t="s">
        <v>235</v>
      </c>
    </row>
    <row r="12" spans="1:11" ht="47.25">
      <c r="A12" s="248" t="s">
        <v>211</v>
      </c>
      <c r="B12" s="250" t="s">
        <v>212</v>
      </c>
      <c r="C12" s="238">
        <f>22713+20000+68700</f>
        <v>111413</v>
      </c>
      <c r="D12" s="241">
        <v>2018</v>
      </c>
      <c r="E12" s="241">
        <v>2020</v>
      </c>
      <c r="F12" s="260">
        <v>104011.68</v>
      </c>
      <c r="G12" s="239">
        <f>111647.73+960</f>
        <v>112607.73</v>
      </c>
      <c r="H12" s="239">
        <v>111407.779</v>
      </c>
      <c r="I12" s="239">
        <f>H12</f>
        <v>111407.779</v>
      </c>
      <c r="J12" s="239">
        <f>I12</f>
        <v>111407.779</v>
      </c>
      <c r="K12" s="240" t="s">
        <v>251</v>
      </c>
    </row>
    <row r="13" spans="1:11" ht="75" customHeight="1">
      <c r="A13" s="251" t="s">
        <v>214</v>
      </c>
      <c r="B13" s="252" t="s">
        <v>215</v>
      </c>
      <c r="C13" s="238">
        <v>2000</v>
      </c>
      <c r="D13" s="241">
        <v>2018</v>
      </c>
      <c r="E13" s="241">
        <v>2018</v>
      </c>
      <c r="F13" s="239">
        <v>0</v>
      </c>
      <c r="G13" s="239">
        <v>1751.5</v>
      </c>
      <c r="H13" s="239">
        <v>1751.416</v>
      </c>
      <c r="I13" s="239">
        <f>H13</f>
        <v>1751.416</v>
      </c>
      <c r="J13" s="239">
        <f>I13</f>
        <v>1751.416</v>
      </c>
      <c r="K13" s="240" t="s">
        <v>247</v>
      </c>
    </row>
    <row r="14" spans="1:11" ht="75">
      <c r="A14" s="251" t="s">
        <v>216</v>
      </c>
      <c r="B14" s="253" t="s">
        <v>217</v>
      </c>
      <c r="C14" s="238">
        <v>6500</v>
      </c>
      <c r="D14" s="241">
        <v>2018</v>
      </c>
      <c r="E14" s="241">
        <v>2018</v>
      </c>
      <c r="F14" s="239">
        <v>0</v>
      </c>
      <c r="G14" s="239">
        <v>6085.542</v>
      </c>
      <c r="H14" s="239">
        <v>0</v>
      </c>
      <c r="I14" s="239">
        <v>0</v>
      </c>
      <c r="J14" s="239">
        <v>0</v>
      </c>
      <c r="K14" s="240" t="s">
        <v>252</v>
      </c>
    </row>
    <row r="15" spans="1:11" ht="56.25" customHeight="1">
      <c r="A15" s="251" t="s">
        <v>218</v>
      </c>
      <c r="B15" s="254" t="s">
        <v>219</v>
      </c>
      <c r="C15" s="238">
        <v>50000</v>
      </c>
      <c r="D15" s="241">
        <v>2018</v>
      </c>
      <c r="E15" s="241">
        <v>2018</v>
      </c>
      <c r="F15" s="239">
        <v>49918.8</v>
      </c>
      <c r="G15" s="239">
        <v>49918.8</v>
      </c>
      <c r="H15" s="239">
        <v>49918.8</v>
      </c>
      <c r="I15" s="239">
        <f>H15</f>
        <v>49918.8</v>
      </c>
      <c r="J15" s="239">
        <f>I15</f>
        <v>49918.8</v>
      </c>
      <c r="K15" s="240" t="s">
        <v>248</v>
      </c>
    </row>
    <row r="16" spans="1:16" ht="77.25" customHeight="1" thickBot="1">
      <c r="A16" s="251" t="s">
        <v>220</v>
      </c>
      <c r="B16" s="254" t="s">
        <v>249</v>
      </c>
      <c r="C16" s="238">
        <v>5000</v>
      </c>
      <c r="D16" s="241">
        <v>2018</v>
      </c>
      <c r="E16" s="241">
        <v>2018</v>
      </c>
      <c r="F16" s="239"/>
      <c r="G16" s="239">
        <v>0</v>
      </c>
      <c r="H16" s="239">
        <v>0</v>
      </c>
      <c r="I16" s="239">
        <v>0</v>
      </c>
      <c r="J16" s="239">
        <v>0</v>
      </c>
      <c r="K16" s="261" t="s">
        <v>250</v>
      </c>
      <c r="N16" s="445"/>
      <c r="O16" s="445"/>
      <c r="P16" s="445"/>
    </row>
    <row r="17" spans="1:11" ht="48" customHeight="1">
      <c r="A17" s="251" t="s">
        <v>221</v>
      </c>
      <c r="B17" s="253" t="s">
        <v>222</v>
      </c>
      <c r="C17" s="238">
        <v>70000</v>
      </c>
      <c r="D17" s="241">
        <v>2018</v>
      </c>
      <c r="E17" s="241">
        <v>2018</v>
      </c>
      <c r="F17" s="239"/>
      <c r="G17" s="239">
        <v>10300.1</v>
      </c>
      <c r="H17" s="239">
        <v>10294.079</v>
      </c>
      <c r="I17" s="239">
        <f>H17</f>
        <v>10294.079</v>
      </c>
      <c r="J17" s="239">
        <f>I17</f>
        <v>10294.079</v>
      </c>
      <c r="K17" s="262" t="s">
        <v>253</v>
      </c>
    </row>
    <row r="18" spans="1:16" ht="81" customHeight="1">
      <c r="A18" s="251" t="s">
        <v>220</v>
      </c>
      <c r="B18" s="254" t="s">
        <v>261</v>
      </c>
      <c r="C18" s="238">
        <f>17000+25200+38200</f>
        <v>80400</v>
      </c>
      <c r="D18" s="241">
        <v>2018</v>
      </c>
      <c r="E18" s="241">
        <v>2020</v>
      </c>
      <c r="F18" s="239">
        <v>0</v>
      </c>
      <c r="G18" s="239">
        <v>17000</v>
      </c>
      <c r="H18" s="239">
        <v>8864.171</v>
      </c>
      <c r="I18" s="239">
        <f>H18</f>
        <v>8864.171</v>
      </c>
      <c r="J18" s="239">
        <f>I18</f>
        <v>8864.171</v>
      </c>
      <c r="K18" s="261" t="s">
        <v>254</v>
      </c>
      <c r="M18" s="445"/>
      <c r="N18" s="445"/>
      <c r="O18" s="445"/>
      <c r="P18" s="445"/>
    </row>
    <row r="19" spans="1:11" ht="132.75" customHeight="1">
      <c r="A19" s="251" t="s">
        <v>220</v>
      </c>
      <c r="B19" s="254" t="s">
        <v>223</v>
      </c>
      <c r="C19" s="238">
        <v>14000</v>
      </c>
      <c r="D19" s="241">
        <v>2018</v>
      </c>
      <c r="E19" s="241">
        <v>2019</v>
      </c>
      <c r="F19" s="239">
        <v>0</v>
      </c>
      <c r="G19" s="239">
        <v>9000</v>
      </c>
      <c r="H19" s="239">
        <v>9000</v>
      </c>
      <c r="I19" s="239">
        <v>9000</v>
      </c>
      <c r="J19" s="239">
        <v>9000</v>
      </c>
      <c r="K19" s="261" t="s">
        <v>255</v>
      </c>
    </row>
    <row r="20" spans="1:11" ht="60.75" customHeight="1">
      <c r="A20" s="251" t="s">
        <v>224</v>
      </c>
      <c r="B20" s="255" t="s">
        <v>259</v>
      </c>
      <c r="C20" s="238">
        <f>62629+59000</f>
        <v>121629</v>
      </c>
      <c r="D20" s="241">
        <v>2018</v>
      </c>
      <c r="E20" s="241">
        <v>2019</v>
      </c>
      <c r="F20" s="239">
        <v>62449</v>
      </c>
      <c r="G20" s="239">
        <v>62509</v>
      </c>
      <c r="H20" s="239">
        <v>62089.259</v>
      </c>
      <c r="I20" s="239">
        <v>62089.259</v>
      </c>
      <c r="J20" s="239">
        <f>I20</f>
        <v>62089.259</v>
      </c>
      <c r="K20" s="240" t="s">
        <v>256</v>
      </c>
    </row>
    <row r="21" spans="1:11" ht="47.25">
      <c r="A21" s="251" t="s">
        <v>225</v>
      </c>
      <c r="B21" s="255" t="s">
        <v>226</v>
      </c>
      <c r="C21" s="238">
        <v>33000</v>
      </c>
      <c r="D21" s="241">
        <v>2018</v>
      </c>
      <c r="E21" s="241">
        <v>2018</v>
      </c>
      <c r="F21" s="239">
        <f>556.549</f>
        <v>556.549</v>
      </c>
      <c r="G21" s="239">
        <v>29443.7</v>
      </c>
      <c r="H21" s="239">
        <v>29398.609</v>
      </c>
      <c r="I21" s="239">
        <f>H21</f>
        <v>29398.609</v>
      </c>
      <c r="J21" s="239">
        <f>I21</f>
        <v>29398.609</v>
      </c>
      <c r="K21" s="263" t="s">
        <v>257</v>
      </c>
    </row>
    <row r="22" spans="1:11" ht="63">
      <c r="A22" s="251" t="s">
        <v>227</v>
      </c>
      <c r="B22" s="255" t="s">
        <v>228</v>
      </c>
      <c r="C22" s="238">
        <v>15000</v>
      </c>
      <c r="D22" s="241">
        <v>2018</v>
      </c>
      <c r="E22" s="241">
        <v>2018</v>
      </c>
      <c r="F22" s="239">
        <v>14049.333</v>
      </c>
      <c r="G22" s="239">
        <v>14079.333</v>
      </c>
      <c r="H22" s="239">
        <v>14074.839</v>
      </c>
      <c r="I22" s="239">
        <v>14074.839</v>
      </c>
      <c r="J22" s="239">
        <v>14074.839</v>
      </c>
      <c r="K22" s="263" t="s">
        <v>257</v>
      </c>
    </row>
    <row r="23" spans="1:11" ht="47.25">
      <c r="A23" s="251" t="s">
        <v>229</v>
      </c>
      <c r="B23" s="255" t="s">
        <v>230</v>
      </c>
      <c r="C23" s="238">
        <v>10000</v>
      </c>
      <c r="D23" s="241">
        <v>2018</v>
      </c>
      <c r="E23" s="241">
        <v>2018</v>
      </c>
      <c r="F23" s="239">
        <v>9747.96</v>
      </c>
      <c r="G23" s="239">
        <v>9773.059</v>
      </c>
      <c r="H23" s="239">
        <v>9761.671</v>
      </c>
      <c r="I23" s="239">
        <f>H23</f>
        <v>9761.671</v>
      </c>
      <c r="J23" s="239">
        <f>I23</f>
        <v>9761.671</v>
      </c>
      <c r="K23" s="263" t="s">
        <v>257</v>
      </c>
    </row>
    <row r="24" spans="1:11" ht="62.25" customHeight="1" hidden="1">
      <c r="A24" s="251" t="s">
        <v>231</v>
      </c>
      <c r="B24" s="255" t="s">
        <v>232</v>
      </c>
      <c r="C24" s="238">
        <v>5000</v>
      </c>
      <c r="D24" s="241">
        <v>2018</v>
      </c>
      <c r="E24" s="241">
        <v>2018</v>
      </c>
      <c r="F24" s="239">
        <v>0</v>
      </c>
      <c r="G24" s="239">
        <v>0</v>
      </c>
      <c r="H24" s="239">
        <v>0</v>
      </c>
      <c r="I24" s="239">
        <v>0</v>
      </c>
      <c r="J24" s="239">
        <v>0</v>
      </c>
      <c r="K24" s="271" t="s">
        <v>238</v>
      </c>
    </row>
    <row r="25" spans="1:11" ht="77.25" customHeight="1">
      <c r="A25" s="256" t="s">
        <v>139</v>
      </c>
      <c r="B25" s="243" t="s">
        <v>140</v>
      </c>
      <c r="C25" s="242">
        <v>103649.8</v>
      </c>
      <c r="D25" s="243">
        <v>2016</v>
      </c>
      <c r="E25" s="243">
        <v>2020</v>
      </c>
      <c r="F25" s="239">
        <v>10700</v>
      </c>
      <c r="G25" s="239">
        <v>10700</v>
      </c>
      <c r="H25" s="239">
        <v>10699.999</v>
      </c>
      <c r="I25" s="239">
        <f>H25</f>
        <v>10699.999</v>
      </c>
      <c r="J25" s="239">
        <f>I25</f>
        <v>10699.999</v>
      </c>
      <c r="K25" s="259" t="s">
        <v>258</v>
      </c>
    </row>
    <row r="26" spans="1:11" ht="63.75" customHeight="1">
      <c r="A26" s="251" t="s">
        <v>138</v>
      </c>
      <c r="B26" s="257" t="s">
        <v>233</v>
      </c>
      <c r="C26" s="244">
        <v>580915</v>
      </c>
      <c r="D26" s="245">
        <v>2015</v>
      </c>
      <c r="E26" s="245">
        <v>2018</v>
      </c>
      <c r="F26" s="239">
        <v>18200</v>
      </c>
      <c r="G26" s="239">
        <v>18200</v>
      </c>
      <c r="H26" s="239">
        <v>18200</v>
      </c>
      <c r="I26" s="239">
        <v>18200</v>
      </c>
      <c r="J26" s="239">
        <v>18200</v>
      </c>
      <c r="K26" s="240" t="s">
        <v>260</v>
      </c>
    </row>
    <row r="27" spans="1:11" ht="12.75">
      <c r="A27" s="141"/>
      <c r="B27" s="142"/>
      <c r="C27" s="186"/>
      <c r="D27" s="142"/>
      <c r="E27" s="142"/>
      <c r="F27" s="142"/>
      <c r="G27" s="274">
        <f>SUM(G9:G26)</f>
        <v>399999.764</v>
      </c>
      <c r="H27" s="274">
        <f>SUM(H9:H26)</f>
        <v>384090.75399999996</v>
      </c>
      <c r="I27" s="142"/>
      <c r="J27" s="142"/>
      <c r="K27" s="143"/>
    </row>
    <row r="28" spans="1:11" ht="13.5" thickBot="1">
      <c r="A28" s="100"/>
      <c r="B28" s="101"/>
      <c r="C28" s="101"/>
      <c r="D28" s="101"/>
      <c r="E28" s="101"/>
      <c r="F28" s="101"/>
      <c r="G28" s="101"/>
      <c r="H28" s="101"/>
      <c r="I28" s="101"/>
      <c r="J28" s="101"/>
      <c r="K28" s="102"/>
    </row>
    <row r="29" spans="7:9" ht="12.75" customHeight="1">
      <c r="G29" s="272"/>
      <c r="H29" s="272"/>
      <c r="I29" s="215"/>
    </row>
    <row r="30" spans="1:9" s="92" customFormat="1" ht="12.75">
      <c r="A30" s="91" t="s">
        <v>63</v>
      </c>
      <c r="G30" s="273"/>
      <c r="H30" s="273"/>
      <c r="I30" s="216"/>
    </row>
    <row r="31" spans="3:9" ht="16.5" thickBot="1">
      <c r="C31" s="96"/>
      <c r="D31" s="86"/>
      <c r="E31" s="83"/>
      <c r="F31" s="83"/>
      <c r="G31" s="86"/>
      <c r="H31" s="87"/>
      <c r="I31" s="87"/>
    </row>
    <row r="32" spans="1:12" ht="18.75" customHeight="1">
      <c r="A32" s="442" t="s">
        <v>36</v>
      </c>
      <c r="B32" s="435" t="s">
        <v>46</v>
      </c>
      <c r="C32" s="106" t="s">
        <v>34</v>
      </c>
      <c r="D32" s="106" t="s">
        <v>47</v>
      </c>
      <c r="E32" s="106" t="s">
        <v>48</v>
      </c>
      <c r="F32" s="106" t="s">
        <v>49</v>
      </c>
      <c r="G32" s="106" t="s">
        <v>206</v>
      </c>
      <c r="H32" s="435" t="s">
        <v>207</v>
      </c>
      <c r="I32" s="435" t="s">
        <v>61</v>
      </c>
      <c r="J32" s="435" t="s">
        <v>50</v>
      </c>
      <c r="K32" s="435" t="s">
        <v>51</v>
      </c>
      <c r="L32" s="427" t="s">
        <v>30</v>
      </c>
    </row>
    <row r="33" spans="1:12" ht="12.75">
      <c r="A33" s="443"/>
      <c r="B33" s="436"/>
      <c r="C33" s="82" t="s">
        <v>35</v>
      </c>
      <c r="D33" s="82" t="s">
        <v>31</v>
      </c>
      <c r="E33" s="82" t="s">
        <v>52</v>
      </c>
      <c r="F33" s="82" t="s">
        <v>52</v>
      </c>
      <c r="G33" s="82" t="s">
        <v>33</v>
      </c>
      <c r="H33" s="436"/>
      <c r="I33" s="436"/>
      <c r="J33" s="436"/>
      <c r="K33" s="436"/>
      <c r="L33" s="428"/>
    </row>
    <row r="34" spans="1:12" ht="13.5" thickBot="1">
      <c r="A34" s="444"/>
      <c r="B34" s="437"/>
      <c r="C34" s="107"/>
      <c r="D34" s="107" t="s">
        <v>32</v>
      </c>
      <c r="E34" s="107" t="s">
        <v>32</v>
      </c>
      <c r="F34" s="107" t="s">
        <v>32</v>
      </c>
      <c r="G34" s="107"/>
      <c r="H34" s="437"/>
      <c r="I34" s="437"/>
      <c r="J34" s="437"/>
      <c r="K34" s="437"/>
      <c r="L34" s="429"/>
    </row>
    <row r="35" spans="1:12" ht="12.75">
      <c r="A35" s="103" t="s">
        <v>137</v>
      </c>
      <c r="B35" s="104" t="s">
        <v>165</v>
      </c>
      <c r="C35" s="104" t="s">
        <v>135</v>
      </c>
      <c r="D35" s="104">
        <v>0</v>
      </c>
      <c r="E35" s="104">
        <v>0</v>
      </c>
      <c r="F35" s="104">
        <v>0</v>
      </c>
      <c r="G35" s="104">
        <v>0</v>
      </c>
      <c r="H35" s="140">
        <v>0</v>
      </c>
      <c r="I35" s="140">
        <v>0</v>
      </c>
      <c r="J35" s="140">
        <v>0</v>
      </c>
      <c r="K35" s="104">
        <v>0</v>
      </c>
      <c r="L35" s="105"/>
    </row>
    <row r="36" spans="1:12" ht="12.75">
      <c r="A36" s="97"/>
      <c r="B36" s="98"/>
      <c r="C36" s="98"/>
      <c r="D36" s="98"/>
      <c r="E36" s="98"/>
      <c r="F36" s="98"/>
      <c r="G36" s="98"/>
      <c r="H36" s="98"/>
      <c r="I36" s="98"/>
      <c r="J36" s="98"/>
      <c r="K36" s="98"/>
      <c r="L36" s="99"/>
    </row>
    <row r="37" spans="1:12" ht="12.75">
      <c r="A37" s="97"/>
      <c r="B37" s="98"/>
      <c r="C37" s="98"/>
      <c r="D37" s="98"/>
      <c r="E37" s="98"/>
      <c r="F37" s="98"/>
      <c r="G37" s="98"/>
      <c r="H37" s="98"/>
      <c r="I37" s="98"/>
      <c r="J37" s="98"/>
      <c r="K37" s="98"/>
      <c r="L37" s="99"/>
    </row>
    <row r="38" spans="1:12" ht="13.5" thickBot="1">
      <c r="A38" s="100"/>
      <c r="B38" s="101"/>
      <c r="C38" s="101"/>
      <c r="D38" s="101"/>
      <c r="E38" s="101"/>
      <c r="F38" s="101"/>
      <c r="G38" s="101"/>
      <c r="H38" s="101"/>
      <c r="I38" s="101"/>
      <c r="J38" s="101"/>
      <c r="K38" s="101"/>
      <c r="L38" s="102"/>
    </row>
    <row r="39" ht="12.75">
      <c r="A39" s="210" t="s">
        <v>136</v>
      </c>
    </row>
    <row r="41" spans="1:9" ht="19.5" customHeight="1">
      <c r="A41" s="411" t="s">
        <v>23</v>
      </c>
      <c r="B41" s="422"/>
      <c r="C41" s="202" t="s">
        <v>8</v>
      </c>
      <c r="D41" s="338" t="s">
        <v>245</v>
      </c>
      <c r="E41" s="339"/>
      <c r="F41" s="446" t="s">
        <v>24</v>
      </c>
      <c r="G41" s="202" t="s">
        <v>8</v>
      </c>
      <c r="H41" s="338" t="s">
        <v>291</v>
      </c>
      <c r="I41" s="339"/>
    </row>
    <row r="42" spans="1:9" ht="19.5" customHeight="1">
      <c r="A42" s="412"/>
      <c r="B42" s="424"/>
      <c r="C42" s="202" t="s">
        <v>25</v>
      </c>
      <c r="D42" s="338"/>
      <c r="E42" s="339"/>
      <c r="F42" s="447"/>
      <c r="G42" s="202" t="s">
        <v>25</v>
      </c>
      <c r="H42" s="338"/>
      <c r="I42" s="339"/>
    </row>
    <row r="43" spans="1:9" ht="19.5" customHeight="1">
      <c r="A43" s="413"/>
      <c r="B43" s="426"/>
      <c r="C43" s="202" t="s">
        <v>26</v>
      </c>
      <c r="D43" s="338" t="s">
        <v>243</v>
      </c>
      <c r="E43" s="339"/>
      <c r="F43" s="448"/>
      <c r="G43" s="202" t="s">
        <v>26</v>
      </c>
      <c r="H43" s="338"/>
      <c r="I43" s="339"/>
    </row>
  </sheetData>
  <sheetProtection/>
  <mergeCells count="25">
    <mergeCell ref="M18:P18"/>
    <mergeCell ref="N16:P16"/>
    <mergeCell ref="A41:B43"/>
    <mergeCell ref="D41:E41"/>
    <mergeCell ref="F41:F43"/>
    <mergeCell ref="H41:I41"/>
    <mergeCell ref="D42:E42"/>
    <mergeCell ref="H42:I42"/>
    <mergeCell ref="D43:E43"/>
    <mergeCell ref="H43:I43"/>
    <mergeCell ref="A6:A8"/>
    <mergeCell ref="A32:A34"/>
    <mergeCell ref="B32:B34"/>
    <mergeCell ref="H32:H34"/>
    <mergeCell ref="I32:I34"/>
    <mergeCell ref="J32:J34"/>
    <mergeCell ref="L32:L34"/>
    <mergeCell ref="K6:K8"/>
    <mergeCell ref="F7:F8"/>
    <mergeCell ref="K32:K34"/>
    <mergeCell ref="B6:B8"/>
    <mergeCell ref="G6:G8"/>
    <mergeCell ref="H6:H8"/>
    <mergeCell ref="I6:I8"/>
    <mergeCell ref="J6:J8"/>
  </mergeCells>
  <printOptions horizontalCentered="1" verticalCentered="1"/>
  <pageMargins left="0" right="0" top="0" bottom="0" header="0" footer="0"/>
  <pageSetup fitToHeight="1" fitToWidth="1"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2019-02-14T16:08:00Z</cp:lastPrinted>
  <dcterms:created xsi:type="dcterms:W3CDTF">2006-01-12T07:01:41Z</dcterms:created>
  <dcterms:modified xsi:type="dcterms:W3CDTF">2019-03-06T07:41:09Z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