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3'!$A$1:$S$29</definedName>
    <definedName name="_xlnm.Print_Area" localSheetId="2">'Aneksi nr. 4'!$A$1:$J$34</definedName>
    <definedName name="_xlnm.Print_Area" localSheetId="3">'Aneksi nr. 5'!$A$1:$L$33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<sst xmlns="http://schemas.openxmlformats.org/spreadsheetml/2006/main" count="324" uniqueCount="252">
  <si>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</si>
  <si>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</si>
  <si>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</si>
  <si>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</si>
  <si>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</si>
  <si>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</si>
  <si>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</si>
  <si>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</si>
  <si>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</si>
  <si>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</si>
  <si>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</si>
  <si>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</si>
  <si>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</si>
  <si>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</si>
  <si>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</si>
  <si>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</si>
  <si>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</si>
  <si>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</si>
  <si>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</si>
  <si>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</si>
  <si>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</si>
  <si>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</si>
  <si>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</si>
  <si>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</si>
  <si>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</si>
  <si>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</si>
  <si>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</si>
  <si>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</si>
  <si>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</si>
  <si>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</si>
  <si>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</si>
  <si>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</si>
  <si>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</si>
  <si>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</si>
  <si>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</si>
  <si>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</si>
  <si>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</si>
  <si>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</si>
  <si>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</si>
  <si>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</si>
  <si>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</si>
  <si>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</si>
  <si>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</si>
  <si>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</si>
  <si>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</si>
  <si>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</si>
  <si>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</si>
  <si>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</si>
  <si>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</si>
  <si>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</si>
  <si>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</si>
  <si>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</si>
  <si>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</si>
  <si>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</si>
  <si>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</si>
  <si>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</si>
  <si>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</si>
  <si>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</si>
  <si>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</si>
  <si>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</si>
  <si>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</si>
  <si>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</si>
  <si>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</si>
  <si>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</si>
  <si>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</si>
  <si>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</si>
  <si>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</si>
  <si>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</si>
  <si>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</si>
  <si>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</si>
  <si>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</si>
  <si>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</si>
  <si>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</si>
  <si>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</si>
  <si>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</si>
  <si>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</si>
  <si>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</si>
  <si>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</si>
  <si>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</si>
  <si>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</si>
  <si>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</si>
  <si>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</si>
  <si>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</si>
  <si>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</si>
  <si>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</si>
  <si>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</si>
  <si>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Të dënuar të trajtuar me shërbim shëndetsor</t>
  </si>
  <si>
    <t>Nr. të trajtuar të sëmurë /muaj</t>
  </si>
  <si>
    <t>Trajtimi i te denuarve te mitur ne ambjente te pershtatshme te vuajtjes se denimit</t>
  </si>
  <si>
    <t>Nr.te mitur  të trajtuar të  /muaj</t>
  </si>
  <si>
    <t>Trajtimi i te denuarve femra me kushte te vecanta ne ambjentet e vuajtjes se denimit</t>
  </si>
  <si>
    <t>Nr.denuara femra  të trajtuar në /muaj</t>
  </si>
  <si>
    <t>Nr.programesh ne vit</t>
  </si>
  <si>
    <t>Nr. projektesh</t>
  </si>
  <si>
    <t>Nr.institucioni</t>
  </si>
  <si>
    <t xml:space="preserve">Blerje  Mjete transporti per Sistemin e Burgjeve </t>
  </si>
  <si>
    <t>Nr.automjetesh</t>
  </si>
  <si>
    <t>IPA</t>
  </si>
  <si>
    <t>Shenim : Te dhenat jane sipas sektorit te projekteve prane Ministrise se Drejtesise</t>
  </si>
  <si>
    <t>GM14022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</si>
  <si>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</si>
  <si>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 xml:space="preserve">Objektivi 1 </t>
  </si>
  <si>
    <t>M140027</t>
  </si>
  <si>
    <t>Studim projektim per projekte te ndryshme per SB</t>
  </si>
  <si>
    <t xml:space="preserve">FH </t>
  </si>
  <si>
    <t>ok</t>
  </si>
  <si>
    <t>Nr.sistemesh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</si>
  <si>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</si>
  <si>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</si>
  <si>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t>Buxheti 2018</t>
  </si>
  <si>
    <t>Plani i buxhetit viti 2018</t>
  </si>
  <si>
    <t>REALIZIMI për periudhën e raportimit 4-mujore/vjetore)</t>
  </si>
  <si>
    <t>M140023</t>
  </si>
  <si>
    <t>M140299</t>
  </si>
  <si>
    <t>Blerje pajisje sigurie, logjistike e shendetesie per sistemin e burgjeve</t>
  </si>
  <si>
    <t>M 140324</t>
  </si>
  <si>
    <t>Rikonstruksioni i ambjenteve te zyrave ne D.P.Burgjeve</t>
  </si>
  <si>
    <t>M 140325</t>
  </si>
  <si>
    <t>M 140330</t>
  </si>
  <si>
    <t>Likujduar pjeserisht vlera për shërbimin e realizuar nga Operatori sipas kontrates me Nr. 6587, datë 21,11,2018 të nënshkruar nga AKSH . Pjesa tjeter do vazhdoje per vitet 2019-2020 ne vijim sipas kushteve te kontrates.</t>
  </si>
  <si>
    <t>Rikonstruksioni i godines nr.4 dhe godinen nr.5 te vuajtjes se denimit në IEVP Lezhë (kontrate 2 vjecare 2018-2019)</t>
  </si>
  <si>
    <t>Nr.institucione</t>
  </si>
  <si>
    <r>
      <rPr>
        <b/>
        <sz val="14"/>
        <rFont val="Calibri"/>
        <family val="2"/>
      </rPr>
      <t>*</t>
    </r>
    <r>
      <rPr>
        <b/>
        <sz val="12"/>
        <rFont val="Calibri"/>
        <family val="2"/>
      </rPr>
      <t>Objektivat e politikës*:</t>
    </r>
  </si>
  <si>
    <t>s'ka</t>
  </si>
  <si>
    <t>Plan Fillestar Viti 2019</t>
  </si>
  <si>
    <t>Plan i Rishikuar Viti 2019</t>
  </si>
  <si>
    <t>i vitit paraardhes
Viti 2018</t>
  </si>
  <si>
    <t>Plan                   Viti 2019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</si>
  <si>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2018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</si>
  <si>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2019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</si>
  <si>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2019</t>
    </r>
  </si>
  <si>
    <r>
      <t xml:space="preserve">Niveli faktik ne fund te katermujorit te I  </t>
    </r>
    <r>
      <rPr>
        <b/>
        <u val="single"/>
        <sz val="10"/>
        <color indexed="60"/>
        <rFont val="Calibri"/>
        <family val="2"/>
      </rPr>
      <t>2019</t>
    </r>
  </si>
  <si>
    <t>Buxheti 2019</t>
  </si>
  <si>
    <t>Plani i buxhetit të rishikuar viti 2019</t>
  </si>
  <si>
    <t>Vlera është në proces tenderimi për projektet e planifikuara për vitin 2019</t>
  </si>
  <si>
    <t>Blerje automjete transporti per sistemin e burgjeve</t>
  </si>
  <si>
    <t>Vlera është në proces tenderimi tek NJP për blerjen e automjeteve</t>
  </si>
  <si>
    <t xml:space="preserve">Likujduar plotësisht vlera e tenderuar për blerje pajisje për 2019 sipas kontrates,vlera e mbetur eshte ne proces tenderimi per pajisjet e logjistikes dhe shendetesise </t>
  </si>
  <si>
    <t>18AR804</t>
  </si>
  <si>
    <t>Pajisje nderlidhje(Furnizim vendosje te pajisjeve fundore te vezhgimit  me kamera dhe sistemit te radiove ne  IEVP ˝Jordan Misja˝ Tirane)</t>
  </si>
  <si>
    <t>Ky projekt është tenderuar në muajin janar, vlera e kontraktuar eshte 5.400.000 leke pra me shume se eshte planifikuar. Jemi ne pritje te rialikomit te fondit kerkuar me shkresen nr.xxx,datexxxx per likujdimin e kontrates pas perfundimit te punimeve qe jane ne proces</t>
  </si>
  <si>
    <t>Krijimi  i sistemit Upgrade per zyren e gjendjes gjyqesore (vertetim i Gjendjes Gjyqesore) kontrate 3 vjecare (2018-2020)</t>
  </si>
  <si>
    <t>M 140348</t>
  </si>
  <si>
    <t>M 140349</t>
  </si>
  <si>
    <t>Krijimi  i databeseve per ruajtjen e te dhenave (informatizimi i regjistrave themeltar te periudhes se denimit)</t>
  </si>
  <si>
    <t>Permiresimi i infrastruktures se furnizimit me uje ne IEVP Lezhe, Peqin , Fushe-Kruje ,Fier etj</t>
  </si>
  <si>
    <t>Procedura është në proces tenderimi për këtë projekt</t>
  </si>
  <si>
    <t>18AR709</t>
  </si>
  <si>
    <t>18AR710</t>
  </si>
  <si>
    <t xml:space="preserve">Permiresimi i infrastruktures ndërtimore në IEVP 7 </t>
  </si>
  <si>
    <t>Permiresimi i infrastruktures ndërtimore në IEVP 8</t>
  </si>
  <si>
    <t>Ky projekt është në proces tenderimi ne fazen xxx</t>
  </si>
  <si>
    <t>Objektivi 1</t>
  </si>
  <si>
    <r>
      <rPr>
        <b/>
        <i/>
        <sz val="9"/>
        <rFont val="Arial"/>
        <family val="2"/>
      </rPr>
      <t>Produkti "1"</t>
    </r>
    <r>
      <rPr>
        <i/>
        <sz val="9"/>
        <rFont val="Arial"/>
        <family val="2"/>
      </rPr>
      <t xml:space="preserve"> eshte realizuar  projekti ne masen .87.9%. Për vitin 2019, per pajisjet e sigurise  te planifikuar per detyrimet kontraktuale  te mbartura nga 2018 (kontrata 4 vjecare 2017-2020).Per vitin 2019 eshte realizuar 87.9% e vleres se tenderuar sipas  levrimit te  paisje te policiesë, Pajisjet e shëndetësisë  dhe logjistikës.jane ne proces tenderimi. </t>
    </r>
  </si>
  <si>
    <t>Nr.pajisjesh te ndryshme</t>
  </si>
  <si>
    <t>1.1). Sigurimi i standarteve te sherbimit te ekzekutimit te veprave penale</t>
  </si>
  <si>
    <t xml:space="preserve">Objektivi 2 </t>
  </si>
  <si>
    <t>Reintegrimi I te denuarve,zhvillimi I programeve per rehalibitimin ne shoqeri te te paraburgosurve/denuarve ne perputhje me standartet europiane</t>
  </si>
  <si>
    <t>Te burgusor te integruar burra</t>
  </si>
  <si>
    <t>Te burgusor te integruara gra</t>
  </si>
  <si>
    <t>Te burgusor te integruara te mitur</t>
  </si>
  <si>
    <t>Kosto per Njesi (viti 2018)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</si>
  <si>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2019)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</si>
  <si>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4 mujorit te I 2019)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</si>
  <si>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4 mujorit te I 2019)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</si>
  <si>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4 mujorit te I vitit </t>
    </r>
    <r>
      <rPr>
        <b/>
        <sz val="8"/>
        <rFont val="Arial"/>
        <family val="2"/>
      </rPr>
      <t>2019)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</si>
  <si>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f4 mujorin e I te vitit </t>
    </r>
    <r>
      <rPr>
        <b/>
        <sz val="8"/>
        <rFont val="Arial"/>
        <family val="2"/>
      </rPr>
      <t>2019)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</si>
  <si>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 te I te vitit </t>
    </r>
    <r>
      <rPr>
        <b/>
        <sz val="8"/>
        <rFont val="Arial"/>
        <family val="2"/>
      </rPr>
      <t>2019)</t>
    </r>
  </si>
  <si>
    <t>Administrata funksionale ne funksion te te denuarve dhe te paraburgosurve</t>
  </si>
  <si>
    <t>Nr. i punonjesve /muaj</t>
  </si>
  <si>
    <t>Te denuar burra te  trajtuar ne IEVP</t>
  </si>
  <si>
    <t>Nr. i te burgusurve</t>
  </si>
  <si>
    <t>Likujduar vlera e plote e kontrates me Nr.4650, date 17,09,2018 te nënshkruar nga AKSHI,  në  shumën 14.954.040 lekë. Ky projekt ishte planifikuar me buxhetin  e vitit 2018 në shumën 4,000 mijë leke. Pas marjes se kontrates zyrtarisht, brenda mundesive buxhetore u mundesua rialokimi me AN nr.2 ,date 19,12,2018 ne shumen 5,000 leke. Vlera e mbetur e kontrates u likujduar plotesisht ne muajin shkurt 2019.vlera e mbetur eshte kerkuar per rialokim me shkresen nr.3119/2,date 09.04.2019.</t>
  </si>
  <si>
    <t>Likujduar vlera e punimeve te realizuar për vitin 2019 sipas kushteve të kontrates, pjesa tjeter është  në proçes të kryerjes së investimit ne vazhdim dhe kolaudimit përfundimtar për investimin e kryer sipas kontrates nr.5975/17,date10.08.2018</t>
  </si>
  <si>
    <r>
      <rPr>
        <b/>
        <i/>
        <sz val="10"/>
        <rFont val="Arial"/>
        <family val="2"/>
      </rPr>
      <t>Produkti"C"</t>
    </r>
    <r>
      <rPr>
        <i/>
        <sz val="10"/>
        <rFont val="Arial"/>
        <family val="2"/>
      </rPr>
      <t xml:space="preserve"> eshte realizuar ne masen 96%.Ne realizimin e ketij treguesi objektivi rezulton nje ulje e Nr. të të dënuarave   si rezultat i hyrjeve/daljeve (burgosur/paraburgosur) sipas vendimeve te gjykates gjate ketij 4 mujori</t>
    </r>
  </si>
  <si>
    <r>
      <rPr>
        <b/>
        <i/>
        <sz val="10"/>
        <rFont val="Arial"/>
        <family val="2"/>
      </rPr>
      <t xml:space="preserve">Produkti "D" </t>
    </r>
    <r>
      <rPr>
        <sz val="10"/>
        <rFont val="Arial"/>
        <family val="2"/>
      </rPr>
      <t>eshte realizuar ne masen .82% me sa ishte planifikuar.Realizimi i ketij produkti eshte ne varesisi te hyrje daljeve tete denuarve/parab te mitur</t>
    </r>
  </si>
  <si>
    <r>
      <rPr>
        <i/>
        <sz val="10"/>
        <rFont val="Arial"/>
        <family val="2"/>
      </rPr>
      <t>Produkti "A"</t>
    </r>
    <r>
      <rPr>
        <sz val="10"/>
        <rFont val="Arial"/>
        <family val="2"/>
      </rPr>
      <t xml:space="preserve"> eshte realizuar ne masen .97%.Puna   e Administrata dhe trupes policore  ka vazhduar normalisht, megjithese ka patur mungesa ne organike ne Sistemin e Burgjeve si 4 mujor</t>
    </r>
  </si>
  <si>
    <r>
      <rPr>
        <b/>
        <i/>
        <sz val="10"/>
        <rFont val="Arial"/>
        <family val="2"/>
      </rPr>
      <t>Produkti "B"</t>
    </r>
    <r>
      <rPr>
        <i/>
        <sz val="10"/>
        <rFont val="Arial"/>
        <family val="2"/>
      </rPr>
      <t>eshte realizuar ne masen .100%.      Çdo muaj janë trajtuar të dënuarit burra 
sipas kategorise dhe akomodimit te te denuarve /  paraburgimeve.</t>
    </r>
  </si>
  <si>
    <t>1.2)Përmirësimi i infrastrukturës dhe elementeve të sigurisë për trajtimin e të dënuarve dhe të paraburgosurve sipas standarteve të përafruara me standartet e BE-s</t>
  </si>
  <si>
    <t xml:space="preserve">1.3)Shpenzimet administrative kapitale. Permiresimi I sherbimeve mbeshtetese nepermjet zevendesimit te pajisjeve te ndryshme te amortizuara </t>
  </si>
  <si>
    <t>Sip. per meter/katror</t>
  </si>
  <si>
    <r>
      <rPr>
        <b/>
        <i/>
        <sz val="9"/>
        <rFont val="Arial"/>
        <family val="2"/>
      </rPr>
      <t>Produkti "6"</t>
    </r>
    <r>
      <rPr>
        <i/>
        <sz val="9"/>
        <rFont val="Arial"/>
        <family val="2"/>
      </rPr>
      <t xml:space="preserve">  realizuar projekti ne masen .0% eshte ne proces tenderimi per projektet e planifikuara</t>
    </r>
  </si>
  <si>
    <r>
      <rPr>
        <b/>
        <i/>
        <sz val="9"/>
        <rFont val="Arial"/>
        <family val="2"/>
      </rPr>
      <t>Produkti "7"</t>
    </r>
    <r>
      <rPr>
        <i/>
        <sz val="9"/>
        <rFont val="Arial"/>
        <family val="2"/>
      </rPr>
      <t xml:space="preserve">  Ky  projektet ka perfunduar 2018  investimi per permiresimin e infrastruktures se pjesshme ne  D.P,Burgjeve,.Lezhe ,spitali i burgjeve, burrel, peqin, fushe-kruje , IEVP 313
</t>
    </r>
  </si>
  <si>
    <r>
      <rPr>
        <b/>
        <i/>
        <sz val="9"/>
        <rFont val="Arial"/>
        <family val="2"/>
      </rPr>
      <t>Produkti "2"</t>
    </r>
    <r>
      <rPr>
        <i/>
        <sz val="9"/>
        <rFont val="Arial"/>
        <family val="2"/>
      </rPr>
      <t xml:space="preserve"> Ky projekti eshte  ne proces tenderimi ek Njesia e Perqendruar MB</t>
    </r>
  </si>
  <si>
    <r>
      <rPr>
        <b/>
        <i/>
        <sz val="9"/>
        <rFont val="Arial"/>
        <family val="2"/>
      </rPr>
      <t>Produkti "1" eshte realizuar  projekti ne masen .50% Projekti per ( informatizimi) sistemi WEB ke perfunduar ne 2018 si investim, vazhdon mirembajtja, ndersa</t>
    </r>
    <r>
      <rPr>
        <i/>
        <sz val="9"/>
        <rFont val="Arial"/>
        <family val="2"/>
      </rPr>
      <t xml:space="preserve"> per vitin 2019 Ështe likujduar plotesisht projekti, vetem për projektin e ruajtjes se te denave per kartelat e te denuarve, pjeserisht vertetimi i gjendjes gjyqesore , ndersa vlera e tenderimi per sistemin  dhe furnizim vendosje e pajisjeve te vezhgimit ne IEVP 313 nuk eshte likujduar pasi eshte ne proces te marrjes ne dorezim perfundimtar. gjithashtu per kete projekt pritet rialikimi i fondit per vitin 2019,pasi vlera e tenderuar eshte me e madhe se sa fondi i miratuar.</t>
    </r>
  </si>
  <si>
    <r>
      <rPr>
        <b/>
        <i/>
        <sz val="9"/>
        <rFont val="Arial"/>
        <family val="2"/>
      </rPr>
      <t>Produkti "3"</t>
    </r>
    <r>
      <rPr>
        <i/>
        <sz val="9"/>
        <rFont val="Arial"/>
        <family val="2"/>
      </rPr>
      <t xml:space="preserve">  eshte realizuar ne masen 30 %.Projekti eshte ne fazen e kolaudimit per situacionin perfundimtar per vleren e kontratktuar (kontrate 2 vjecare 2018-2019)</t>
    </r>
  </si>
  <si>
    <t xml:space="preserve">Produkti "A" eshte realizuar ne masen 0%.Nuk ka informacion per punesim e te denuarve te liruar burra per 4 mujorin. Numri i te liruarve eshte 1097 veta   </t>
  </si>
  <si>
    <t xml:space="preserve">Produkti "B" eshte realizuar ne masen 0%. Nuk ka të dhëna per grate e liruara per 4 mujorin e I që të jenë të punesuara. Numri i te liruarve gra eshte 29 veta  </t>
  </si>
  <si>
    <t>Produkti "C" eshte realizuar ne masen .42%.Keta të mitur te liruar vazhdojne shkollimin nga 13 të liruar per 4 mujorin e I 2019</t>
  </si>
  <si>
    <r>
      <rPr>
        <b/>
        <i/>
        <sz val="10"/>
        <rFont val="Arial"/>
        <family val="2"/>
      </rPr>
      <t>Produkti "E"</t>
    </r>
    <r>
      <rPr>
        <i/>
        <sz val="10"/>
        <rFont val="Arial"/>
        <family val="2"/>
      </rPr>
      <t>eshte realizuar ne masen .99%.
Çdo muaj janë trajtuar të dënuarit që kanë mjekim të vazhdueshëm dhe raste të tjera të përkohshme, Per 4 mujorin janë trajtuar 268 veta me vendin gjykate djhe 331veta me probleme te shendetit mendor</t>
    </r>
  </si>
  <si>
    <t xml:space="preserve">Qellimi </t>
  </si>
  <si>
    <t xml:space="preserve">Për një sistem burgjesh që garanton të drejtat dhe liritë themelore të personave me liri të kufizuar në sistemin e burgjeve dhe siguron ri-integrimin e tyre në shoqëri </t>
  </si>
  <si>
    <r>
      <rPr>
        <b/>
        <i/>
        <sz val="9"/>
        <rFont val="Arial"/>
        <family val="2"/>
      </rPr>
      <t>Produkti "1"</t>
    </r>
    <r>
      <rPr>
        <i/>
        <sz val="9"/>
        <rFont val="Arial"/>
        <family val="2"/>
      </rPr>
      <t xml:space="preserve">  realizuar projekti ne masen .0% eshte ne proces tenderimi per projektet e planifikuara</t>
    </r>
  </si>
  <si>
    <r>
      <rPr>
        <b/>
        <i/>
        <sz val="9"/>
        <rFont val="Arial"/>
        <family val="2"/>
      </rPr>
      <t>Produkti "2"</t>
    </r>
    <r>
      <rPr>
        <i/>
        <sz val="9"/>
        <rFont val="Arial"/>
        <family val="2"/>
      </rPr>
      <t xml:space="preserve">  realizuar projekti ne masen .0% eshte ne proces tenderimi per projektet e planifikuara</t>
    </r>
  </si>
  <si>
    <r>
      <rPr>
        <b/>
        <i/>
        <sz val="9"/>
        <rFont val="Arial"/>
        <family val="2"/>
      </rPr>
      <t>Produkti "4"</t>
    </r>
    <r>
      <rPr>
        <i/>
        <sz val="9"/>
        <rFont val="Arial"/>
        <family val="2"/>
      </rPr>
      <t xml:space="preserve">  realizuar projekti ne masen .0% eshte ne proces tenderimi per projektet e planifikuara</t>
    </r>
  </si>
  <si>
    <r>
      <rPr>
        <b/>
        <i/>
        <sz val="9"/>
        <rFont val="Arial"/>
        <family val="2"/>
      </rPr>
      <t>Produkti "5"</t>
    </r>
    <r>
      <rPr>
        <i/>
        <sz val="9"/>
        <rFont val="Arial"/>
        <family val="2"/>
      </rPr>
      <t xml:space="preserve">  realizuar projekti ne masen .0% eshte ne proces tenderimi per projektin e planifikuar</t>
    </r>
  </si>
  <si>
    <t>Permiresimi i infrastruktures ndertimorene 7 ievp</t>
  </si>
  <si>
    <t>Sip.meter/katror</t>
  </si>
  <si>
    <t>Permiresimi i infrastruktures ndertimorene 8 ievp</t>
  </si>
  <si>
    <t>Rikonstruksion  ne godinen Nr.4 e 5 ne  IEVP Lezhe, Pershtatja per spital</t>
  </si>
  <si>
    <t xml:space="preserve">Likujduar vlera e situacionit progresiv  sipas  realizimit te punimeve </t>
  </si>
  <si>
    <t>Permiresimi i infrastruktures se  sistemit te furnizimit me uje ne ievp</t>
  </si>
  <si>
    <t>Rikunstruksioni i Zyrave te D.P.burgjeve dhe qendres se trajnimit</t>
  </si>
  <si>
    <t>Eshte ne proces tenderimi</t>
  </si>
  <si>
    <t>Nr.Projektesh</t>
  </si>
  <si>
    <t>Studim projektim per projektet te ndryshme ndertimore</t>
  </si>
  <si>
    <t>Permiresimi i infrastruktures ndertimore ne ievp 2018</t>
  </si>
  <si>
    <t>Nr.pajisjesh</t>
  </si>
  <si>
    <t>Likujduar sasia e levruar te  pajisjeve  te kontraktuara sipas  planifikimit</t>
  </si>
  <si>
    <t>Është ne proces tenderimi   tek MB,njesia e perqendruar</t>
  </si>
  <si>
    <t>Sistemi Informatizimi sistemi Upgrade,sistemi i kartelave  të dënuarve  per ruajtjen e te dhenave ne SB dhe sistemi i nderlidhjes ne IEVP 313</t>
  </si>
  <si>
    <t xml:space="preserve">Eshte e likujduar pjeserisht vlera per kontratat ne vazhdim  te  investimit te kryer per 2019 nga  tenderimi i projekteve tek AKSHI </t>
  </si>
  <si>
    <t>Blerje Pajisje sigurie, monitorimi,logjistike ,shendetesore,mobilimi  per Sistemin e Burgjeve</t>
  </si>
  <si>
    <t xml:space="preserve">Në proces tenderimi per  projektet  e planifikuar per vitin 2019 </t>
  </si>
  <si>
    <t>Likujduar ne 2018 sipas  realizimit te investimeve per projektet e tenderuara sipas  planifikimit per IEVP Lezhe, Burrel. Peqin,spitali i burgjeve , IEVP 313 projekte te perfunduara</t>
  </si>
  <si>
    <t>Numri i të dënurve të mitur është ulur per 4 mujorin e pare 2019 për shkak të daljeve nga  institucionet e të miturve, sipas Vendimeve te gjykatave.</t>
  </si>
  <si>
    <t>Çdo muaj janë trajtuar të dënuarit që kanë mjekim të vazhdueshëm sipas vendimieve te gjykatave  dhe raste të tjera me problememe  te shendetit mendor.</t>
  </si>
  <si>
    <t>Rezulton një ulje  e Nr. të të dënuarve femra si rezultat i daljeve gjate 4 mujorit te parë të vitit. 2019</t>
  </si>
  <si>
    <t>Rezulton një rritje e Nr. të të dënuarve burra  si rezultat i hyrjeve  gjate 4 mujorit te parë të vitit. 2019</t>
  </si>
  <si>
    <t>Ne fillim te vitit numri faktik i punonjesve ishte 4.410 veta, ndersa ne 4 mujorin e I te vitit 2019 numri i punonjesve faktike eshte 4420 nga 4553 te planifikuar,</t>
  </si>
  <si>
    <t>Periudha e Raportimit:  viti 2019</t>
  </si>
  <si>
    <t>vjetore  rishikuar</t>
  </si>
  <si>
    <t>Administrata funksionale</t>
  </si>
  <si>
    <t xml:space="preserve">Të dënuar  burra të trajtuar </t>
  </si>
  <si>
    <t xml:space="preserve">Të burgosurave gra të trajtuara </t>
  </si>
  <si>
    <t xml:space="preserve">Të burgosur te mitur  të trajtuar </t>
  </si>
  <si>
    <t>Të burgosur të trajtuar me sherbim shendetesor</t>
  </si>
  <si>
    <t>F</t>
  </si>
  <si>
    <t>G</t>
  </si>
  <si>
    <t>L</t>
  </si>
  <si>
    <t>M</t>
  </si>
  <si>
    <t>N</t>
  </si>
  <si>
    <t>O</t>
  </si>
  <si>
    <t>P</t>
  </si>
  <si>
    <t>R</t>
  </si>
  <si>
    <t>J</t>
  </si>
  <si>
    <t>1.4) Sisteme informatizimi per sistemin e burgjeve</t>
  </si>
  <si>
    <t>H</t>
  </si>
  <si>
    <t>K</t>
  </si>
  <si>
    <t>Q</t>
  </si>
  <si>
    <t>0</t>
  </si>
  <si>
    <t>Të burgosur të integruar burra</t>
  </si>
  <si>
    <t>Të burgosur të integruara gra</t>
  </si>
  <si>
    <t>Të burgosur të integruar të mitur</t>
  </si>
  <si>
    <t>Nr. te denuar te integruar burra</t>
  </si>
  <si>
    <t>Nr. te denuar te integruara gra</t>
  </si>
  <si>
    <t>Nr. te denuar te integruara te mitur</t>
  </si>
  <si>
    <t>Sasia e ( 12 mujorit vitit 2019)</t>
  </si>
  <si>
    <t>Shpenzimet 
(sipas planit 12 mujor te vitit 2019)</t>
  </si>
  <si>
    <t>Kosto per Njesi 
(sipas planit te  vitit 2019)</t>
  </si>
  <si>
    <t>Nr.automjet.</t>
  </si>
  <si>
    <t xml:space="preserve">Nuk ka shpenzime per 4 mujorin. E parë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</si>
</sst>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ë&quot;;\-#,##0&quot;Lekë&quot;"/>
    <numFmt numFmtId="165" formatCode="#,##0&quot;Lekë&quot;;[Red]\-#,##0&quot;Lekë&quot;"/>
    <numFmt numFmtId="166" formatCode="#,##0.00&quot;Lekë&quot;;\-#,##0.00&quot;Lekë&quot;"/>
    <numFmt numFmtId="167" formatCode="#,##0.00&quot;Lekë&quot;;[Red]\-#,##0.00&quot;Lekë&quot;"/>
    <numFmt numFmtId="168" formatCode="_-* #,##0&quot;Lekë&quot;_-;\-* #,##0&quot;Lekë&quot;_-;_-* &quot;-&quot;&quot;Lekë&quot;_-;_-@_-"/>
    <numFmt numFmtId="169" formatCode="_-* #,##0_L_e_k_ë_-;\-* #,##0_L_e_k_ë_-;_-* &quot;-&quot;_L_e_k_ë_-;_-@_-"/>
    <numFmt numFmtId="170" formatCode="_-* #,##0.00&quot;Lekë&quot;_-;\-* #,##0.00&quot;Lekë&quot;_-;_-* &quot;-&quot;??&quot;Lekë&quot;_-;_-@_-"/>
    <numFmt numFmtId="171" formatCode="_-* #,##0.00_L_e_k_ë_-;\-* #,##0.00_L_e_k_ë_-;_-* &quot;-&quot;??_L_e_k_ë_-;_-@_-"/>
    <numFmt numFmtId="172" formatCode="_-* #,##0&quot;Lek&quot;_-;\-* #,##0&quot;Lek&quot;_-;_-* &quot;-&quot;&quot;Lek&quot;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.00_L_e_k_-;\-* #,##0.00_L_e_k_-;_-* &quot;-&quot;??_L_e_k_-;_-@_-"/>
    <numFmt numFmtId="176" formatCode="#,##0.0"/>
    <numFmt numFmtId="177" formatCode="_-* #,##0_-;\-* #,##0_-;_-* &quot;-&quot;_-;_-@_-"/>
    <numFmt numFmtId="178" formatCode="_-* #,##0.00_-;\-* #,##0.00_-;_-* &quot;-&quot;??_-;_-@_-"/>
    <numFmt numFmtId="179" formatCode="0.0%"/>
    <numFmt numFmtId="180" formatCode="0.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_-* #,##0_L_e_k_-;\-* #,##0_L_e_k_-;_-* &quot;-&quot;??_L_e_k_-;_-@_-"/>
    <numFmt numFmtId="201" formatCode="_-* #,##0.0_L_e_k_-;\-* #,##0.0_L_e_k_-;_-* &quot;-&quot;??_L_e_k_-;_-@_-"/>
    <numFmt numFmtId="202" formatCode="0.000%"/>
    <numFmt numFmtId="203" formatCode="_(* #,##0_);_(* \(#,##0\);_(* &quot;-&quot;??_);_(@_)"/>
    <numFmt numFmtId="204" formatCode="_-* #,##0.00\ [$Lekë-41C]_-;\-* #,##0.00\ [$Lekë-41C]_-;_-* &quot;-&quot;??\ [$Lekë-41C]_-;_-@_-"/>
    <numFmt numFmtId="205" formatCode="_-* #,##0.0\ [$Lekë-41C]_-;\-* #,##0.0\ [$Lekë-41C]_-;_-* &quot;-&quot;??\ [$Lekë-41C]_-;_-@_-"/>
    <numFmt numFmtId="206" formatCode="_-* #,##0\ [$Lekë-41C]_-;\-* #,##0\ [$Lekë-41C]_-;_-* &quot;-&quot;??\ [$Lekë-41C]_-;_-@_-"/>
    <numFmt numFmtId="207" formatCode="0.00;[Red]0.00"/>
    <numFmt numFmtId="208" formatCode="0.0;[Red]0.0"/>
    <numFmt numFmtId="209" formatCode="0;[Red]0"/>
    <numFmt numFmtId="210" formatCode="#,##0.0000"/>
  </numFmts>
  <fonts count="1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60"/>
      <name val="Calibri"/>
      <family val="2"/>
    </font>
    <font>
      <sz val="10"/>
      <name val="Bookman Old Style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Bookman Old Style"/>
      <family val="1"/>
    </font>
    <font>
      <sz val="9"/>
      <name val="Bookman Old Style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Bookman Old Style"/>
      <family val="1"/>
    </font>
    <font>
      <sz val="11"/>
      <name val="Bookman Old Style"/>
      <family val="1"/>
    </font>
    <font>
      <b/>
      <i/>
      <sz val="10"/>
      <name val="Arial"/>
      <family val="2"/>
    </font>
    <font>
      <sz val="10"/>
      <name val="Garamond"/>
      <family val="1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u val="single"/>
      <sz val="12"/>
      <color indexed="60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i/>
      <sz val="10"/>
      <color indexed="10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10"/>
      <name val="Bookman Old Style"/>
      <family val="1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rgb="FFC00000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i/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6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5" fontId="0" fillId="0" borderId="0" applyFont="0" applyFill="0" applyBorder="0" applyAlignment="0" applyProtection="0"/>
    <xf numFmtId="0" fontId="19" fillId="0" borderId="0">
      <alignment/>
      <protection/>
    </xf>
    <xf numFmtId="173" fontId="0" fillId="0" borderId="0" applyFont="0" applyFill="0" applyBorder="0" applyAlignment="0" applyProtection="0"/>
    <xf numFmtId="181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9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6" fontId="27" fillId="0" borderId="0">
      <alignment/>
      <protection/>
    </xf>
    <xf numFmtId="0" fontId="28" fillId="0" borderId="10" applyNumberFormat="0" applyFill="0" applyAlignment="0" applyProtection="0"/>
    <xf numFmtId="195" fontId="17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6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2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3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4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10" fillId="0" borderId="0">
      <alignment horizontal="right"/>
      <protection/>
    </xf>
    <xf numFmtId="0" fontId="44" fillId="0" borderId="0" applyProtection="0">
      <alignment/>
    </xf>
    <xf numFmtId="197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15">
    <xf numFmtId="0" fontId="0" fillId="0" borderId="0" xfId="0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8" xfId="0" applyFont="1" applyFill="1" applyBorder="1" applyAlignment="1">
      <alignment horizontal="center"/>
    </xf>
    <xf numFmtId="176" fontId="8" fillId="26" borderId="9" xfId="0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27" borderId="9" xfId="0" applyNumberFormat="1" applyFont="1" applyFill="1" applyBorder="1" applyAlignment="1">
      <alignment horizontal="center"/>
    </xf>
    <xf numFmtId="176" fontId="8" fillId="27" borderId="9" xfId="0" applyNumberFormat="1" applyFont="1" applyFill="1" applyBorder="1" applyAlignment="1">
      <alignment horizontal="center"/>
    </xf>
    <xf numFmtId="176" fontId="3" fillId="27" borderId="9" xfId="0" applyNumberFormat="1" applyFont="1" applyFill="1" applyBorder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95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3" fillId="0" borderId="0" xfId="0" applyFont="1" applyAlignment="1">
      <alignment/>
    </xf>
    <xf numFmtId="0" fontId="101" fillId="27" borderId="23" xfId="0" applyFont="1" applyFill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6" fillId="0" borderId="0" xfId="104" applyFont="1" applyFill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98" fillId="0" borderId="0" xfId="104" applyFont="1" applyFill="1" applyBorder="1" applyAlignment="1">
      <alignment vertical="center"/>
      <protection/>
    </xf>
    <xf numFmtId="0" fontId="95" fillId="0" borderId="0" xfId="104" applyFont="1" applyFill="1" applyAlignment="1">
      <alignment vertical="center"/>
      <protection/>
    </xf>
    <xf numFmtId="0" fontId="95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8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6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101" fillId="0" borderId="9" xfId="0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6" fillId="0" borderId="17" xfId="0" applyFont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1" fillId="27" borderId="15" xfId="0" applyFont="1" applyFill="1" applyBorder="1" applyAlignment="1">
      <alignment horizontal="center" vertical="center" wrapText="1"/>
    </xf>
    <xf numFmtId="0" fontId="107" fillId="27" borderId="33" xfId="0" applyFont="1" applyFill="1" applyBorder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 wrapText="1"/>
    </xf>
    <xf numFmtId="9" fontId="96" fillId="27" borderId="35" xfId="0" applyNumberFormat="1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7" fillId="0" borderId="37" xfId="0" applyFont="1" applyBorder="1" applyAlignment="1">
      <alignment horizontal="center"/>
    </xf>
    <xf numFmtId="0" fontId="107" fillId="0" borderId="38" xfId="0" applyFont="1" applyBorder="1" applyAlignment="1">
      <alignment horizontal="center"/>
    </xf>
    <xf numFmtId="0" fontId="107" fillId="0" borderId="0" xfId="0" applyFont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9" fontId="0" fillId="0" borderId="0" xfId="111" applyFont="1" applyAlignment="1">
      <alignment vertical="center"/>
    </xf>
    <xf numFmtId="3" fontId="0" fillId="0" borderId="0" xfId="0" applyNumberFormat="1" applyAlignment="1">
      <alignment vertical="center"/>
    </xf>
    <xf numFmtId="200" fontId="0" fillId="27" borderId="28" xfId="53" applyNumberFormat="1" applyFont="1" applyFill="1" applyBorder="1" applyAlignment="1">
      <alignment vertical="center" wrapText="1"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102" fillId="28" borderId="9" xfId="0" applyFont="1" applyFill="1" applyBorder="1" applyAlignment="1">
      <alignment horizontal="center" vertical="center" wrapText="1"/>
    </xf>
    <xf numFmtId="0" fontId="102" fillId="28" borderId="42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0" fillId="28" borderId="0" xfId="0" applyFill="1" applyAlignment="1">
      <alignment/>
    </xf>
    <xf numFmtId="0" fontId="104" fillId="0" borderId="39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1" fillId="27" borderId="40" xfId="0" applyFont="1" applyFill="1" applyBorder="1" applyAlignment="1">
      <alignment horizontal="center" vertical="center" wrapText="1"/>
    </xf>
    <xf numFmtId="0" fontId="101" fillId="27" borderId="43" xfId="0" applyFont="1" applyFill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10" fillId="0" borderId="44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11" fillId="0" borderId="4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3" fillId="27" borderId="45" xfId="0" applyFont="1" applyFill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101" fillId="27" borderId="46" xfId="0" applyFont="1" applyFill="1" applyBorder="1" applyAlignment="1">
      <alignment horizontal="center" vertical="center" wrapText="1"/>
    </xf>
    <xf numFmtId="3" fontId="0" fillId="27" borderId="23" xfId="0" applyNumberFormat="1" applyFont="1" applyFill="1" applyBorder="1" applyAlignment="1">
      <alignment horizontal="center" vertical="center"/>
    </xf>
    <xf numFmtId="9" fontId="0" fillId="26" borderId="47" xfId="111" applyFont="1" applyFill="1" applyBorder="1" applyAlignment="1">
      <alignment horizontal="center" vertical="center" wrapText="1"/>
    </xf>
    <xf numFmtId="200" fontId="0" fillId="27" borderId="40" xfId="104" applyNumberForma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56" fillId="0" borderId="0" xfId="104" applyFont="1" applyFill="1" applyAlignment="1">
      <alignment vertical="center"/>
      <protection/>
    </xf>
    <xf numFmtId="0" fontId="57" fillId="0" borderId="0" xfId="104" applyFont="1" applyFill="1" applyAlignment="1">
      <alignment vertical="center"/>
      <protection/>
    </xf>
    <xf numFmtId="0" fontId="57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83" fillId="27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200" fontId="112" fillId="0" borderId="0" xfId="104" applyNumberFormat="1" applyFont="1" applyFill="1" applyBorder="1" applyAlignment="1">
      <alignment vertical="center" wrapText="1"/>
      <protection/>
    </xf>
    <xf numFmtId="3" fontId="0" fillId="0" borderId="0" xfId="0" applyNumberFormat="1" applyAlignment="1">
      <alignment horizontal="center"/>
    </xf>
    <xf numFmtId="0" fontId="3" fillId="28" borderId="17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0" fillId="29" borderId="0" xfId="0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200" fontId="9" fillId="28" borderId="45" xfId="53" applyNumberFormat="1" applyFont="1" applyFill="1" applyBorder="1" applyAlignment="1">
      <alignment vertical="center" wrapText="1"/>
    </xf>
    <xf numFmtId="0" fontId="9" fillId="28" borderId="45" xfId="104" applyFont="1" applyFill="1" applyBorder="1" applyAlignment="1">
      <alignment vertical="center" wrapText="1"/>
      <protection/>
    </xf>
    <xf numFmtId="200" fontId="9" fillId="28" borderId="32" xfId="53" applyNumberFormat="1" applyFont="1" applyFill="1" applyBorder="1" applyAlignment="1">
      <alignment vertical="center" wrapText="1"/>
    </xf>
    <xf numFmtId="200" fontId="9" fillId="28" borderId="28" xfId="53" applyNumberFormat="1" applyFont="1" applyFill="1" applyBorder="1" applyAlignment="1">
      <alignment vertical="center" wrapText="1"/>
    </xf>
    <xf numFmtId="0" fontId="9" fillId="28" borderId="28" xfId="104" applyFont="1" applyFill="1" applyBorder="1" applyAlignment="1">
      <alignment vertical="center" wrapText="1"/>
      <protection/>
    </xf>
    <xf numFmtId="0" fontId="9" fillId="28" borderId="9" xfId="104" applyFont="1" applyFill="1" applyBorder="1" applyAlignment="1">
      <alignment vertical="center" wrapText="1"/>
      <protection/>
    </xf>
    <xf numFmtId="0" fontId="9" fillId="28" borderId="30" xfId="104" applyFont="1" applyFill="1" applyBorder="1" applyAlignment="1">
      <alignment vertical="center" wrapText="1"/>
      <protection/>
    </xf>
    <xf numFmtId="0" fontId="9" fillId="28" borderId="48" xfId="104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28" borderId="9" xfId="0" applyFont="1" applyFill="1" applyBorder="1" applyAlignment="1">
      <alignment horizontal="center" vertical="center" wrapText="1"/>
    </xf>
    <xf numFmtId="0" fontId="10" fillId="28" borderId="9" xfId="105" applyFont="1" applyFill="1" applyBorder="1" applyAlignment="1">
      <alignment vertical="center" wrapText="1"/>
      <protection/>
    </xf>
    <xf numFmtId="3" fontId="10" fillId="28" borderId="9" xfId="105" applyNumberFormat="1" applyFont="1" applyFill="1" applyBorder="1" applyAlignment="1">
      <alignment horizontal="left" vertical="center" wrapText="1"/>
      <protection/>
    </xf>
    <xf numFmtId="0" fontId="0" fillId="28" borderId="29" xfId="104" applyFont="1" applyFill="1" applyBorder="1" applyAlignment="1">
      <alignment vertical="center" wrapText="1"/>
      <protection/>
    </xf>
    <xf numFmtId="0" fontId="83" fillId="27" borderId="40" xfId="0" applyFont="1" applyFill="1" applyBorder="1" applyAlignment="1">
      <alignment horizontal="center" vertical="center" wrapText="1"/>
    </xf>
    <xf numFmtId="0" fontId="0" fillId="0" borderId="0" xfId="104" applyFont="1" applyFill="1" applyBorder="1" applyAlignment="1">
      <alignment vertical="center" wrapText="1"/>
      <protection/>
    </xf>
    <xf numFmtId="200" fontId="0" fillId="0" borderId="0" xfId="104" applyNumberFormat="1" applyFont="1" applyFill="1" applyBorder="1" applyAlignment="1">
      <alignment vertical="center"/>
      <protection/>
    </xf>
    <xf numFmtId="9" fontId="0" fillId="0" borderId="0" xfId="111" applyFont="1" applyAlignment="1">
      <alignment vertical="center"/>
    </xf>
    <xf numFmtId="9" fontId="98" fillId="0" borderId="0" xfId="111" applyFont="1" applyAlignment="1">
      <alignment/>
    </xf>
    <xf numFmtId="3" fontId="3" fillId="29" borderId="23" xfId="0" applyNumberFormat="1" applyFont="1" applyFill="1" applyBorder="1" applyAlignment="1">
      <alignment horizontal="center"/>
    </xf>
    <xf numFmtId="176" fontId="3" fillId="29" borderId="26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 wrapText="1"/>
    </xf>
    <xf numFmtId="3" fontId="8" fillId="29" borderId="9" xfId="0" applyNumberFormat="1" applyFont="1" applyFill="1" applyBorder="1" applyAlignment="1">
      <alignment horizontal="center"/>
    </xf>
    <xf numFmtId="176" fontId="8" fillId="29" borderId="9" xfId="0" applyNumberFormat="1" applyFont="1" applyFill="1" applyBorder="1" applyAlignment="1">
      <alignment horizontal="center"/>
    </xf>
    <xf numFmtId="176" fontId="3" fillId="29" borderId="25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3" fontId="8" fillId="29" borderId="9" xfId="0" applyNumberFormat="1" applyFont="1" applyFill="1" applyBorder="1" applyAlignment="1">
      <alignment horizontal="center"/>
    </xf>
    <xf numFmtId="176" fontId="8" fillId="29" borderId="9" xfId="0" applyNumberFormat="1" applyFont="1" applyFill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200" fontId="55" fillId="0" borderId="15" xfId="53" applyNumberFormat="1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9" fontId="0" fillId="0" borderId="42" xfId="111" applyFont="1" applyFill="1" applyBorder="1" applyAlignment="1">
      <alignment horizontal="center" vertical="center" wrapText="1"/>
    </xf>
    <xf numFmtId="9" fontId="49" fillId="0" borderId="50" xfId="0" applyNumberFormat="1" applyFont="1" applyFill="1" applyBorder="1" applyAlignment="1">
      <alignment horizontal="left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200" fontId="55" fillId="0" borderId="9" xfId="53" applyNumberFormat="1" applyFont="1" applyFill="1" applyBorder="1" applyAlignment="1">
      <alignment horizontal="left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0" borderId="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11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9" fillId="0" borderId="45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29" borderId="30" xfId="104" applyFont="1" applyFill="1" applyBorder="1" applyAlignment="1">
      <alignment horizontal="center" vertical="center" wrapText="1"/>
      <protection/>
    </xf>
    <xf numFmtId="0" fontId="3" fillId="29" borderId="17" xfId="104" applyFont="1" applyFill="1" applyBorder="1" applyAlignment="1">
      <alignment horizontal="center" vertical="center" wrapText="1"/>
      <protection/>
    </xf>
    <xf numFmtId="0" fontId="3" fillId="29" borderId="31" xfId="104" applyFont="1" applyFill="1" applyBorder="1" applyAlignment="1">
      <alignment horizontal="center" vertical="center" wrapText="1"/>
      <protection/>
    </xf>
    <xf numFmtId="203" fontId="9" fillId="0" borderId="9" xfId="53" applyNumberFormat="1" applyFont="1" applyBorder="1" applyAlignment="1">
      <alignment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/>
    </xf>
    <xf numFmtId="3" fontId="3" fillId="29" borderId="9" xfId="0" applyNumberFormat="1" applyFont="1" applyFill="1" applyBorder="1" applyAlignment="1">
      <alignment horizontal="center"/>
    </xf>
    <xf numFmtId="176" fontId="3" fillId="29" borderId="9" xfId="0" applyNumberFormat="1" applyFont="1" applyFill="1" applyBorder="1" applyAlignment="1">
      <alignment horizontal="center"/>
    </xf>
    <xf numFmtId="176" fontId="3" fillId="29" borderId="25" xfId="0" applyNumberFormat="1" applyFont="1" applyFill="1" applyBorder="1" applyAlignment="1">
      <alignment horizontal="center"/>
    </xf>
    <xf numFmtId="176" fontId="4" fillId="29" borderId="25" xfId="0" applyNumberFormat="1" applyFont="1" applyFill="1" applyBorder="1" applyAlignment="1">
      <alignment horizontal="center"/>
    </xf>
    <xf numFmtId="49" fontId="4" fillId="29" borderId="25" xfId="0" applyNumberFormat="1" applyFont="1" applyFill="1" applyBorder="1" applyAlignment="1">
      <alignment horizontal="center"/>
    </xf>
    <xf numFmtId="49" fontId="3" fillId="28" borderId="40" xfId="0" applyNumberFormat="1" applyFont="1" applyFill="1" applyBorder="1" applyAlignment="1">
      <alignment horizontal="center" vertical="center"/>
    </xf>
    <xf numFmtId="176" fontId="4" fillId="29" borderId="25" xfId="0" applyNumberFormat="1" applyFont="1" applyFill="1" applyBorder="1" applyAlignment="1">
      <alignment horizontal="center"/>
    </xf>
    <xf numFmtId="0" fontId="87" fillId="30" borderId="4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3" fillId="29" borderId="30" xfId="104" applyFont="1" applyFill="1" applyBorder="1" applyAlignment="1">
      <alignment horizontal="center" vertical="center" wrapText="1"/>
      <protection/>
    </xf>
    <xf numFmtId="200" fontId="115" fillId="0" borderId="9" xfId="53" applyNumberFormat="1" applyFont="1" applyFill="1" applyBorder="1" applyAlignment="1">
      <alignment horizontal="left" vertical="center" wrapText="1"/>
    </xf>
    <xf numFmtId="3" fontId="113" fillId="0" borderId="9" xfId="0" applyNumberFormat="1" applyFont="1" applyFill="1" applyBorder="1" applyAlignment="1">
      <alignment horizontal="center" vertical="center"/>
    </xf>
    <xf numFmtId="9" fontId="113" fillId="0" borderId="42" xfId="111" applyFont="1" applyFill="1" applyBorder="1" applyAlignment="1">
      <alignment horizontal="center" vertical="center" wrapText="1"/>
    </xf>
    <xf numFmtId="9" fontId="110" fillId="0" borderId="50" xfId="0" applyNumberFormat="1" applyFont="1" applyFill="1" applyBorder="1" applyAlignment="1">
      <alignment horizontal="left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3" fontId="113" fillId="0" borderId="54" xfId="0" applyNumberFormat="1" applyFont="1" applyFill="1" applyBorder="1" applyAlignment="1">
      <alignment horizontal="center" vertical="center"/>
    </xf>
    <xf numFmtId="9" fontId="116" fillId="0" borderId="51" xfId="0" applyNumberFormat="1" applyFont="1" applyFill="1" applyBorder="1" applyAlignment="1">
      <alignment horizontal="center" vertical="center" wrapText="1"/>
    </xf>
    <xf numFmtId="9" fontId="117" fillId="0" borderId="50" xfId="0" applyNumberFormat="1" applyFont="1" applyFill="1" applyBorder="1" applyAlignment="1">
      <alignment horizontal="left" vertical="center" wrapText="1"/>
    </xf>
    <xf numFmtId="0" fontId="115" fillId="0" borderId="15" xfId="0" applyFont="1" applyFill="1" applyBorder="1" applyAlignment="1">
      <alignment horizontal="center" vertical="center" wrapText="1"/>
    </xf>
    <xf numFmtId="9" fontId="0" fillId="0" borderId="42" xfId="111" applyFont="1" applyFill="1" applyBorder="1" applyAlignment="1">
      <alignment horizontal="center" vertical="center" wrapText="1"/>
    </xf>
    <xf numFmtId="0" fontId="114" fillId="28" borderId="9" xfId="0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00" fontId="60" fillId="0" borderId="9" xfId="53" applyNumberFormat="1" applyFont="1" applyFill="1" applyBorder="1" applyAlignment="1">
      <alignment horizontal="left" vertical="center" wrapText="1"/>
    </xf>
    <xf numFmtId="200" fontId="61" fillId="0" borderId="9" xfId="53" applyNumberFormat="1" applyFont="1" applyFill="1" applyBorder="1" applyAlignment="1">
      <alignment horizontal="left" vertical="center" wrapText="1"/>
    </xf>
    <xf numFmtId="200" fontId="118" fillId="28" borderId="28" xfId="53" applyNumberFormat="1" applyFont="1" applyFill="1" applyBorder="1" applyAlignment="1">
      <alignment vertical="center" wrapText="1"/>
    </xf>
    <xf numFmtId="9" fontId="0" fillId="0" borderId="42" xfId="111" applyFont="1" applyFill="1" applyBorder="1" applyAlignment="1">
      <alignment horizontal="center" vertical="center" wrapText="1"/>
    </xf>
    <xf numFmtId="9" fontId="62" fillId="0" borderId="50" xfId="0" applyNumberFormat="1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/>
    </xf>
    <xf numFmtId="179" fontId="0" fillId="0" borderId="42" xfId="111" applyNumberFormat="1" applyFont="1" applyFill="1" applyBorder="1" applyAlignment="1">
      <alignment horizontal="center" vertical="center" wrapText="1"/>
    </xf>
    <xf numFmtId="9" fontId="62" fillId="0" borderId="50" xfId="0" applyNumberFormat="1" applyFont="1" applyFill="1" applyBorder="1" applyAlignment="1">
      <alignment vertical="top" wrapText="1"/>
    </xf>
    <xf numFmtId="0" fontId="83" fillId="0" borderId="40" xfId="0" applyFont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/>
    </xf>
    <xf numFmtId="0" fontId="64" fillId="0" borderId="15" xfId="107" applyFont="1" applyFill="1" applyBorder="1" applyAlignment="1">
      <alignment horizontal="left" vertical="center" wrapText="1"/>
      <protection/>
    </xf>
    <xf numFmtId="200" fontId="55" fillId="0" borderId="56" xfId="53" applyNumberFormat="1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200" fontId="64" fillId="0" borderId="56" xfId="53" applyNumberFormat="1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left" vertical="center" wrapText="1"/>
    </xf>
    <xf numFmtId="0" fontId="64" fillId="0" borderId="5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5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3" fontId="9" fillId="27" borderId="18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/>
    </xf>
    <xf numFmtId="3" fontId="9" fillId="27" borderId="39" xfId="0" applyNumberFormat="1" applyFont="1" applyFill="1" applyBorder="1" applyAlignment="1">
      <alignment horizontal="center" vertical="center"/>
    </xf>
    <xf numFmtId="3" fontId="9" fillId="28" borderId="5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27" borderId="42" xfId="0" applyNumberFormat="1" applyFont="1" applyFill="1" applyBorder="1" applyAlignment="1">
      <alignment horizontal="center" vertical="center"/>
    </xf>
    <xf numFmtId="0" fontId="9" fillId="28" borderId="5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/>
    </xf>
    <xf numFmtId="200" fontId="61" fillId="0" borderId="56" xfId="53" applyNumberFormat="1" applyFont="1" applyFill="1" applyBorder="1" applyAlignment="1">
      <alignment horizontal="left" vertical="center" wrapText="1"/>
    </xf>
    <xf numFmtId="200" fontId="0" fillId="27" borderId="40" xfId="104" applyNumberFormat="1" applyFont="1" applyFill="1" applyBorder="1" applyAlignment="1">
      <alignment vertical="center" wrapText="1"/>
      <protection/>
    </xf>
    <xf numFmtId="0" fontId="0" fillId="28" borderId="59" xfId="104" applyFont="1" applyFill="1" applyBorder="1" applyAlignment="1">
      <alignment vertical="center" wrapText="1"/>
      <protection/>
    </xf>
    <xf numFmtId="0" fontId="0" fillId="28" borderId="60" xfId="104" applyFont="1" applyFill="1" applyBorder="1" applyAlignment="1">
      <alignment vertical="center" wrapText="1"/>
      <protection/>
    </xf>
    <xf numFmtId="0" fontId="0" fillId="28" borderId="25" xfId="104" applyFont="1" applyFill="1" applyBorder="1" applyAlignment="1">
      <alignment vertical="center" wrapText="1"/>
      <protection/>
    </xf>
    <xf numFmtId="0" fontId="59" fillId="28" borderId="9" xfId="0" applyFont="1" applyFill="1" applyBorder="1" applyAlignment="1">
      <alignment horizontal="center" vertical="center" wrapText="1"/>
    </xf>
    <xf numFmtId="0" fontId="109" fillId="28" borderId="18" xfId="0" applyFont="1" applyFill="1" applyBorder="1" applyAlignment="1">
      <alignment horizontal="center" vertical="center" wrapText="1"/>
    </xf>
    <xf numFmtId="9" fontId="0" fillId="0" borderId="50" xfId="0" applyNumberFormat="1" applyFont="1" applyFill="1" applyBorder="1" applyAlignment="1">
      <alignment horizontal="center" vertical="center" wrapText="1"/>
    </xf>
    <xf numFmtId="9" fontId="49" fillId="0" borderId="50" xfId="0" applyNumberFormat="1" applyFont="1" applyFill="1" applyBorder="1" applyAlignment="1">
      <alignment horizontal="left" vertical="center" wrapText="1"/>
    </xf>
    <xf numFmtId="0" fontId="82" fillId="0" borderId="39" xfId="0" applyFont="1" applyBorder="1" applyAlignment="1">
      <alignment horizontal="center" vertical="center" wrapText="1"/>
    </xf>
    <xf numFmtId="200" fontId="61" fillId="28" borderId="15" xfId="53" applyNumberFormat="1" applyFont="1" applyFill="1" applyBorder="1" applyAlignment="1">
      <alignment horizontal="left" vertical="center" wrapText="1"/>
    </xf>
    <xf numFmtId="3" fontId="0" fillId="28" borderId="15" xfId="0" applyNumberFormat="1" applyFont="1" applyFill="1" applyBorder="1" applyAlignment="1">
      <alignment horizontal="center" vertical="center"/>
    </xf>
    <xf numFmtId="3" fontId="0" fillId="28" borderId="9" xfId="0" applyNumberFormat="1" applyFont="1" applyFill="1" applyBorder="1" applyAlignment="1">
      <alignment horizontal="center" vertical="center"/>
    </xf>
    <xf numFmtId="9" fontId="0" fillId="28" borderId="42" xfId="111" applyFont="1" applyFill="1" applyBorder="1" applyAlignment="1">
      <alignment horizontal="center" vertical="center" wrapText="1"/>
    </xf>
    <xf numFmtId="9" fontId="62" fillId="28" borderId="50" xfId="0" applyNumberFormat="1" applyFont="1" applyFill="1" applyBorder="1" applyAlignment="1">
      <alignment horizontal="left" vertical="center" wrapText="1"/>
    </xf>
    <xf numFmtId="209" fontId="83" fillId="27" borderId="43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vertical="center" wrapText="1"/>
    </xf>
    <xf numFmtId="0" fontId="67" fillId="0" borderId="61" xfId="0" applyFont="1" applyBorder="1" applyAlignment="1">
      <alignment vertical="center" wrapText="1"/>
    </xf>
    <xf numFmtId="0" fontId="105" fillId="28" borderId="9" xfId="0" applyFont="1" applyFill="1" applyBorder="1" applyAlignment="1">
      <alignment horizontal="center" vertical="center" wrapText="1"/>
    </xf>
    <xf numFmtId="3" fontId="9" fillId="27" borderId="49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176" fontId="9" fillId="28" borderId="57" xfId="0" applyNumberFormat="1" applyFont="1" applyFill="1" applyBorder="1" applyAlignment="1">
      <alignment horizontal="left" vertical="center" wrapText="1"/>
    </xf>
    <xf numFmtId="0" fontId="9" fillId="28" borderId="56" xfId="0" applyFont="1" applyFill="1" applyBorder="1" applyAlignment="1">
      <alignment horizontal="left" vertical="center" wrapText="1"/>
    </xf>
    <xf numFmtId="0" fontId="119" fillId="0" borderId="38" xfId="0" applyFont="1" applyBorder="1" applyAlignment="1">
      <alignment horizontal="center"/>
    </xf>
    <xf numFmtId="0" fontId="83" fillId="28" borderId="43" xfId="0" applyFont="1" applyFill="1" applyBorder="1" applyAlignment="1">
      <alignment horizontal="center" vertical="center" wrapText="1"/>
    </xf>
    <xf numFmtId="0" fontId="83" fillId="27" borderId="15" xfId="0" applyFont="1" applyFill="1" applyBorder="1" applyAlignment="1">
      <alignment horizontal="center" vertical="center" wrapText="1"/>
    </xf>
    <xf numFmtId="0" fontId="111" fillId="27" borderId="43" xfId="0" applyFont="1" applyFill="1" applyBorder="1" applyAlignment="1">
      <alignment horizontal="center" vertical="center" wrapText="1"/>
    </xf>
    <xf numFmtId="200" fontId="115" fillId="28" borderId="15" xfId="53" applyNumberFormat="1" applyFont="1" applyFill="1" applyBorder="1" applyAlignment="1">
      <alignment horizontal="left" vertical="center" wrapText="1"/>
    </xf>
    <xf numFmtId="0" fontId="111" fillId="27" borderId="15" xfId="0" applyFont="1" applyFill="1" applyBorder="1" applyAlignment="1">
      <alignment horizontal="center" vertical="center" wrapText="1"/>
    </xf>
    <xf numFmtId="0" fontId="67" fillId="28" borderId="62" xfId="0" applyFont="1" applyFill="1" applyBorder="1" applyAlignment="1">
      <alignment vertical="center" wrapText="1"/>
    </xf>
    <xf numFmtId="49" fontId="9" fillId="0" borderId="53" xfId="0" applyNumberFormat="1" applyFont="1" applyFill="1" applyBorder="1" applyAlignment="1">
      <alignment horizontal="center" vertical="center"/>
    </xf>
    <xf numFmtId="179" fontId="9" fillId="0" borderId="9" xfId="111" applyNumberFormat="1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7" borderId="51" xfId="0" applyNumberFormat="1" applyFont="1" applyFill="1" applyBorder="1" applyAlignment="1">
      <alignment horizontal="center" vertical="center"/>
    </xf>
    <xf numFmtId="179" fontId="9" fillId="0" borderId="19" xfId="111" applyNumberFormat="1" applyFont="1" applyFill="1" applyBorder="1" applyAlignment="1">
      <alignment horizontal="center" vertical="center"/>
    </xf>
    <xf numFmtId="179" fontId="9" fillId="0" borderId="50" xfId="111" applyNumberFormat="1" applyFont="1" applyFill="1" applyBorder="1" applyAlignment="1">
      <alignment horizontal="center" vertical="center"/>
    </xf>
    <xf numFmtId="179" fontId="9" fillId="0" borderId="55" xfId="111" applyNumberFormat="1" applyFont="1" applyFill="1" applyBorder="1" applyAlignment="1">
      <alignment horizontal="center" vertical="center"/>
    </xf>
    <xf numFmtId="179" fontId="0" fillId="0" borderId="55" xfId="111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64" fillId="0" borderId="43" xfId="107" applyFont="1" applyFill="1" applyBorder="1" applyAlignment="1">
      <alignment horizontal="left" vertical="center" wrapText="1"/>
      <protection/>
    </xf>
    <xf numFmtId="200" fontId="64" fillId="0" borderId="57" xfId="53" applyNumberFormat="1" applyFont="1" applyFill="1" applyBorder="1" applyAlignment="1">
      <alignment horizontal="left" vertical="center" wrapText="1"/>
    </xf>
    <xf numFmtId="3" fontId="9" fillId="0" borderId="43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left" vertical="center" wrapText="1"/>
    </xf>
    <xf numFmtId="0" fontId="64" fillId="0" borderId="38" xfId="0" applyFont="1" applyFill="1" applyBorder="1" applyAlignment="1">
      <alignment horizontal="center" vertical="center" wrapText="1"/>
    </xf>
    <xf numFmtId="3" fontId="9" fillId="27" borderId="38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118" fillId="27" borderId="38" xfId="0" applyNumberFormat="1" applyFont="1" applyFill="1" applyBorder="1" applyAlignment="1">
      <alignment horizontal="center" vertical="center"/>
    </xf>
    <xf numFmtId="3" fontId="118" fillId="0" borderId="38" xfId="0" applyNumberFormat="1" applyFont="1" applyFill="1" applyBorder="1" applyAlignment="1">
      <alignment horizontal="center" vertical="center"/>
    </xf>
    <xf numFmtId="179" fontId="118" fillId="0" borderId="38" xfId="111" applyNumberFormat="1" applyFont="1" applyFill="1" applyBorder="1" applyAlignment="1">
      <alignment horizontal="center" vertical="center"/>
    </xf>
    <xf numFmtId="3" fontId="118" fillId="28" borderId="63" xfId="0" applyNumberFormat="1" applyFont="1" applyFill="1" applyBorder="1" applyAlignment="1">
      <alignment horizontal="center" vertical="center" wrapText="1"/>
    </xf>
    <xf numFmtId="3" fontId="9" fillId="27" borderId="18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27" borderId="39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/>
    </xf>
    <xf numFmtId="3" fontId="9" fillId="27" borderId="48" xfId="0" applyNumberFormat="1" applyFont="1" applyFill="1" applyBorder="1" applyAlignment="1">
      <alignment horizontal="center" vertical="center"/>
    </xf>
    <xf numFmtId="3" fontId="9" fillId="27" borderId="45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9" fillId="28" borderId="39" xfId="0" applyNumberFormat="1" applyFont="1" applyFill="1" applyBorder="1" applyAlignment="1">
      <alignment horizontal="center" vertical="center"/>
    </xf>
    <xf numFmtId="3" fontId="9" fillId="28" borderId="40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28" borderId="59" xfId="0" applyFont="1" applyFill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29" borderId="65" xfId="0" applyFont="1" applyFill="1" applyBorder="1" applyAlignment="1">
      <alignment horizontal="center" vertical="center"/>
    </xf>
    <xf numFmtId="0" fontId="3" fillId="29" borderId="4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20" fillId="0" borderId="69" xfId="0" applyFont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50" xfId="0" applyFont="1" applyFill="1" applyBorder="1" applyAlignment="1">
      <alignment horizontal="center" vertical="center" wrapText="1"/>
    </xf>
    <xf numFmtId="0" fontId="107" fillId="0" borderId="70" xfId="0" applyFont="1" applyBorder="1" applyAlignment="1">
      <alignment horizontal="center"/>
    </xf>
    <xf numFmtId="0" fontId="107" fillId="0" borderId="71" xfId="0" applyFont="1" applyBorder="1" applyAlignment="1">
      <alignment horizontal="center"/>
    </xf>
    <xf numFmtId="0" fontId="107" fillId="0" borderId="61" xfId="0" applyFont="1" applyFill="1" applyBorder="1" applyAlignment="1">
      <alignment horizontal="center" vertical="center" wrapText="1"/>
    </xf>
    <xf numFmtId="0" fontId="107" fillId="0" borderId="4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7" fillId="0" borderId="48" xfId="0" applyFont="1" applyFill="1" applyBorder="1" applyAlignment="1">
      <alignment horizontal="center" vertical="center" wrapText="1"/>
    </xf>
    <xf numFmtId="0" fontId="107" fillId="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9" fillId="0" borderId="55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01" fillId="27" borderId="62" xfId="0" applyFont="1" applyFill="1" applyBorder="1" applyAlignment="1">
      <alignment horizontal="center" vertical="center" wrapText="1"/>
    </xf>
    <xf numFmtId="0" fontId="101" fillId="27" borderId="20" xfId="0" applyFont="1" applyFill="1" applyBorder="1" applyAlignment="1">
      <alignment horizontal="center" vertical="center" wrapText="1"/>
    </xf>
    <xf numFmtId="0" fontId="101" fillId="27" borderId="61" xfId="0" applyFont="1" applyFill="1" applyBorder="1" applyAlignment="1">
      <alignment horizontal="center" vertical="center" wrapText="1"/>
    </xf>
    <xf numFmtId="0" fontId="3" fillId="29" borderId="60" xfId="104" applyFont="1" applyFill="1" applyBorder="1" applyAlignment="1">
      <alignment horizontal="center" vertical="center" wrapText="1"/>
      <protection/>
    </xf>
    <xf numFmtId="0" fontId="3" fillId="29" borderId="59" xfId="104" applyFont="1" applyFill="1" applyBorder="1" applyAlignment="1">
      <alignment horizontal="center" vertical="center" wrapText="1"/>
      <protection/>
    </xf>
    <xf numFmtId="0" fontId="3" fillId="29" borderId="72" xfId="104" applyFont="1" applyFill="1" applyBorder="1" applyAlignment="1">
      <alignment horizontal="center" vertical="center" wrapText="1"/>
      <protection/>
    </xf>
    <xf numFmtId="0" fontId="3" fillId="29" borderId="17" xfId="104" applyFont="1" applyFill="1" applyBorder="1" applyAlignment="1">
      <alignment horizontal="center" vertical="center" wrapText="1"/>
      <protection/>
    </xf>
    <xf numFmtId="0" fontId="3" fillId="29" borderId="31" xfId="104" applyFont="1" applyFill="1" applyBorder="1" applyAlignment="1">
      <alignment horizontal="center"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29" borderId="30" xfId="104" applyFont="1" applyFill="1" applyBorder="1" applyAlignment="1">
      <alignment horizontal="center" vertical="center" wrapText="1"/>
      <protection/>
    </xf>
    <xf numFmtId="0" fontId="3" fillId="29" borderId="73" xfId="104" applyFont="1" applyFill="1" applyBorder="1" applyAlignment="1">
      <alignment horizontal="center" vertical="center" wrapText="1"/>
      <protection/>
    </xf>
    <xf numFmtId="0" fontId="3" fillId="29" borderId="44" xfId="104" applyFont="1" applyFill="1" applyBorder="1" applyAlignment="1">
      <alignment horizontal="center" vertical="center" wrapText="1"/>
      <protection/>
    </xf>
    <xf numFmtId="0" fontId="3" fillId="29" borderId="74" xfId="104" applyFont="1" applyFill="1" applyBorder="1" applyAlignment="1">
      <alignment horizontal="center" vertical="center" wrapText="1"/>
      <protection/>
    </xf>
    <xf numFmtId="0" fontId="3" fillId="0" borderId="73" xfId="104" applyFont="1" applyFill="1" applyBorder="1" applyAlignment="1">
      <alignment horizontal="center" vertical="center" wrapText="1"/>
      <protection/>
    </xf>
    <xf numFmtId="0" fontId="3" fillId="0" borderId="44" xfId="104" applyFont="1" applyFill="1" applyBorder="1" applyAlignment="1">
      <alignment horizontal="center" vertical="center" wrapText="1"/>
      <protection/>
    </xf>
    <xf numFmtId="0" fontId="3" fillId="0" borderId="74" xfId="104" applyFont="1" applyFill="1" applyBorder="1" applyAlignment="1">
      <alignment horizontal="center" vertical="center" wrapText="1"/>
      <protection/>
    </xf>
    <xf numFmtId="0" fontId="3" fillId="0" borderId="60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0" borderId="72" xfId="104" applyFont="1" applyFill="1" applyBorder="1" applyAlignment="1">
      <alignment horizontal="center" vertical="center" wrapText="1"/>
      <protection/>
    </xf>
  </cellXfs>
  <cellStyles count="14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te" xfId="108"/>
    <cellStyle name="Output" xfId="109"/>
    <cellStyle name="Output Amounts" xfId="110"/>
    <cellStyle name="Percent" xfId="111"/>
    <cellStyle name="Percent [2]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/>
    <cellStyle name="Total" xfId="124"/>
    <cellStyle name="Warning Text" xfId="125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3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1.7109375" style="13" customWidth="1"/>
    <col min="2" max="2" width="39.57421875" style="0" customWidth="1"/>
    <col min="3" max="3" width="12.140625" style="0" customWidth="1"/>
    <col min="4" max="4" width="13.57421875" style="13" customWidth="1"/>
    <col min="5" max="5" width="13.28125" style="13" customWidth="1"/>
    <col min="6" max="6" width="15.00390625" style="13" customWidth="1"/>
    <col min="7" max="7" width="18.57421875" style="13" customWidth="1"/>
    <col min="8" max="8" width="19.28125" style="13" customWidth="1"/>
    <col min="9" max="9" width="13.140625" style="35" customWidth="1"/>
    <col min="16" max="16" width="14.7109375" style="0" customWidth="1"/>
  </cols>
  <sheetData>
    <row r="2" spans="1:9" s="12" customFormat="1" ht="15.75">
      <c r="A2" s="148" t="s">
        <v>72</v>
      </c>
      <c r="B2" s="149"/>
      <c r="C2" s="149"/>
      <c r="D2" s="150"/>
      <c r="E2" s="17"/>
      <c r="F2" s="17"/>
      <c r="G2" s="17"/>
      <c r="H2" s="17"/>
      <c r="I2" s="31"/>
    </row>
    <row r="3" spans="1:10" ht="13.5" thickBot="1">
      <c r="A3" s="11"/>
      <c r="B3" s="107"/>
      <c r="C3" s="107"/>
      <c r="D3" s="11"/>
      <c r="E3" s="14"/>
      <c r="F3" s="21"/>
      <c r="G3" s="22"/>
      <c r="H3" s="18"/>
      <c r="I3" s="151" t="s">
        <v>49</v>
      </c>
      <c r="J3" s="1"/>
    </row>
    <row r="4" spans="1:10" s="28" customFormat="1" ht="12.75">
      <c r="A4" s="23"/>
      <c r="B4" s="8"/>
      <c r="C4" s="8"/>
      <c r="D4" s="24"/>
      <c r="E4" s="24"/>
      <c r="F4" s="25"/>
      <c r="G4" s="25"/>
      <c r="H4" s="26"/>
      <c r="I4" s="33"/>
      <c r="J4" s="27"/>
    </row>
    <row r="5" spans="1:10" ht="12.75">
      <c r="A5" s="15" t="s">
        <v>22</v>
      </c>
      <c r="B5" s="46">
        <v>14</v>
      </c>
      <c r="C5" s="107"/>
      <c r="D5" s="107"/>
      <c r="E5" s="107"/>
      <c r="F5" s="107"/>
      <c r="G5" s="108"/>
      <c r="H5" s="7" t="s">
        <v>23</v>
      </c>
      <c r="I5" s="227" t="s">
        <v>84</v>
      </c>
      <c r="J5" s="1"/>
    </row>
    <row r="6" spans="1:10" ht="12.75">
      <c r="A6" s="15" t="s">
        <v>1</v>
      </c>
      <c r="B6" s="46" t="s">
        <v>82</v>
      </c>
      <c r="C6" s="109"/>
      <c r="D6" s="109"/>
      <c r="E6" s="109"/>
      <c r="F6" s="109"/>
      <c r="G6" s="110"/>
      <c r="H6" s="7" t="s">
        <v>51</v>
      </c>
      <c r="I6" s="227" t="s">
        <v>83</v>
      </c>
      <c r="J6" s="1"/>
    </row>
    <row r="7" spans="1:10" s="38" customFormat="1" ht="12.75">
      <c r="A7" s="343" t="s">
        <v>73</v>
      </c>
      <c r="B7" s="352" t="s">
        <v>50</v>
      </c>
      <c r="C7" s="228" t="s">
        <v>2</v>
      </c>
      <c r="D7" s="220" t="s">
        <v>3</v>
      </c>
      <c r="E7" s="220" t="s">
        <v>4</v>
      </c>
      <c r="F7" s="220" t="s">
        <v>5</v>
      </c>
      <c r="G7" s="220" t="s">
        <v>32</v>
      </c>
      <c r="H7" s="220" t="s">
        <v>67</v>
      </c>
      <c r="I7" s="221" t="s">
        <v>68</v>
      </c>
      <c r="J7" s="37"/>
    </row>
    <row r="8" spans="1:10" s="40" customFormat="1" ht="12.75">
      <c r="A8" s="344"/>
      <c r="B8" s="353"/>
      <c r="C8" s="161" t="s">
        <v>6</v>
      </c>
      <c r="D8" s="161" t="s">
        <v>24</v>
      </c>
      <c r="E8" s="9" t="s">
        <v>48</v>
      </c>
      <c r="F8" s="9" t="s">
        <v>48</v>
      </c>
      <c r="G8" s="161" t="s">
        <v>48</v>
      </c>
      <c r="H8" s="161" t="s">
        <v>6</v>
      </c>
      <c r="I8" s="346" t="s">
        <v>7</v>
      </c>
      <c r="J8" s="39"/>
    </row>
    <row r="9" spans="1:10" s="40" customFormat="1" ht="33.75">
      <c r="A9" s="345"/>
      <c r="B9" s="354"/>
      <c r="C9" s="162" t="s">
        <v>126</v>
      </c>
      <c r="D9" s="162" t="s">
        <v>127</v>
      </c>
      <c r="E9" s="10" t="s">
        <v>124</v>
      </c>
      <c r="F9" s="10" t="s">
        <v>125</v>
      </c>
      <c r="G9" s="162" t="s">
        <v>66</v>
      </c>
      <c r="H9" s="162" t="s">
        <v>65</v>
      </c>
      <c r="I9" s="347"/>
      <c r="J9" s="39"/>
    </row>
    <row r="10" spans="1:16" ht="12.75">
      <c r="A10" s="16">
        <v>600</v>
      </c>
      <c r="B10" s="3" t="s">
        <v>8</v>
      </c>
      <c r="C10" s="158">
        <v>3249559.34</v>
      </c>
      <c r="D10" s="158">
        <v>3411826</v>
      </c>
      <c r="E10" s="158">
        <v>3311826</v>
      </c>
      <c r="F10" s="158">
        <v>3311826</v>
      </c>
      <c r="G10" s="158">
        <v>1188800</v>
      </c>
      <c r="H10" s="158">
        <v>1071940.739</v>
      </c>
      <c r="I10" s="229">
        <f>H10-G10</f>
        <v>-116859.26099999994</v>
      </c>
      <c r="J10" s="1"/>
      <c r="N10" s="142"/>
      <c r="P10" s="142"/>
    </row>
    <row r="11" spans="1:13" ht="12.75">
      <c r="A11" s="16">
        <v>601</v>
      </c>
      <c r="B11" s="3" t="s">
        <v>9</v>
      </c>
      <c r="C11" s="41">
        <v>533706.971</v>
      </c>
      <c r="D11" s="114">
        <v>569774</v>
      </c>
      <c r="E11" s="114">
        <v>569774</v>
      </c>
      <c r="F11" s="114">
        <v>569774</v>
      </c>
      <c r="G11" s="114">
        <v>189900</v>
      </c>
      <c r="H11" s="41">
        <v>177075.984</v>
      </c>
      <c r="I11" s="226">
        <f aca="true" t="shared" si="0" ref="I11:I16">H11-G11</f>
        <v>-12824.016000000003</v>
      </c>
      <c r="J11" s="1"/>
      <c r="M11" s="142"/>
    </row>
    <row r="12" spans="1:10" ht="12.75">
      <c r="A12" s="16">
        <v>602</v>
      </c>
      <c r="B12" s="3" t="s">
        <v>10</v>
      </c>
      <c r="C12" s="41">
        <v>1407135.288</v>
      </c>
      <c r="D12" s="114">
        <v>1454316</v>
      </c>
      <c r="E12" s="114">
        <v>1433574</v>
      </c>
      <c r="F12" s="114">
        <v>1433574</v>
      </c>
      <c r="G12" s="114">
        <v>566930</v>
      </c>
      <c r="H12" s="41">
        <v>344251.409</v>
      </c>
      <c r="I12" s="226">
        <f t="shared" si="0"/>
        <v>-222678.59100000001</v>
      </c>
      <c r="J12" s="1"/>
    </row>
    <row r="13" spans="1:10" ht="12.75">
      <c r="A13" s="16">
        <v>603</v>
      </c>
      <c r="B13" s="3" t="s">
        <v>11</v>
      </c>
      <c r="C13" s="41">
        <v>0</v>
      </c>
      <c r="D13" s="41">
        <v>0</v>
      </c>
      <c r="E13" s="41">
        <v>0</v>
      </c>
      <c r="F13" s="41">
        <v>0</v>
      </c>
      <c r="G13" s="41"/>
      <c r="H13" s="41">
        <v>0</v>
      </c>
      <c r="I13" s="226">
        <f t="shared" si="0"/>
        <v>0</v>
      </c>
      <c r="J13" s="1"/>
    </row>
    <row r="14" spans="1:10" ht="12.75">
      <c r="A14" s="16">
        <v>604</v>
      </c>
      <c r="B14" s="3" t="s">
        <v>12</v>
      </c>
      <c r="C14" s="41">
        <v>4753.083</v>
      </c>
      <c r="D14" s="41">
        <v>5500</v>
      </c>
      <c r="E14" s="41">
        <v>5500</v>
      </c>
      <c r="F14" s="41">
        <v>5500</v>
      </c>
      <c r="G14" s="41">
        <v>1833</v>
      </c>
      <c r="H14" s="41">
        <v>0</v>
      </c>
      <c r="I14" s="226">
        <f t="shared" si="0"/>
        <v>-1833</v>
      </c>
      <c r="J14" s="1"/>
    </row>
    <row r="15" spans="1:10" ht="12.75">
      <c r="A15" s="16">
        <v>605</v>
      </c>
      <c r="B15" s="3" t="s">
        <v>13</v>
      </c>
      <c r="C15" s="41">
        <v>0</v>
      </c>
      <c r="D15" s="114">
        <v>500</v>
      </c>
      <c r="E15" s="114">
        <v>500</v>
      </c>
      <c r="F15" s="114">
        <v>500</v>
      </c>
      <c r="G15" s="114">
        <v>167</v>
      </c>
      <c r="H15" s="41">
        <v>0</v>
      </c>
      <c r="I15" s="226">
        <f t="shared" si="0"/>
        <v>-167</v>
      </c>
      <c r="J15" s="1"/>
    </row>
    <row r="16" spans="1:10" ht="12.75">
      <c r="A16" s="16">
        <v>606</v>
      </c>
      <c r="B16" s="3" t="s">
        <v>14</v>
      </c>
      <c r="C16" s="41">
        <v>38974.766</v>
      </c>
      <c r="D16" s="41">
        <v>40000</v>
      </c>
      <c r="E16" s="41">
        <v>40000</v>
      </c>
      <c r="F16" s="41">
        <f>40000+6500</f>
        <v>46500</v>
      </c>
      <c r="G16" s="114">
        <v>19800</v>
      </c>
      <c r="H16" s="41">
        <v>25558.845</v>
      </c>
      <c r="I16" s="226">
        <f t="shared" si="0"/>
        <v>5758.845000000001</v>
      </c>
      <c r="J16" s="1"/>
    </row>
    <row r="17" spans="1:10" s="45" customFormat="1" ht="12.75">
      <c r="A17" s="195" t="s">
        <v>15</v>
      </c>
      <c r="B17" s="196" t="s">
        <v>16</v>
      </c>
      <c r="C17" s="197">
        <f>SUM(C10:C16)</f>
        <v>5234129.447999999</v>
      </c>
      <c r="D17" s="197">
        <f aca="true" t="shared" si="1" ref="D17:I17">SUM(D10:D16)</f>
        <v>5481916</v>
      </c>
      <c r="E17" s="197">
        <f t="shared" si="1"/>
        <v>5361174</v>
      </c>
      <c r="F17" s="197">
        <f t="shared" si="1"/>
        <v>5367674</v>
      </c>
      <c r="G17" s="198">
        <f t="shared" si="1"/>
        <v>1967430</v>
      </c>
      <c r="H17" s="198">
        <f t="shared" si="1"/>
        <v>1618826.977</v>
      </c>
      <c r="I17" s="194">
        <f t="shared" si="1"/>
        <v>-348603.0229999999</v>
      </c>
      <c r="J17" s="44"/>
    </row>
    <row r="18" spans="1:13" ht="12.75">
      <c r="A18" s="16">
        <v>230</v>
      </c>
      <c r="B18" s="3" t="s">
        <v>17</v>
      </c>
      <c r="C18" s="41">
        <v>973.236</v>
      </c>
      <c r="D18" s="41">
        <v>1000</v>
      </c>
      <c r="E18" s="114">
        <v>1000</v>
      </c>
      <c r="F18" s="114">
        <v>1000</v>
      </c>
      <c r="G18" s="114">
        <v>400</v>
      </c>
      <c r="H18" s="41">
        <v>0</v>
      </c>
      <c r="I18" s="226">
        <f>H18-G18</f>
        <v>-400</v>
      </c>
      <c r="J18" s="1"/>
      <c r="M18" s="142"/>
    </row>
    <row r="19" spans="1:10" ht="12.75">
      <c r="A19" s="16">
        <v>231</v>
      </c>
      <c r="B19" s="3" t="s">
        <v>18</v>
      </c>
      <c r="C19" s="158">
        <v>383117.518</v>
      </c>
      <c r="D19" s="114">
        <v>291000</v>
      </c>
      <c r="E19" s="114">
        <v>431000</v>
      </c>
      <c r="F19" s="114">
        <v>431000</v>
      </c>
      <c r="G19" s="114">
        <v>205600</v>
      </c>
      <c r="H19" s="158">
        <v>176118.391</v>
      </c>
      <c r="I19" s="226">
        <f>H19-G19</f>
        <v>-29481.608999999997</v>
      </c>
      <c r="J19" s="1"/>
    </row>
    <row r="20" spans="1:10" ht="12.75">
      <c r="A20" s="16">
        <v>232</v>
      </c>
      <c r="B20" s="3" t="s">
        <v>19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226">
        <f>H20-G20</f>
        <v>0</v>
      </c>
      <c r="J20" s="1"/>
    </row>
    <row r="21" spans="1:10" ht="12.75">
      <c r="A21" s="190" t="s">
        <v>20</v>
      </c>
      <c r="B21" s="191" t="s">
        <v>33</v>
      </c>
      <c r="C21" s="192">
        <f>SUM(C18:C20)</f>
        <v>384090.75399999996</v>
      </c>
      <c r="D21" s="192">
        <f aca="true" t="shared" si="2" ref="D21:I21">SUM(D18:D20)</f>
        <v>292000</v>
      </c>
      <c r="E21" s="192">
        <f t="shared" si="2"/>
        <v>432000</v>
      </c>
      <c r="F21" s="192">
        <f t="shared" si="2"/>
        <v>432000</v>
      </c>
      <c r="G21" s="193">
        <f t="shared" si="2"/>
        <v>206000</v>
      </c>
      <c r="H21" s="193">
        <f t="shared" si="2"/>
        <v>176118.391</v>
      </c>
      <c r="I21" s="194">
        <f t="shared" si="2"/>
        <v>-29881.608999999997</v>
      </c>
      <c r="J21" s="1"/>
    </row>
    <row r="22" spans="1:10" ht="12.75">
      <c r="A22" s="16">
        <v>230</v>
      </c>
      <c r="B22" s="3" t="s">
        <v>17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226">
        <f>H22-G22</f>
        <v>0</v>
      </c>
      <c r="J22" s="1"/>
    </row>
    <row r="23" spans="1:10" ht="12.75">
      <c r="A23" s="16">
        <v>231</v>
      </c>
      <c r="B23" s="3" t="s">
        <v>18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226">
        <f>H23-G23</f>
        <v>0</v>
      </c>
      <c r="J23" s="1"/>
    </row>
    <row r="24" spans="1:10" ht="12.75">
      <c r="A24" s="16">
        <v>232</v>
      </c>
      <c r="B24" s="3" t="s">
        <v>19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226">
        <f>H24-G24</f>
        <v>0</v>
      </c>
      <c r="J24" s="1"/>
    </row>
    <row r="25" spans="1:10" ht="12.75">
      <c r="A25" s="29" t="s">
        <v>20</v>
      </c>
      <c r="B25" s="36" t="s">
        <v>34</v>
      </c>
      <c r="C25" s="30">
        <f>SUM(C22:C24)</f>
        <v>0</v>
      </c>
      <c r="D25" s="30">
        <f aca="true" t="shared" si="3" ref="D25:I25">SUM(D22:D24)</f>
        <v>0</v>
      </c>
      <c r="E25" s="115">
        <f t="shared" si="3"/>
        <v>0</v>
      </c>
      <c r="F25" s="115">
        <f t="shared" si="3"/>
        <v>0</v>
      </c>
      <c r="G25" s="30">
        <f t="shared" si="3"/>
        <v>0</v>
      </c>
      <c r="H25" s="30">
        <f t="shared" si="3"/>
        <v>0</v>
      </c>
      <c r="I25" s="194">
        <f t="shared" si="3"/>
        <v>0</v>
      </c>
      <c r="J25" s="1"/>
    </row>
    <row r="26" spans="1:10" s="45" customFormat="1" ht="12.75">
      <c r="A26" s="190" t="s">
        <v>21</v>
      </c>
      <c r="B26" s="222" t="s">
        <v>52</v>
      </c>
      <c r="C26" s="224">
        <f aca="true" t="shared" si="4" ref="C26:I26">C21+C25</f>
        <v>384090.75399999996</v>
      </c>
      <c r="D26" s="223">
        <f t="shared" si="4"/>
        <v>292000</v>
      </c>
      <c r="E26" s="223">
        <f t="shared" si="4"/>
        <v>432000</v>
      </c>
      <c r="F26" s="223">
        <f t="shared" si="4"/>
        <v>432000</v>
      </c>
      <c r="G26" s="224">
        <f t="shared" si="4"/>
        <v>206000</v>
      </c>
      <c r="H26" s="224">
        <f t="shared" si="4"/>
        <v>176118.391</v>
      </c>
      <c r="I26" s="225">
        <f t="shared" si="4"/>
        <v>-29881.608999999997</v>
      </c>
      <c r="J26" s="44"/>
    </row>
    <row r="27" spans="1:9" ht="12.75">
      <c r="A27" s="348" t="s">
        <v>35</v>
      </c>
      <c r="B27" s="349"/>
      <c r="C27" s="19"/>
      <c r="D27" s="19"/>
      <c r="E27" s="19"/>
      <c r="F27" s="116"/>
      <c r="G27" s="19"/>
      <c r="H27" s="43">
        <v>0</v>
      </c>
      <c r="I27" s="199"/>
    </row>
    <row r="28" spans="1:11" s="45" customFormat="1" ht="18.75" customHeight="1" thickBot="1">
      <c r="A28" s="350" t="s">
        <v>36</v>
      </c>
      <c r="B28" s="351"/>
      <c r="C28" s="188">
        <f aca="true" t="shared" si="5" ref="C28:I28">C17+C26+C27</f>
        <v>5618220.201999999</v>
      </c>
      <c r="D28" s="188">
        <f t="shared" si="5"/>
        <v>5773916</v>
      </c>
      <c r="E28" s="188">
        <f t="shared" si="5"/>
        <v>5793174</v>
      </c>
      <c r="F28" s="188">
        <f t="shared" si="5"/>
        <v>5799674</v>
      </c>
      <c r="G28" s="188">
        <f t="shared" si="5"/>
        <v>2173430</v>
      </c>
      <c r="H28" s="188">
        <f t="shared" si="5"/>
        <v>1794945.368</v>
      </c>
      <c r="I28" s="189">
        <f t="shared" si="5"/>
        <v>-378484.6319999999</v>
      </c>
      <c r="K28" s="187"/>
    </row>
    <row r="29" spans="1:9" ht="19.5" customHeight="1">
      <c r="A29" s="5"/>
      <c r="B29" s="2"/>
      <c r="C29" s="2"/>
      <c r="D29" s="20"/>
      <c r="E29" s="20"/>
      <c r="F29" s="20"/>
      <c r="G29" s="20"/>
      <c r="H29" s="20"/>
      <c r="I29" s="34"/>
    </row>
    <row r="30" spans="1:9" ht="11.25" customHeight="1">
      <c r="A30" s="5"/>
      <c r="B30" s="2"/>
      <c r="C30" s="2"/>
      <c r="D30" s="20"/>
      <c r="E30" s="20"/>
      <c r="F30" s="20"/>
      <c r="G30" s="20"/>
      <c r="H30" s="20"/>
      <c r="I30" s="34"/>
    </row>
    <row r="33" spans="4:8" ht="12.75">
      <c r="D33" s="160"/>
      <c r="E33" s="160"/>
      <c r="F33" s="160"/>
      <c r="G33" s="160"/>
      <c r="H33" s="231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5"/>
  <sheetViews>
    <sheetView zoomScale="80" zoomScaleNormal="80" zoomScalePageLayoutView="0" workbookViewId="0" topLeftCell="A23">
      <selection activeCell="L37" sqref="L37"/>
    </sheetView>
  </sheetViews>
  <sheetFormatPr defaultColWidth="9.140625" defaultRowHeight="12.75"/>
  <cols>
    <col min="1" max="1" width="11.140625" style="0" customWidth="1"/>
    <col min="2" max="2" width="30.421875" style="0" customWidth="1"/>
    <col min="3" max="3" width="19.00390625" style="0" customWidth="1"/>
    <col min="4" max="4" width="9.8515625" style="0" customWidth="1"/>
    <col min="5" max="5" width="12.7109375" style="0" customWidth="1"/>
    <col min="6" max="6" width="12.421875" style="0" customWidth="1"/>
    <col min="7" max="7" width="11.57421875" style="0" customWidth="1"/>
    <col min="8" max="8" width="13.8515625" style="0" customWidth="1"/>
    <col min="9" max="9" width="14.7109375" style="0" customWidth="1"/>
    <col min="10" max="10" width="12.00390625" style="0" customWidth="1"/>
    <col min="11" max="11" width="12.421875" style="0" customWidth="1"/>
    <col min="12" max="12" width="12.28125" style="0" customWidth="1"/>
    <col min="13" max="13" width="10.57421875" style="0" customWidth="1"/>
    <col min="14" max="14" width="12.7109375" style="0" customWidth="1"/>
    <col min="15" max="15" width="12.421875" style="0" customWidth="1"/>
    <col min="16" max="16" width="11.140625" style="0" customWidth="1"/>
    <col min="17" max="17" width="11.7109375" style="0" customWidth="1"/>
    <col min="18" max="18" width="15.28125" style="0" customWidth="1"/>
    <col min="19" max="19" width="33.8515625" style="0" customWidth="1"/>
    <col min="20" max="21" width="7.7109375" style="0" customWidth="1"/>
    <col min="22" max="22" width="13.8515625" style="0" customWidth="1"/>
  </cols>
  <sheetData>
    <row r="2" spans="1:14" s="154" customFormat="1" ht="15.75">
      <c r="A2" s="153" t="s">
        <v>69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52" customFormat="1" ht="15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56" t="s">
        <v>22</v>
      </c>
      <c r="B4" s="105">
        <v>14</v>
      </c>
      <c r="C4" s="55" t="s">
        <v>23</v>
      </c>
      <c r="D4" s="47">
        <v>1014</v>
      </c>
      <c r="E4" s="4"/>
      <c r="F4" s="4"/>
      <c r="G4" s="4"/>
      <c r="H4" s="4"/>
      <c r="I4" s="4"/>
      <c r="J4" s="4"/>
      <c r="K4" s="6"/>
      <c r="L4" s="6"/>
      <c r="M4" s="6"/>
      <c r="N4" s="6"/>
    </row>
    <row r="5" spans="1:14" ht="15">
      <c r="A5" s="48"/>
      <c r="B5" s="49"/>
      <c r="C5" s="49"/>
      <c r="D5" s="49"/>
      <c r="E5" s="4"/>
      <c r="F5" s="4"/>
      <c r="G5" s="4"/>
      <c r="H5" s="4"/>
      <c r="I5" s="4"/>
      <c r="J5" s="4"/>
      <c r="K5" s="6"/>
      <c r="L5" s="6"/>
      <c r="M5" s="6"/>
      <c r="N5" s="6"/>
    </row>
    <row r="6" spans="1:14" ht="15">
      <c r="A6" s="56" t="s">
        <v>1</v>
      </c>
      <c r="B6" s="46" t="s">
        <v>82</v>
      </c>
      <c r="C6" s="55" t="s">
        <v>51</v>
      </c>
      <c r="D6" s="47" t="s">
        <v>85</v>
      </c>
      <c r="E6" s="54"/>
      <c r="F6" s="53"/>
      <c r="G6" s="53"/>
      <c r="H6" s="53" t="s">
        <v>221</v>
      </c>
      <c r="I6" s="53"/>
      <c r="J6" s="53"/>
      <c r="K6" s="6"/>
      <c r="L6" s="6"/>
      <c r="M6" s="6"/>
      <c r="N6" s="6"/>
    </row>
    <row r="7" spans="1:9" ht="15.75" thickBot="1">
      <c r="A7" s="378"/>
      <c r="B7" s="379"/>
      <c r="F7" s="164"/>
      <c r="G7" s="125"/>
      <c r="H7" s="126"/>
      <c r="I7" s="126"/>
    </row>
    <row r="8" spans="1:19" s="113" customFormat="1" ht="16.5" thickBot="1">
      <c r="A8" s="111"/>
      <c r="B8" s="280" t="s">
        <v>49</v>
      </c>
      <c r="C8" s="112"/>
      <c r="D8" s="112"/>
      <c r="E8" s="112"/>
      <c r="F8" s="112" t="s">
        <v>74</v>
      </c>
      <c r="G8" s="305"/>
      <c r="H8" s="305"/>
      <c r="I8" s="305" t="s">
        <v>75</v>
      </c>
      <c r="J8" s="112"/>
      <c r="K8" s="112"/>
      <c r="L8" s="112" t="s">
        <v>76</v>
      </c>
      <c r="M8" s="112"/>
      <c r="N8" s="112"/>
      <c r="O8" s="112" t="s">
        <v>77</v>
      </c>
      <c r="P8" s="382" t="s">
        <v>81</v>
      </c>
      <c r="Q8" s="383"/>
      <c r="R8" s="383"/>
      <c r="S8" s="367" t="s">
        <v>25</v>
      </c>
    </row>
    <row r="9" spans="1:19" s="57" customFormat="1" ht="33" customHeight="1">
      <c r="A9" s="355" t="s">
        <v>0</v>
      </c>
      <c r="B9" s="357" t="s">
        <v>61</v>
      </c>
      <c r="C9" s="359" t="s">
        <v>62</v>
      </c>
      <c r="D9" s="361" t="s">
        <v>107</v>
      </c>
      <c r="E9" s="363" t="s">
        <v>108</v>
      </c>
      <c r="F9" s="365" t="s">
        <v>161</v>
      </c>
      <c r="G9" s="376" t="s">
        <v>247</v>
      </c>
      <c r="H9" s="386" t="s">
        <v>248</v>
      </c>
      <c r="I9" s="370" t="s">
        <v>249</v>
      </c>
      <c r="J9" s="361" t="s">
        <v>162</v>
      </c>
      <c r="K9" s="363" t="s">
        <v>163</v>
      </c>
      <c r="L9" s="365" t="s">
        <v>164</v>
      </c>
      <c r="M9" s="372" t="s">
        <v>165</v>
      </c>
      <c r="N9" s="363" t="s">
        <v>166</v>
      </c>
      <c r="O9" s="374" t="s">
        <v>167</v>
      </c>
      <c r="P9" s="388" t="s">
        <v>78</v>
      </c>
      <c r="Q9" s="384" t="s">
        <v>79</v>
      </c>
      <c r="R9" s="380" t="s">
        <v>80</v>
      </c>
      <c r="S9" s="368"/>
    </row>
    <row r="10" spans="1:19" s="57" customFormat="1" ht="40.5" customHeight="1" thickBot="1">
      <c r="A10" s="356"/>
      <c r="B10" s="358"/>
      <c r="C10" s="360"/>
      <c r="D10" s="362"/>
      <c r="E10" s="364"/>
      <c r="F10" s="366"/>
      <c r="G10" s="377"/>
      <c r="H10" s="387"/>
      <c r="I10" s="371"/>
      <c r="J10" s="362"/>
      <c r="K10" s="364"/>
      <c r="L10" s="366"/>
      <c r="M10" s="373"/>
      <c r="N10" s="364"/>
      <c r="O10" s="375"/>
      <c r="P10" s="389"/>
      <c r="Q10" s="385"/>
      <c r="R10" s="381"/>
      <c r="S10" s="369"/>
    </row>
    <row r="11" spans="1:21" s="38" customFormat="1" ht="105" customHeight="1">
      <c r="A11" s="276" t="s">
        <v>63</v>
      </c>
      <c r="B11" s="259" t="s">
        <v>168</v>
      </c>
      <c r="C11" s="260" t="s">
        <v>169</v>
      </c>
      <c r="D11" s="278">
        <v>4410</v>
      </c>
      <c r="E11" s="271">
        <v>3826994.16</v>
      </c>
      <c r="F11" s="272">
        <f>E11/D11</f>
        <v>867.7991292517007</v>
      </c>
      <c r="G11" s="338">
        <v>4453</v>
      </c>
      <c r="H11" s="339">
        <v>3934100</v>
      </c>
      <c r="I11" s="340">
        <f aca="true" t="shared" si="0" ref="I11:I16">H11/G11</f>
        <v>883.471816752751</v>
      </c>
      <c r="J11" s="278">
        <v>4420</v>
      </c>
      <c r="K11" s="271">
        <v>1249017</v>
      </c>
      <c r="L11" s="272">
        <f>K11/J11</f>
        <v>282.58303167420814</v>
      </c>
      <c r="M11" s="270">
        <v>4420</v>
      </c>
      <c r="N11" s="271">
        <v>1249017</v>
      </c>
      <c r="O11" s="277">
        <f>N11/M11</f>
        <v>282.58303167420814</v>
      </c>
      <c r="P11" s="316">
        <f>O11/F11-1</f>
        <v>-0.6743681548541329</v>
      </c>
      <c r="Q11" s="313">
        <f>O11/I11-1</f>
        <v>-0.6801448259969882</v>
      </c>
      <c r="R11" s="317">
        <f>O11/L11-1</f>
        <v>0</v>
      </c>
      <c r="S11" s="279" t="s">
        <v>219</v>
      </c>
      <c r="T11" s="117"/>
      <c r="U11" s="117"/>
    </row>
    <row r="12" spans="1:20" s="38" customFormat="1" ht="72" customHeight="1">
      <c r="A12" s="258" t="s">
        <v>64</v>
      </c>
      <c r="B12" s="259" t="s">
        <v>170</v>
      </c>
      <c r="C12" s="281" t="s">
        <v>171</v>
      </c>
      <c r="D12" s="278">
        <f>5922-109-27-606</f>
        <v>5180</v>
      </c>
      <c r="E12" s="271">
        <f>1456636-30000-4000</f>
        <v>1422636</v>
      </c>
      <c r="F12" s="272">
        <f>E12/D12</f>
        <v>274.64015444015445</v>
      </c>
      <c r="G12" s="333">
        <v>5242</v>
      </c>
      <c r="H12" s="334">
        <v>1235195</v>
      </c>
      <c r="I12" s="335">
        <f t="shared" si="0"/>
        <v>235.63429988553986</v>
      </c>
      <c r="J12" s="278">
        <v>5242</v>
      </c>
      <c r="K12" s="271">
        <v>315002.645</v>
      </c>
      <c r="L12" s="272">
        <f>K12/J12</f>
        <v>60.092072682182376</v>
      </c>
      <c r="M12" s="270">
        <v>5242</v>
      </c>
      <c r="N12" s="271">
        <f>K12</f>
        <v>315002.645</v>
      </c>
      <c r="O12" s="277">
        <f>N12/M12</f>
        <v>60.092072682182376</v>
      </c>
      <c r="P12" s="318">
        <f>O12/F12-1</f>
        <v>-0.7811970620076361</v>
      </c>
      <c r="Q12" s="313">
        <f>O12/I12-1</f>
        <v>-0.7449773962815587</v>
      </c>
      <c r="R12" s="317">
        <f>O12/L12-1</f>
        <v>0</v>
      </c>
      <c r="S12" s="304" t="s">
        <v>218</v>
      </c>
      <c r="T12" s="186"/>
    </row>
    <row r="13" spans="1:20" s="38" customFormat="1" ht="69" customHeight="1">
      <c r="A13" s="258" t="s">
        <v>37</v>
      </c>
      <c r="B13" s="259" t="s">
        <v>90</v>
      </c>
      <c r="C13" s="281" t="s">
        <v>91</v>
      </c>
      <c r="D13" s="301">
        <v>109</v>
      </c>
      <c r="E13" s="273">
        <f>26691</f>
        <v>26691</v>
      </c>
      <c r="F13" s="272">
        <f>E13/D13</f>
        <v>244.87155963302752</v>
      </c>
      <c r="G13" s="336">
        <v>98</v>
      </c>
      <c r="H13" s="337">
        <v>26691</v>
      </c>
      <c r="I13" s="335">
        <f t="shared" si="0"/>
        <v>272.35714285714283</v>
      </c>
      <c r="J13" s="301">
        <v>98</v>
      </c>
      <c r="K13" s="273">
        <v>8897</v>
      </c>
      <c r="L13" s="272">
        <f>K13/J13</f>
        <v>90.78571428571429</v>
      </c>
      <c r="M13" s="274">
        <v>98</v>
      </c>
      <c r="N13" s="273">
        <v>8897</v>
      </c>
      <c r="O13" s="277">
        <f>N13/M13</f>
        <v>90.78571428571429</v>
      </c>
      <c r="P13" s="318">
        <f>O13/F13-1</f>
        <v>-0.629251700680272</v>
      </c>
      <c r="Q13" s="313">
        <f>O13/I13-1</f>
        <v>-0.6666666666666666</v>
      </c>
      <c r="R13" s="317">
        <f>O13/L13-1</f>
        <v>0</v>
      </c>
      <c r="S13" s="304" t="s">
        <v>217</v>
      </c>
      <c r="T13" s="186"/>
    </row>
    <row r="14" spans="1:20" s="38" customFormat="1" ht="87.75" customHeight="1">
      <c r="A14" s="258" t="s">
        <v>38</v>
      </c>
      <c r="B14" s="259" t="s">
        <v>88</v>
      </c>
      <c r="C14" s="260" t="s">
        <v>89</v>
      </c>
      <c r="D14" s="278">
        <v>34</v>
      </c>
      <c r="E14" s="273">
        <v>11560</v>
      </c>
      <c r="F14" s="272">
        <f>E14/D14</f>
        <v>340</v>
      </c>
      <c r="G14" s="333">
        <v>34</v>
      </c>
      <c r="H14" s="337">
        <v>11560</v>
      </c>
      <c r="I14" s="335">
        <f t="shared" si="0"/>
        <v>340</v>
      </c>
      <c r="J14" s="278">
        <v>28</v>
      </c>
      <c r="K14" s="273">
        <v>3860</v>
      </c>
      <c r="L14" s="272">
        <f>K14/J14</f>
        <v>137.85714285714286</v>
      </c>
      <c r="M14" s="270">
        <v>28</v>
      </c>
      <c r="N14" s="273">
        <v>3860</v>
      </c>
      <c r="O14" s="277">
        <f>N14/M14</f>
        <v>137.85714285714286</v>
      </c>
      <c r="P14" s="318">
        <f>O14/F14-1</f>
        <v>-0.5945378151260504</v>
      </c>
      <c r="Q14" s="313">
        <f>O14/I14-1</f>
        <v>-0.5945378151260504</v>
      </c>
      <c r="R14" s="317">
        <f>O14/L14-1</f>
        <v>0</v>
      </c>
      <c r="S14" s="303" t="s">
        <v>215</v>
      </c>
      <c r="T14" s="186"/>
    </row>
    <row r="15" spans="1:20" s="38" customFormat="1" ht="100.5" customHeight="1">
      <c r="A15" s="258" t="s">
        <v>40</v>
      </c>
      <c r="B15" s="259" t="s">
        <v>86</v>
      </c>
      <c r="C15" s="260" t="s">
        <v>87</v>
      </c>
      <c r="D15" s="278">
        <v>606</v>
      </c>
      <c r="E15" s="271">
        <v>126128</v>
      </c>
      <c r="F15" s="272">
        <f>E15/D15</f>
        <v>208.13201320132012</v>
      </c>
      <c r="G15" s="333">
        <v>599</v>
      </c>
      <c r="H15" s="334">
        <v>126128</v>
      </c>
      <c r="I15" s="335">
        <f t="shared" si="0"/>
        <v>210.5642737896494</v>
      </c>
      <c r="J15" s="278">
        <v>599</v>
      </c>
      <c r="K15" s="271">
        <v>42050</v>
      </c>
      <c r="L15" s="272">
        <f>K15/J15</f>
        <v>70.20033388981636</v>
      </c>
      <c r="M15" s="270">
        <v>599</v>
      </c>
      <c r="N15" s="271">
        <v>42050</v>
      </c>
      <c r="O15" s="277">
        <f>N15/M15</f>
        <v>70.20033388981636</v>
      </c>
      <c r="P15" s="318">
        <f>O15/F15-1</f>
        <v>-0.6627124640267925</v>
      </c>
      <c r="Q15" s="313">
        <f>O15/I15-1</f>
        <v>-0.6666085246733477</v>
      </c>
      <c r="R15" s="317">
        <f>O15/L15-1</f>
        <v>0</v>
      </c>
      <c r="S15" s="303" t="s">
        <v>216</v>
      </c>
      <c r="T15" s="186"/>
    </row>
    <row r="16" spans="1:20" s="38" customFormat="1" ht="69" customHeight="1">
      <c r="A16" s="261" t="s">
        <v>227</v>
      </c>
      <c r="B16" s="259" t="s">
        <v>196</v>
      </c>
      <c r="C16" s="262" t="s">
        <v>197</v>
      </c>
      <c r="D16" s="301">
        <v>0</v>
      </c>
      <c r="E16" s="273">
        <v>0</v>
      </c>
      <c r="F16" s="272">
        <v>0</v>
      </c>
      <c r="G16" s="341">
        <v>9000</v>
      </c>
      <c r="H16" s="342">
        <v>67512</v>
      </c>
      <c r="I16" s="335">
        <f t="shared" si="0"/>
        <v>7.501333333333333</v>
      </c>
      <c r="J16" s="301">
        <v>0</v>
      </c>
      <c r="K16" s="273">
        <v>0</v>
      </c>
      <c r="L16" s="272">
        <v>0</v>
      </c>
      <c r="M16" s="274">
        <v>0</v>
      </c>
      <c r="N16" s="273">
        <v>0</v>
      </c>
      <c r="O16" s="277">
        <v>0</v>
      </c>
      <c r="P16" s="318">
        <v>0</v>
      </c>
      <c r="Q16" s="313">
        <v>0</v>
      </c>
      <c r="R16" s="317">
        <v>0</v>
      </c>
      <c r="S16" s="275" t="s">
        <v>213</v>
      </c>
      <c r="T16" s="156"/>
    </row>
    <row r="17" spans="1:20" s="38" customFormat="1" ht="69" customHeight="1">
      <c r="A17" s="261" t="s">
        <v>228</v>
      </c>
      <c r="B17" s="259" t="s">
        <v>198</v>
      </c>
      <c r="C17" s="262" t="s">
        <v>197</v>
      </c>
      <c r="D17" s="301">
        <v>0</v>
      </c>
      <c r="E17" s="273">
        <v>0</v>
      </c>
      <c r="F17" s="272">
        <v>0</v>
      </c>
      <c r="G17" s="341">
        <v>1200</v>
      </c>
      <c r="H17" s="342">
        <v>9642</v>
      </c>
      <c r="I17" s="335">
        <f aca="true" t="shared" si="1" ref="I17:I28">H17/G17</f>
        <v>8.035</v>
      </c>
      <c r="J17" s="301">
        <v>0</v>
      </c>
      <c r="K17" s="273">
        <v>0</v>
      </c>
      <c r="L17" s="272">
        <v>0</v>
      </c>
      <c r="M17" s="274">
        <v>0</v>
      </c>
      <c r="N17" s="273">
        <v>0</v>
      </c>
      <c r="O17" s="277">
        <v>0</v>
      </c>
      <c r="P17" s="318">
        <v>0</v>
      </c>
      <c r="Q17" s="313">
        <v>0</v>
      </c>
      <c r="R17" s="317">
        <v>0</v>
      </c>
      <c r="S17" s="275" t="s">
        <v>203</v>
      </c>
      <c r="T17" s="156"/>
    </row>
    <row r="18" spans="1:20" s="38" customFormat="1" ht="69" customHeight="1">
      <c r="A18" s="261" t="s">
        <v>237</v>
      </c>
      <c r="B18" s="259" t="s">
        <v>199</v>
      </c>
      <c r="C18" s="262" t="s">
        <v>197</v>
      </c>
      <c r="D18" s="301">
        <v>3105</v>
      </c>
      <c r="E18" s="273">
        <v>62089</v>
      </c>
      <c r="F18" s="272">
        <f>E18/D18</f>
        <v>19.99645732689211</v>
      </c>
      <c r="G18" s="336">
        <v>1362</v>
      </c>
      <c r="H18" s="337">
        <v>27247</v>
      </c>
      <c r="I18" s="335">
        <f t="shared" si="1"/>
        <v>20.005139500734213</v>
      </c>
      <c r="J18" s="301">
        <v>413</v>
      </c>
      <c r="K18" s="273">
        <v>8259</v>
      </c>
      <c r="L18" s="272">
        <f>K18/J18</f>
        <v>19.997578692493946</v>
      </c>
      <c r="M18" s="274">
        <v>413</v>
      </c>
      <c r="N18" s="273">
        <v>8259</v>
      </c>
      <c r="O18" s="277">
        <f>N18/M18</f>
        <v>19.997578692493946</v>
      </c>
      <c r="P18" s="318">
        <f>O18/F18-1</f>
        <v>5.607821343067698E-05</v>
      </c>
      <c r="Q18" s="313">
        <f>O18/I18-1</f>
        <v>-0.0003779432900224977</v>
      </c>
      <c r="R18" s="317">
        <f>O18/L18-1</f>
        <v>0</v>
      </c>
      <c r="S18" s="275" t="s">
        <v>200</v>
      </c>
      <c r="T18" s="156" t="s">
        <v>105</v>
      </c>
    </row>
    <row r="19" spans="1:20" s="38" customFormat="1" ht="69" customHeight="1">
      <c r="A19" s="261" t="s">
        <v>74</v>
      </c>
      <c r="B19" s="268" t="s">
        <v>201</v>
      </c>
      <c r="C19" s="262" t="s">
        <v>197</v>
      </c>
      <c r="D19" s="301">
        <v>0</v>
      </c>
      <c r="E19" s="273">
        <v>0</v>
      </c>
      <c r="F19" s="272">
        <v>0</v>
      </c>
      <c r="G19" s="341">
        <v>500</v>
      </c>
      <c r="H19" s="337">
        <v>13000</v>
      </c>
      <c r="I19" s="335">
        <f t="shared" si="1"/>
        <v>26</v>
      </c>
      <c r="J19" s="301">
        <v>0</v>
      </c>
      <c r="K19" s="273">
        <v>0</v>
      </c>
      <c r="L19" s="272">
        <v>0</v>
      </c>
      <c r="M19" s="274">
        <v>0</v>
      </c>
      <c r="N19" s="273">
        <v>0</v>
      </c>
      <c r="O19" s="277">
        <v>0</v>
      </c>
      <c r="P19" s="318">
        <v>0</v>
      </c>
      <c r="Q19" s="313">
        <v>0</v>
      </c>
      <c r="R19" s="317">
        <v>0</v>
      </c>
      <c r="S19" s="275" t="s">
        <v>203</v>
      </c>
      <c r="T19" s="156"/>
    </row>
    <row r="20" spans="1:22" s="38" customFormat="1" ht="57.75" customHeight="1">
      <c r="A20" s="261" t="s">
        <v>235</v>
      </c>
      <c r="B20" s="259" t="s">
        <v>202</v>
      </c>
      <c r="C20" s="262" t="s">
        <v>197</v>
      </c>
      <c r="D20" s="301">
        <v>430</v>
      </c>
      <c r="E20" s="273">
        <v>10294</v>
      </c>
      <c r="F20" s="272">
        <f aca="true" t="shared" si="2" ref="F20:F28">E20/D20</f>
        <v>23.93953488372093</v>
      </c>
      <c r="G20" s="341">
        <v>3000</v>
      </c>
      <c r="H20" s="337">
        <v>71400</v>
      </c>
      <c r="I20" s="335">
        <f t="shared" si="1"/>
        <v>23.8</v>
      </c>
      <c r="J20" s="301">
        <v>0</v>
      </c>
      <c r="K20" s="273">
        <v>0</v>
      </c>
      <c r="L20" s="272">
        <v>0</v>
      </c>
      <c r="M20" s="274">
        <v>0</v>
      </c>
      <c r="N20" s="273">
        <v>0</v>
      </c>
      <c r="O20" s="277">
        <v>0</v>
      </c>
      <c r="P20" s="318">
        <v>0</v>
      </c>
      <c r="Q20" s="313">
        <v>0</v>
      </c>
      <c r="R20" s="317">
        <v>0</v>
      </c>
      <c r="S20" s="275" t="s">
        <v>203</v>
      </c>
      <c r="T20" s="156"/>
      <c r="V20" s="118"/>
    </row>
    <row r="21" spans="1:22" s="38" customFormat="1" ht="53.25" customHeight="1">
      <c r="A21" s="261" t="s">
        <v>238</v>
      </c>
      <c r="B21" s="259" t="s">
        <v>205</v>
      </c>
      <c r="C21" s="262" t="s">
        <v>204</v>
      </c>
      <c r="D21" s="301">
        <v>4</v>
      </c>
      <c r="E21" s="273">
        <v>973</v>
      </c>
      <c r="F21" s="272">
        <f t="shared" si="2"/>
        <v>243.25</v>
      </c>
      <c r="G21" s="336">
        <v>4</v>
      </c>
      <c r="H21" s="337">
        <v>1000</v>
      </c>
      <c r="I21" s="335">
        <f t="shared" si="1"/>
        <v>250</v>
      </c>
      <c r="J21" s="301">
        <v>0</v>
      </c>
      <c r="K21" s="301">
        <v>0</v>
      </c>
      <c r="L21" s="314">
        <v>0</v>
      </c>
      <c r="M21" s="274">
        <v>0</v>
      </c>
      <c r="N21" s="301">
        <v>0</v>
      </c>
      <c r="O21" s="315">
        <v>0</v>
      </c>
      <c r="P21" s="318">
        <v>0</v>
      </c>
      <c r="Q21" s="313">
        <v>0</v>
      </c>
      <c r="R21" s="317">
        <v>0</v>
      </c>
      <c r="S21" s="275" t="s">
        <v>203</v>
      </c>
      <c r="T21" s="156"/>
      <c r="V21" s="118"/>
    </row>
    <row r="22" spans="1:22" s="38" customFormat="1" ht="86.25" customHeight="1">
      <c r="A22" s="267" t="s">
        <v>229</v>
      </c>
      <c r="B22" s="268" t="s">
        <v>206</v>
      </c>
      <c r="C22" s="269" t="s">
        <v>121</v>
      </c>
      <c r="D22" s="301">
        <v>7</v>
      </c>
      <c r="E22" s="273">
        <f>125618.457+18200-62089+1751-10293</f>
        <v>73187.457</v>
      </c>
      <c r="F22" s="272">
        <f>E22/D22</f>
        <v>10455.350999999999</v>
      </c>
      <c r="G22" s="336">
        <v>0</v>
      </c>
      <c r="H22" s="337">
        <v>0</v>
      </c>
      <c r="I22" s="335">
        <v>0</v>
      </c>
      <c r="J22" s="301">
        <v>0</v>
      </c>
      <c r="K22" s="273">
        <v>0</v>
      </c>
      <c r="L22" s="272">
        <v>0</v>
      </c>
      <c r="M22" s="274">
        <v>0</v>
      </c>
      <c r="N22" s="273">
        <v>0</v>
      </c>
      <c r="O22" s="277">
        <v>0</v>
      </c>
      <c r="P22" s="318">
        <v>0</v>
      </c>
      <c r="Q22" s="313">
        <v>0</v>
      </c>
      <c r="R22" s="317">
        <v>0</v>
      </c>
      <c r="S22" s="275" t="s">
        <v>214</v>
      </c>
      <c r="T22" s="156"/>
      <c r="V22" s="118"/>
    </row>
    <row r="23" spans="1:22" s="38" customFormat="1" ht="67.5" customHeight="1">
      <c r="A23" s="302" t="s">
        <v>230</v>
      </c>
      <c r="B23" s="263" t="s">
        <v>212</v>
      </c>
      <c r="C23" s="264" t="s">
        <v>207</v>
      </c>
      <c r="D23" s="301">
        <v>1350</v>
      </c>
      <c r="E23" s="273">
        <f>111407.779+24456.896+49919</f>
        <v>185783.675</v>
      </c>
      <c r="F23" s="272">
        <f>E23/D23</f>
        <v>137.61753703703704</v>
      </c>
      <c r="G23" s="336">
        <v>1100</v>
      </c>
      <c r="H23" s="337">
        <v>165045</v>
      </c>
      <c r="I23" s="335">
        <f t="shared" si="1"/>
        <v>150.04090909090908</v>
      </c>
      <c r="J23" s="301">
        <v>973</v>
      </c>
      <c r="K23" s="273">
        <v>145945</v>
      </c>
      <c r="L23" s="272">
        <f>K23/J23</f>
        <v>149.99486125385405</v>
      </c>
      <c r="M23" s="274">
        <v>973</v>
      </c>
      <c r="N23" s="273">
        <v>145945</v>
      </c>
      <c r="O23" s="277">
        <f>N23/M23</f>
        <v>149.99486125385405</v>
      </c>
      <c r="P23" s="318">
        <f>O23/F23-1</f>
        <v>0.08994002133235313</v>
      </c>
      <c r="Q23" s="313">
        <f>O23/I23-1</f>
        <v>-0.00030690187985416006</v>
      </c>
      <c r="R23" s="317">
        <f>O23/L23-1</f>
        <v>0</v>
      </c>
      <c r="S23" s="275" t="s">
        <v>208</v>
      </c>
      <c r="T23" s="156"/>
      <c r="V23" s="118"/>
    </row>
    <row r="24" spans="1:22" s="38" customFormat="1" ht="113.25" customHeight="1">
      <c r="A24" s="302" t="s">
        <v>231</v>
      </c>
      <c r="B24" s="265" t="s">
        <v>95</v>
      </c>
      <c r="C24" s="266" t="s">
        <v>250</v>
      </c>
      <c r="D24" s="301">
        <v>4</v>
      </c>
      <c r="E24" s="273">
        <v>23200</v>
      </c>
      <c r="F24" s="272">
        <f>E24/D24</f>
        <v>5800</v>
      </c>
      <c r="G24" s="336">
        <v>6</v>
      </c>
      <c r="H24" s="337">
        <v>36000</v>
      </c>
      <c r="I24" s="335">
        <f t="shared" si="1"/>
        <v>6000</v>
      </c>
      <c r="J24" s="301">
        <v>0</v>
      </c>
      <c r="K24" s="273">
        <v>0</v>
      </c>
      <c r="L24" s="272">
        <v>0</v>
      </c>
      <c r="M24" s="274">
        <v>0</v>
      </c>
      <c r="N24" s="273">
        <v>0</v>
      </c>
      <c r="O24" s="277">
        <v>0</v>
      </c>
      <c r="P24" s="319">
        <v>0</v>
      </c>
      <c r="Q24" s="313">
        <v>0</v>
      </c>
      <c r="R24" s="317">
        <v>0</v>
      </c>
      <c r="S24" s="275" t="s">
        <v>209</v>
      </c>
      <c r="T24" s="156"/>
      <c r="V24" s="118"/>
    </row>
    <row r="25" spans="1:20" s="38" customFormat="1" ht="109.5" customHeight="1">
      <c r="A25" s="261" t="s">
        <v>240</v>
      </c>
      <c r="B25" s="259" t="s">
        <v>210</v>
      </c>
      <c r="C25" s="262" t="s">
        <v>92</v>
      </c>
      <c r="D25" s="301">
        <v>4</v>
      </c>
      <c r="E25" s="273">
        <f>10699.999+17864.171</f>
        <v>28564.17</v>
      </c>
      <c r="F25" s="272">
        <f t="shared" si="2"/>
        <v>7141.0425</v>
      </c>
      <c r="G25" s="336">
        <v>3</v>
      </c>
      <c r="H25" s="337">
        <f>25200+10954+5000</f>
        <v>41154</v>
      </c>
      <c r="I25" s="335">
        <f t="shared" si="1"/>
        <v>13718</v>
      </c>
      <c r="J25" s="301">
        <v>1.597</v>
      </c>
      <c r="K25" s="273">
        <v>21915</v>
      </c>
      <c r="L25" s="272">
        <f>K25/J25</f>
        <v>13722.604884157796</v>
      </c>
      <c r="M25" s="274">
        <v>1.597</v>
      </c>
      <c r="N25" s="273">
        <v>21915</v>
      </c>
      <c r="O25" s="277">
        <f>N25/M25</f>
        <v>13722.604884157796</v>
      </c>
      <c r="P25" s="318">
        <f>O25/F25-1</f>
        <v>0.9216528796961783</v>
      </c>
      <c r="Q25" s="313">
        <f>O25/I25-1</f>
        <v>0.00033568188932764365</v>
      </c>
      <c r="R25" s="317">
        <f>O25/L25-1</f>
        <v>0</v>
      </c>
      <c r="S25" s="275" t="s">
        <v>211</v>
      </c>
      <c r="T25" s="156"/>
    </row>
    <row r="26" spans="1:20" s="38" customFormat="1" ht="45.75" customHeight="1">
      <c r="A26" s="312" t="s">
        <v>233</v>
      </c>
      <c r="B26" s="259" t="s">
        <v>241</v>
      </c>
      <c r="C26" s="262" t="s">
        <v>244</v>
      </c>
      <c r="D26" s="301">
        <v>1098</v>
      </c>
      <c r="E26" s="273">
        <v>30000</v>
      </c>
      <c r="F26" s="272">
        <f t="shared" si="2"/>
        <v>27.3224043715847</v>
      </c>
      <c r="G26" s="333">
        <v>1098</v>
      </c>
      <c r="H26" s="334">
        <v>30000</v>
      </c>
      <c r="I26" s="335">
        <f t="shared" si="1"/>
        <v>27.3224043715847</v>
      </c>
      <c r="J26" s="278">
        <v>0</v>
      </c>
      <c r="K26" s="271">
        <v>0</v>
      </c>
      <c r="L26" s="272">
        <v>0</v>
      </c>
      <c r="M26" s="270">
        <v>0</v>
      </c>
      <c r="N26" s="271">
        <v>0</v>
      </c>
      <c r="O26" s="277">
        <v>0</v>
      </c>
      <c r="P26" s="318">
        <f>O26/F26-1</f>
        <v>-1</v>
      </c>
      <c r="Q26" s="313">
        <f>O26/I26-1</f>
        <v>-1</v>
      </c>
      <c r="R26" s="317">
        <v>0</v>
      </c>
      <c r="S26" s="204" t="s">
        <v>251</v>
      </c>
      <c r="T26" s="156"/>
    </row>
    <row r="27" spans="1:20" s="38" customFormat="1" ht="52.5" customHeight="1">
      <c r="A27" s="312" t="s">
        <v>239</v>
      </c>
      <c r="B27" s="259" t="s">
        <v>242</v>
      </c>
      <c r="C27" s="262" t="s">
        <v>245</v>
      </c>
      <c r="D27" s="301">
        <v>4</v>
      </c>
      <c r="E27" s="273">
        <v>2000</v>
      </c>
      <c r="F27" s="272">
        <f t="shared" si="2"/>
        <v>500</v>
      </c>
      <c r="G27" s="333">
        <v>4</v>
      </c>
      <c r="H27" s="334">
        <v>2000</v>
      </c>
      <c r="I27" s="335">
        <f t="shared" si="1"/>
        <v>500</v>
      </c>
      <c r="J27" s="278">
        <v>0</v>
      </c>
      <c r="K27" s="271">
        <v>0</v>
      </c>
      <c r="L27" s="272">
        <v>0</v>
      </c>
      <c r="M27" s="270">
        <v>0</v>
      </c>
      <c r="N27" s="271">
        <v>0</v>
      </c>
      <c r="O27" s="277">
        <v>0</v>
      </c>
      <c r="P27" s="318">
        <f>O27/F27-1</f>
        <v>-1</v>
      </c>
      <c r="Q27" s="313">
        <f>O27/I27-1</f>
        <v>-1</v>
      </c>
      <c r="R27" s="317">
        <v>0</v>
      </c>
      <c r="S27" s="204" t="s">
        <v>251</v>
      </c>
      <c r="T27" s="156"/>
    </row>
    <row r="28" spans="1:20" s="38" customFormat="1" ht="64.5" customHeight="1" thickBot="1">
      <c r="A28" s="320" t="s">
        <v>234</v>
      </c>
      <c r="B28" s="321" t="s">
        <v>243</v>
      </c>
      <c r="C28" s="322" t="s">
        <v>246</v>
      </c>
      <c r="D28" s="301">
        <v>12</v>
      </c>
      <c r="E28" s="273">
        <v>2000</v>
      </c>
      <c r="F28" s="323">
        <f t="shared" si="2"/>
        <v>166.66666666666666</v>
      </c>
      <c r="G28" s="336">
        <v>12</v>
      </c>
      <c r="H28" s="337">
        <v>2000</v>
      </c>
      <c r="I28" s="335">
        <f t="shared" si="1"/>
        <v>166.66666666666666</v>
      </c>
      <c r="J28" s="301">
        <v>0</v>
      </c>
      <c r="K28" s="273">
        <v>0</v>
      </c>
      <c r="L28" s="272">
        <v>0</v>
      </c>
      <c r="M28" s="274">
        <v>0</v>
      </c>
      <c r="N28" s="273">
        <v>0</v>
      </c>
      <c r="O28" s="277">
        <v>0</v>
      </c>
      <c r="P28" s="318">
        <f>O28/F28-1</f>
        <v>-1</v>
      </c>
      <c r="Q28" s="313">
        <f>O28/I28-1</f>
        <v>-1</v>
      </c>
      <c r="R28" s="317">
        <v>0</v>
      </c>
      <c r="S28" s="204" t="s">
        <v>251</v>
      </c>
      <c r="T28" s="156"/>
    </row>
    <row r="29" spans="1:20" s="38" customFormat="1" ht="16.5" thickBot="1">
      <c r="A29" s="324"/>
      <c r="B29" s="325"/>
      <c r="C29" s="326"/>
      <c r="D29" s="327"/>
      <c r="E29" s="327"/>
      <c r="F29" s="328"/>
      <c r="G29" s="329"/>
      <c r="H29" s="329"/>
      <c r="I29" s="330"/>
      <c r="J29" s="329"/>
      <c r="K29" s="329"/>
      <c r="L29" s="330"/>
      <c r="M29" s="329"/>
      <c r="N29" s="329"/>
      <c r="O29" s="330"/>
      <c r="P29" s="331"/>
      <c r="Q29" s="331"/>
      <c r="R29" s="331"/>
      <c r="S29" s="332"/>
      <c r="T29" s="156"/>
    </row>
    <row r="30" spans="2:19" ht="12.75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63"/>
    </row>
    <row r="31" spans="2:19" ht="12.75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63"/>
    </row>
    <row r="32" spans="2:19" ht="12.75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63"/>
    </row>
    <row r="33" spans="12:19" ht="12.75">
      <c r="L33" s="163"/>
      <c r="M33" s="163"/>
      <c r="N33" s="163"/>
      <c r="O33" s="163"/>
      <c r="P33" s="163"/>
      <c r="Q33" s="163"/>
      <c r="R33" s="163"/>
      <c r="S33" s="163"/>
    </row>
    <row r="34" spans="12:19" ht="12.75">
      <c r="L34" s="163"/>
      <c r="M34" s="163"/>
      <c r="N34" s="163"/>
      <c r="O34" s="163"/>
      <c r="P34" s="163"/>
      <c r="Q34" s="163"/>
      <c r="R34" s="163"/>
      <c r="S34" s="163"/>
    </row>
    <row r="35" spans="12:19" ht="12.75">
      <c r="L35" s="163"/>
      <c r="M35" s="163"/>
      <c r="N35" s="163"/>
      <c r="O35" s="163"/>
      <c r="P35" s="163"/>
      <c r="Q35" s="163"/>
      <c r="R35" s="163"/>
      <c r="S35" s="163"/>
    </row>
  </sheetData>
  <sheetProtection/>
  <mergeCells count="21"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  <mergeCell ref="L9:L10"/>
    <mergeCell ref="S8:S10"/>
    <mergeCell ref="I9:I10"/>
    <mergeCell ref="M9:M10"/>
    <mergeCell ref="N9:N10"/>
    <mergeCell ref="O9:O10"/>
    <mergeCell ref="A9:A10"/>
    <mergeCell ref="B9:B10"/>
    <mergeCell ref="C9:C10"/>
    <mergeCell ref="D9:D10"/>
    <mergeCell ref="E9:E10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80" zoomScaleNormal="80" zoomScalePageLayoutView="0" workbookViewId="0" topLeftCell="A1">
      <pane ySplit="690" topLeftCell="A12" activePane="bottomLeft" state="split"/>
      <selection pane="topLeft" activeCell="K1" sqref="K1:O16384"/>
      <selection pane="bottomLeft" activeCell="O19" sqref="O19"/>
    </sheetView>
  </sheetViews>
  <sheetFormatPr defaultColWidth="9.140625" defaultRowHeight="12.75"/>
  <cols>
    <col min="1" max="1" width="14.00390625" style="13" customWidth="1"/>
    <col min="2" max="2" width="80.28125" style="13" customWidth="1"/>
    <col min="3" max="3" width="22.421875" style="0" customWidth="1"/>
    <col min="4" max="4" width="18.7109375" style="0" customWidth="1"/>
    <col min="5" max="5" width="12.7109375" style="13" customWidth="1"/>
    <col min="6" max="7" width="12.28125" style="13" customWidth="1"/>
    <col min="8" max="8" width="12.00390625" style="13" customWidth="1"/>
    <col min="9" max="9" width="12.8515625" style="13" customWidth="1"/>
    <col min="10" max="10" width="48.28125" style="67" customWidth="1"/>
    <col min="11" max="11" width="13.421875" style="0" customWidth="1"/>
  </cols>
  <sheetData>
    <row r="2" spans="1:10" s="52" customFormat="1" ht="15.75">
      <c r="A2" s="166" t="s">
        <v>70</v>
      </c>
      <c r="B2" s="165"/>
      <c r="C2" s="62"/>
      <c r="E2" s="31"/>
      <c r="F2" s="31"/>
      <c r="G2" s="31"/>
      <c r="H2" s="31"/>
      <c r="I2" s="31"/>
      <c r="J2" s="95"/>
    </row>
    <row r="3" spans="1:9" s="67" customFormat="1" ht="18.75" customHeight="1">
      <c r="A3" s="211" t="s">
        <v>220</v>
      </c>
      <c r="B3" s="212"/>
      <c r="C3" s="106"/>
      <c r="E3" s="32"/>
      <c r="F3" s="32"/>
      <c r="G3" s="32"/>
      <c r="H3" s="32"/>
      <c r="I3" s="32"/>
    </row>
    <row r="4" spans="1:2" ht="15.75" customHeight="1" thickBot="1">
      <c r="A4" s="390" t="s">
        <v>82</v>
      </c>
      <c r="B4" s="390"/>
    </row>
    <row r="5" spans="1:10" s="59" customFormat="1" ht="33.75" customHeight="1" thickBot="1">
      <c r="A5" s="214" t="s">
        <v>51</v>
      </c>
      <c r="B5" s="136" t="s">
        <v>85</v>
      </c>
      <c r="C5" s="213" t="s">
        <v>39</v>
      </c>
      <c r="D5" s="394" t="s">
        <v>82</v>
      </c>
      <c r="E5" s="395"/>
      <c r="F5" s="395"/>
      <c r="G5" s="395"/>
      <c r="H5" s="395"/>
      <c r="I5" s="396"/>
      <c r="J5" s="215" t="s">
        <v>25</v>
      </c>
    </row>
    <row r="6" spans="1:10" s="59" customFormat="1" ht="164.25" customHeight="1">
      <c r="A6" s="66" t="s">
        <v>190</v>
      </c>
      <c r="B6" s="300" t="s">
        <v>191</v>
      </c>
      <c r="C6" s="96"/>
      <c r="D6" s="311"/>
      <c r="E6" s="298"/>
      <c r="F6" s="298"/>
      <c r="G6" s="299"/>
      <c r="H6" s="98"/>
      <c r="I6" s="99"/>
      <c r="J6" s="102" t="s">
        <v>57</v>
      </c>
    </row>
    <row r="7" spans="1:10" s="59" customFormat="1" ht="15.75" customHeight="1">
      <c r="A7" s="97"/>
      <c r="B7" s="94"/>
      <c r="C7" s="58"/>
      <c r="D7" s="393" t="s">
        <v>60</v>
      </c>
      <c r="E7" s="393"/>
      <c r="F7" s="393"/>
      <c r="G7" s="393"/>
      <c r="H7" s="393"/>
      <c r="I7" s="393"/>
      <c r="J7" s="102" t="s">
        <v>57</v>
      </c>
    </row>
    <row r="8" spans="1:10" s="61" customFormat="1" ht="51">
      <c r="A8" s="391" t="s">
        <v>122</v>
      </c>
      <c r="B8" s="392"/>
      <c r="C8" s="60" t="s">
        <v>58</v>
      </c>
      <c r="D8" s="100" t="s">
        <v>100</v>
      </c>
      <c r="E8" s="123" t="s">
        <v>128</v>
      </c>
      <c r="F8" s="124" t="s">
        <v>129</v>
      </c>
      <c r="G8" s="124" t="s">
        <v>130</v>
      </c>
      <c r="H8" s="124" t="s">
        <v>131</v>
      </c>
      <c r="I8" s="123" t="s">
        <v>59</v>
      </c>
      <c r="J8" s="103"/>
    </row>
    <row r="9" spans="1:10" s="59" customFormat="1" ht="42" customHeight="1">
      <c r="A9" s="64" t="s">
        <v>101</v>
      </c>
      <c r="B9" s="128" t="s">
        <v>155</v>
      </c>
      <c r="C9" s="129"/>
      <c r="D9" s="200"/>
      <c r="E9" s="201"/>
      <c r="F9" s="201"/>
      <c r="G9" s="201"/>
      <c r="H9" s="202"/>
      <c r="I9" s="203"/>
      <c r="J9" s="204"/>
    </row>
    <row r="10" spans="1:10" s="59" customFormat="1" ht="59.25" customHeight="1">
      <c r="A10" s="64"/>
      <c r="B10" s="128"/>
      <c r="C10" s="183" t="s">
        <v>63</v>
      </c>
      <c r="D10" s="206" t="s">
        <v>222</v>
      </c>
      <c r="E10" s="202">
        <v>4410</v>
      </c>
      <c r="F10" s="201">
        <v>4556</v>
      </c>
      <c r="G10" s="201">
        <v>4553</v>
      </c>
      <c r="H10" s="202">
        <v>4420</v>
      </c>
      <c r="I10" s="243">
        <f aca="true" t="shared" si="0" ref="I10:I16">H10/G10</f>
        <v>0.9707884911047661</v>
      </c>
      <c r="J10" s="205" t="s">
        <v>176</v>
      </c>
    </row>
    <row r="11" spans="1:11" s="59" customFormat="1" ht="60.75" customHeight="1">
      <c r="A11" s="64"/>
      <c r="B11" s="128"/>
      <c r="C11" s="129" t="s">
        <v>64</v>
      </c>
      <c r="D11" s="206" t="s">
        <v>223</v>
      </c>
      <c r="E11" s="202">
        <v>5253</v>
      </c>
      <c r="F11" s="201">
        <v>5253</v>
      </c>
      <c r="G11" s="201">
        <v>5253</v>
      </c>
      <c r="H11" s="202">
        <v>5242</v>
      </c>
      <c r="I11" s="243">
        <f t="shared" si="0"/>
        <v>0.9979059584999048</v>
      </c>
      <c r="J11" s="289" t="s">
        <v>177</v>
      </c>
      <c r="K11" s="61"/>
    </row>
    <row r="12" spans="1:11" s="59" customFormat="1" ht="72" customHeight="1">
      <c r="A12" s="64"/>
      <c r="B12" s="128"/>
      <c r="C12" s="101" t="s">
        <v>37</v>
      </c>
      <c r="D12" s="206" t="s">
        <v>224</v>
      </c>
      <c r="E12" s="245">
        <v>109</v>
      </c>
      <c r="F12" s="246">
        <v>102</v>
      </c>
      <c r="G12" s="246">
        <v>102</v>
      </c>
      <c r="H12" s="246">
        <v>98</v>
      </c>
      <c r="I12" s="252">
        <f t="shared" si="0"/>
        <v>0.9607843137254902</v>
      </c>
      <c r="J12" s="204" t="s">
        <v>174</v>
      </c>
      <c r="K12" s="61"/>
    </row>
    <row r="13" spans="1:11" s="59" customFormat="1" ht="45" customHeight="1">
      <c r="A13" s="131"/>
      <c r="B13" s="208"/>
      <c r="C13" s="101" t="s">
        <v>38</v>
      </c>
      <c r="D13" s="249" t="s">
        <v>225</v>
      </c>
      <c r="E13" s="247">
        <v>34</v>
      </c>
      <c r="F13" s="248">
        <v>34</v>
      </c>
      <c r="G13" s="248">
        <v>34</v>
      </c>
      <c r="H13" s="248">
        <v>28</v>
      </c>
      <c r="I13" s="252">
        <f t="shared" si="0"/>
        <v>0.8235294117647058</v>
      </c>
      <c r="J13" s="288" t="s">
        <v>175</v>
      </c>
      <c r="K13" s="61"/>
    </row>
    <row r="14" spans="1:11" s="59" customFormat="1" ht="84.75" customHeight="1">
      <c r="A14" s="132"/>
      <c r="B14" s="208"/>
      <c r="C14" s="101" t="s">
        <v>40</v>
      </c>
      <c r="D14" s="250" t="s">
        <v>226</v>
      </c>
      <c r="E14" s="247">
        <v>606</v>
      </c>
      <c r="F14" s="248">
        <v>606</v>
      </c>
      <c r="G14" s="248">
        <v>606</v>
      </c>
      <c r="H14" s="248">
        <f>331+268</f>
        <v>599</v>
      </c>
      <c r="I14" s="252">
        <f t="shared" si="0"/>
        <v>0.9884488448844885</v>
      </c>
      <c r="J14" s="204" t="s">
        <v>189</v>
      </c>
      <c r="K14" s="61"/>
    </row>
    <row r="15" spans="1:10" s="59" customFormat="1" ht="56.25" customHeight="1">
      <c r="A15" s="135" t="s">
        <v>152</v>
      </c>
      <c r="B15" s="209" t="s">
        <v>178</v>
      </c>
      <c r="C15" s="130"/>
      <c r="D15" s="233"/>
      <c r="E15" s="239"/>
      <c r="F15" s="234"/>
      <c r="G15" s="234"/>
      <c r="H15" s="234"/>
      <c r="I15" s="252"/>
      <c r="J15" s="240"/>
    </row>
    <row r="16" spans="1:10" s="59" customFormat="1" ht="56.25" customHeight="1">
      <c r="A16" s="290"/>
      <c r="B16" s="209"/>
      <c r="C16" s="155" t="s">
        <v>227</v>
      </c>
      <c r="D16" s="206" t="s">
        <v>180</v>
      </c>
      <c r="E16" s="297">
        <v>0</v>
      </c>
      <c r="F16" s="201">
        <v>9000</v>
      </c>
      <c r="G16" s="201">
        <v>9000</v>
      </c>
      <c r="H16" s="201">
        <v>0</v>
      </c>
      <c r="I16" s="252">
        <f t="shared" si="0"/>
        <v>0</v>
      </c>
      <c r="J16" s="253" t="s">
        <v>192</v>
      </c>
    </row>
    <row r="17" spans="1:11" s="59" customFormat="1" ht="56.25" customHeight="1">
      <c r="A17" s="290"/>
      <c r="B17" s="209"/>
      <c r="C17" s="155" t="s">
        <v>228</v>
      </c>
      <c r="D17" s="206" t="s">
        <v>180</v>
      </c>
      <c r="E17" s="297">
        <v>0</v>
      </c>
      <c r="F17" s="201">
        <v>1200</v>
      </c>
      <c r="G17" s="201">
        <v>1200</v>
      </c>
      <c r="H17" s="201">
        <v>0</v>
      </c>
      <c r="I17" s="252">
        <f>H17/G17</f>
        <v>0</v>
      </c>
      <c r="J17" s="253" t="s">
        <v>193</v>
      </c>
      <c r="K17" s="61"/>
    </row>
    <row r="18" spans="1:11" s="59" customFormat="1" ht="56.25" customHeight="1">
      <c r="A18" s="290"/>
      <c r="B18" s="209"/>
      <c r="C18" s="155" t="s">
        <v>237</v>
      </c>
      <c r="D18" s="206" t="s">
        <v>180</v>
      </c>
      <c r="E18" s="297">
        <v>3105</v>
      </c>
      <c r="F18" s="201">
        <v>1362</v>
      </c>
      <c r="G18" s="201">
        <v>1362</v>
      </c>
      <c r="H18" s="201">
        <v>413</v>
      </c>
      <c r="I18" s="252">
        <f>H18/G18</f>
        <v>0.30323054331864907</v>
      </c>
      <c r="J18" s="253" t="s">
        <v>185</v>
      </c>
      <c r="K18" s="61"/>
    </row>
    <row r="19" spans="1:11" s="59" customFormat="1" ht="56.25" customHeight="1">
      <c r="A19" s="290"/>
      <c r="B19" s="209"/>
      <c r="C19" s="155" t="s">
        <v>74</v>
      </c>
      <c r="D19" s="206" t="s">
        <v>180</v>
      </c>
      <c r="E19" s="297">
        <v>0</v>
      </c>
      <c r="F19" s="201">
        <v>500</v>
      </c>
      <c r="G19" s="201">
        <v>500</v>
      </c>
      <c r="H19" s="201">
        <v>0</v>
      </c>
      <c r="I19" s="252">
        <f>H19/G19</f>
        <v>0</v>
      </c>
      <c r="J19" s="253" t="s">
        <v>194</v>
      </c>
      <c r="K19" s="61"/>
    </row>
    <row r="20" spans="1:11" s="59" customFormat="1" ht="56.25" customHeight="1">
      <c r="A20" s="290"/>
      <c r="B20" s="209"/>
      <c r="C20" s="155" t="s">
        <v>235</v>
      </c>
      <c r="D20" s="206" t="s">
        <v>180</v>
      </c>
      <c r="E20" s="297">
        <v>430</v>
      </c>
      <c r="F20" s="201">
        <v>3000</v>
      </c>
      <c r="G20" s="201">
        <v>3000</v>
      </c>
      <c r="H20" s="201">
        <v>0</v>
      </c>
      <c r="I20" s="252">
        <f>H20/G20</f>
        <v>0</v>
      </c>
      <c r="J20" s="253" t="s">
        <v>195</v>
      </c>
      <c r="K20" s="61"/>
    </row>
    <row r="21" spans="1:11" s="59" customFormat="1" ht="36" customHeight="1">
      <c r="A21" s="133"/>
      <c r="B21" s="210"/>
      <c r="C21" s="155" t="s">
        <v>238</v>
      </c>
      <c r="D21" s="200" t="s">
        <v>93</v>
      </c>
      <c r="E21" s="292">
        <v>4</v>
      </c>
      <c r="F21" s="201">
        <v>5</v>
      </c>
      <c r="G21" s="201">
        <v>5</v>
      </c>
      <c r="H21" s="201">
        <v>0</v>
      </c>
      <c r="I21" s="252">
        <f aca="true" t="shared" si="1" ref="I21:I30">H21/G21</f>
        <v>0</v>
      </c>
      <c r="J21" s="253" t="s">
        <v>181</v>
      </c>
      <c r="K21" s="61"/>
    </row>
    <row r="22" spans="1:10" s="59" customFormat="1" ht="65.25" customHeight="1">
      <c r="A22" s="133"/>
      <c r="B22" s="210"/>
      <c r="C22" s="306" t="s">
        <v>229</v>
      </c>
      <c r="D22" s="291" t="s">
        <v>94</v>
      </c>
      <c r="E22" s="292">
        <v>7</v>
      </c>
      <c r="F22" s="293">
        <v>0</v>
      </c>
      <c r="G22" s="293">
        <v>0</v>
      </c>
      <c r="H22" s="293">
        <v>0</v>
      </c>
      <c r="I22" s="294">
        <v>0</v>
      </c>
      <c r="J22" s="295" t="s">
        <v>182</v>
      </c>
    </row>
    <row r="23" spans="1:10" s="59" customFormat="1" ht="47.25" customHeight="1">
      <c r="A23" s="135" t="s">
        <v>152</v>
      </c>
      <c r="B23" s="257" t="s">
        <v>179</v>
      </c>
      <c r="C23" s="308"/>
      <c r="D23" s="309"/>
      <c r="E23" s="293"/>
      <c r="F23" s="201"/>
      <c r="G23" s="201"/>
      <c r="H23" s="201"/>
      <c r="I23" s="252"/>
      <c r="J23" s="253"/>
    </row>
    <row r="24" spans="1:10" s="59" customFormat="1" ht="86.25" customHeight="1">
      <c r="A24" s="133"/>
      <c r="B24" s="134"/>
      <c r="C24" s="230" t="s">
        <v>230</v>
      </c>
      <c r="D24" s="254" t="s">
        <v>154</v>
      </c>
      <c r="E24" s="201">
        <v>1350</v>
      </c>
      <c r="F24" s="201">
        <v>1130</v>
      </c>
      <c r="G24" s="201">
        <v>1130</v>
      </c>
      <c r="H24" s="201">
        <v>993</v>
      </c>
      <c r="I24" s="255">
        <f t="shared" si="1"/>
        <v>0.8787610619469026</v>
      </c>
      <c r="J24" s="256" t="s">
        <v>153</v>
      </c>
    </row>
    <row r="25" spans="1:10" s="59" customFormat="1" ht="86.25" customHeight="1">
      <c r="A25" s="133"/>
      <c r="B25" s="134"/>
      <c r="C25" s="155" t="s">
        <v>231</v>
      </c>
      <c r="D25" s="254" t="s">
        <v>96</v>
      </c>
      <c r="E25" s="201">
        <v>4</v>
      </c>
      <c r="F25" s="201">
        <v>6</v>
      </c>
      <c r="G25" s="201">
        <v>6</v>
      </c>
      <c r="H25" s="201">
        <v>0</v>
      </c>
      <c r="I25" s="252">
        <f>H25/G25</f>
        <v>0</v>
      </c>
      <c r="J25" s="253" t="s">
        <v>183</v>
      </c>
    </row>
    <row r="26" spans="1:10" s="59" customFormat="1" ht="47.25" customHeight="1">
      <c r="A26" s="135" t="s">
        <v>152</v>
      </c>
      <c r="B26" s="128" t="s">
        <v>236</v>
      </c>
      <c r="C26" s="308"/>
      <c r="D26" s="242"/>
      <c r="E26" s="234"/>
      <c r="F26" s="234"/>
      <c r="G26" s="234"/>
      <c r="H26" s="234"/>
      <c r="I26" s="235"/>
      <c r="J26" s="241"/>
    </row>
    <row r="27" spans="1:10" s="59" customFormat="1" ht="162" customHeight="1">
      <c r="A27" s="127"/>
      <c r="B27" s="128"/>
      <c r="C27" s="296" t="s">
        <v>232</v>
      </c>
      <c r="D27" s="254" t="s">
        <v>106</v>
      </c>
      <c r="E27" s="201">
        <v>4</v>
      </c>
      <c r="F27" s="201">
        <v>3</v>
      </c>
      <c r="G27" s="201">
        <v>3</v>
      </c>
      <c r="H27" s="201">
        <v>1.5</v>
      </c>
      <c r="I27" s="252">
        <f t="shared" si="1"/>
        <v>0.5</v>
      </c>
      <c r="J27" s="256" t="s">
        <v>184</v>
      </c>
    </row>
    <row r="28" spans="1:10" s="59" customFormat="1" ht="54.75" customHeight="1">
      <c r="A28" s="64" t="s">
        <v>156</v>
      </c>
      <c r="B28" s="286" t="s">
        <v>157</v>
      </c>
      <c r="C28" s="310"/>
      <c r="D28" s="233"/>
      <c r="E28" s="237"/>
      <c r="F28" s="238"/>
      <c r="G28" s="238"/>
      <c r="H28" s="238"/>
      <c r="I28" s="235"/>
      <c r="J28" s="236"/>
    </row>
    <row r="29" spans="1:10" s="59" customFormat="1" ht="60.75" customHeight="1">
      <c r="A29" s="131"/>
      <c r="B29" s="207"/>
      <c r="C29" s="307" t="s">
        <v>233</v>
      </c>
      <c r="D29" s="206" t="s">
        <v>158</v>
      </c>
      <c r="E29" s="245">
        <v>1098</v>
      </c>
      <c r="F29" s="246">
        <v>1098</v>
      </c>
      <c r="G29" s="246">
        <v>1098</v>
      </c>
      <c r="H29" s="246">
        <v>0</v>
      </c>
      <c r="I29" s="252">
        <f t="shared" si="1"/>
        <v>0</v>
      </c>
      <c r="J29" s="204" t="s">
        <v>186</v>
      </c>
    </row>
    <row r="30" spans="1:10" s="59" customFormat="1" ht="59.25" customHeight="1">
      <c r="A30" s="287"/>
      <c r="B30" s="244"/>
      <c r="C30" s="307" t="s">
        <v>239</v>
      </c>
      <c r="D30" s="206" t="s">
        <v>159</v>
      </c>
      <c r="E30" s="247">
        <v>4</v>
      </c>
      <c r="F30" s="248">
        <v>4</v>
      </c>
      <c r="G30" s="248">
        <v>4</v>
      </c>
      <c r="H30" s="248">
        <v>0</v>
      </c>
      <c r="I30" s="252">
        <f t="shared" si="1"/>
        <v>0</v>
      </c>
      <c r="J30" s="204" t="s">
        <v>187</v>
      </c>
    </row>
    <row r="31" spans="1:10" s="59" customFormat="1" ht="42" customHeight="1">
      <c r="A31" s="132"/>
      <c r="B31" s="208"/>
      <c r="C31" s="307" t="s">
        <v>234</v>
      </c>
      <c r="D31" s="206" t="s">
        <v>160</v>
      </c>
      <c r="E31" s="247">
        <v>12</v>
      </c>
      <c r="F31" s="248">
        <v>12</v>
      </c>
      <c r="G31" s="248">
        <v>12</v>
      </c>
      <c r="H31" s="248">
        <v>5</v>
      </c>
      <c r="I31" s="252">
        <f>H31/G31</f>
        <v>0.4166666666666667</v>
      </c>
      <c r="J31" s="204" t="s">
        <v>188</v>
      </c>
    </row>
    <row r="32" spans="1:10" s="59" customFormat="1" ht="15" customHeight="1" thickBot="1">
      <c r="A32" s="65"/>
      <c r="B32" s="137"/>
      <c r="C32" s="63"/>
      <c r="D32" s="138"/>
      <c r="E32" s="139"/>
      <c r="F32" s="139"/>
      <c r="G32" s="139"/>
      <c r="H32" s="139"/>
      <c r="I32" s="140"/>
      <c r="J32" s="104"/>
    </row>
    <row r="36" ht="15" customHeight="1"/>
  </sheetData>
  <sheetProtection/>
  <mergeCells count="4">
    <mergeCell ref="A4:B4"/>
    <mergeCell ref="A8:B8"/>
    <mergeCell ref="D7:I7"/>
    <mergeCell ref="D5:I5"/>
  </mergeCells>
  <printOptions horizontalCentered="1" verticalCentered="1"/>
  <pageMargins left="0" right="0" top="0" bottom="0" header="0" footer="0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32"/>
  <sheetViews>
    <sheetView tabSelected="1" zoomScale="90" zoomScaleNormal="90" zoomScalePageLayoutView="0" workbookViewId="0" topLeftCell="A16">
      <selection activeCell="G41" sqref="G41"/>
    </sheetView>
  </sheetViews>
  <sheetFormatPr defaultColWidth="9.140625" defaultRowHeight="12.75"/>
  <cols>
    <col min="1" max="1" width="11.28125" style="70" customWidth="1"/>
    <col min="2" max="2" width="30.8515625" style="70" customWidth="1"/>
    <col min="3" max="3" width="14.140625" style="70" customWidth="1"/>
    <col min="4" max="4" width="15.421875" style="70" customWidth="1"/>
    <col min="5" max="6" width="17.421875" style="70" customWidth="1"/>
    <col min="7" max="7" width="16.7109375" style="70" customWidth="1"/>
    <col min="8" max="8" width="19.8515625" style="70" customWidth="1"/>
    <col min="9" max="9" width="20.00390625" style="70" customWidth="1"/>
    <col min="10" max="10" width="17.7109375" style="70" customWidth="1"/>
    <col min="11" max="11" width="50.140625" style="70" customWidth="1"/>
    <col min="12" max="12" width="14.421875" style="70" customWidth="1"/>
    <col min="13" max="16384" width="9.140625" style="70" customWidth="1"/>
  </cols>
  <sheetData>
    <row r="1" ht="20.25" customHeight="1"/>
    <row r="2" spans="1:9" s="80" customFormat="1" ht="15.75">
      <c r="A2" s="143" t="s">
        <v>71</v>
      </c>
      <c r="B2" s="144"/>
      <c r="C2" s="145"/>
      <c r="D2" s="144"/>
      <c r="E2" s="144"/>
      <c r="F2" s="144"/>
      <c r="G2" s="81"/>
      <c r="H2" s="81"/>
      <c r="I2" s="81"/>
    </row>
    <row r="3" spans="1:9" s="75" customFormat="1" ht="12.75">
      <c r="A3" s="74"/>
      <c r="B3" s="146"/>
      <c r="C3" s="146"/>
      <c r="D3" s="146"/>
      <c r="E3" s="146"/>
      <c r="F3" s="146"/>
      <c r="G3" s="76"/>
      <c r="H3" s="76"/>
      <c r="I3" s="76"/>
    </row>
    <row r="4" spans="1:9" s="78" customFormat="1" ht="12.75">
      <c r="A4" s="74" t="s">
        <v>55</v>
      </c>
      <c r="B4" s="146"/>
      <c r="C4" s="74"/>
      <c r="D4" s="146"/>
      <c r="E4" s="146"/>
      <c r="F4" s="146"/>
      <c r="G4" s="79"/>
      <c r="H4" s="79"/>
      <c r="I4" s="79"/>
    </row>
    <row r="5" spans="1:9" ht="13.5" thickBot="1">
      <c r="A5" s="147"/>
      <c r="B5" s="147"/>
      <c r="C5" s="69"/>
      <c r="D5" s="147"/>
      <c r="E5" s="69"/>
      <c r="F5" s="69"/>
      <c r="G5" s="71"/>
      <c r="H5" s="71"/>
      <c r="I5" s="71"/>
    </row>
    <row r="6" spans="1:11" ht="12.75" customHeight="1">
      <c r="A6" s="406" t="s">
        <v>31</v>
      </c>
      <c r="B6" s="405" t="s">
        <v>41</v>
      </c>
      <c r="C6" s="216" t="s">
        <v>42</v>
      </c>
      <c r="D6" s="216" t="s">
        <v>43</v>
      </c>
      <c r="E6" s="216" t="s">
        <v>53</v>
      </c>
      <c r="F6" s="232" t="s">
        <v>132</v>
      </c>
      <c r="G6" s="405" t="s">
        <v>133</v>
      </c>
      <c r="H6" s="405" t="s">
        <v>45</v>
      </c>
      <c r="I6" s="405" t="s">
        <v>111</v>
      </c>
      <c r="J6" s="405" t="s">
        <v>46</v>
      </c>
      <c r="K6" s="397" t="s">
        <v>25</v>
      </c>
    </row>
    <row r="7" spans="1:11" ht="12.75" customHeight="1">
      <c r="A7" s="407"/>
      <c r="B7" s="400"/>
      <c r="C7" s="217" t="s">
        <v>26</v>
      </c>
      <c r="D7" s="217" t="s">
        <v>47</v>
      </c>
      <c r="E7" s="217" t="s">
        <v>47</v>
      </c>
      <c r="F7" s="400" t="s">
        <v>28</v>
      </c>
      <c r="G7" s="400"/>
      <c r="H7" s="400"/>
      <c r="I7" s="400"/>
      <c r="J7" s="400"/>
      <c r="K7" s="398"/>
    </row>
    <row r="8" spans="1:11" ht="32.25" customHeight="1" thickBot="1">
      <c r="A8" s="408"/>
      <c r="B8" s="401"/>
      <c r="C8" s="218" t="s">
        <v>27</v>
      </c>
      <c r="D8" s="218" t="s">
        <v>27</v>
      </c>
      <c r="E8" s="218" t="s">
        <v>27</v>
      </c>
      <c r="F8" s="401"/>
      <c r="G8" s="401"/>
      <c r="H8" s="401"/>
      <c r="I8" s="401"/>
      <c r="J8" s="401"/>
      <c r="K8" s="399"/>
    </row>
    <row r="9" spans="1:11" ht="55.5" customHeight="1">
      <c r="A9" s="174" t="s">
        <v>102</v>
      </c>
      <c r="B9" s="168" t="s">
        <v>103</v>
      </c>
      <c r="C9" s="167">
        <v>1000</v>
      </c>
      <c r="D9" s="173">
        <v>2019</v>
      </c>
      <c r="E9" s="173">
        <v>2019</v>
      </c>
      <c r="F9" s="167">
        <v>1000</v>
      </c>
      <c r="G9" s="167">
        <v>1000</v>
      </c>
      <c r="H9" s="167">
        <v>0</v>
      </c>
      <c r="I9" s="167">
        <v>0</v>
      </c>
      <c r="J9" s="167">
        <v>0</v>
      </c>
      <c r="K9" s="284" t="s">
        <v>134</v>
      </c>
    </row>
    <row r="10" spans="1:11" ht="42" customHeight="1">
      <c r="A10" s="175" t="s">
        <v>112</v>
      </c>
      <c r="B10" s="176" t="s">
        <v>135</v>
      </c>
      <c r="C10" s="169">
        <v>36000</v>
      </c>
      <c r="D10" s="172">
        <v>2019</v>
      </c>
      <c r="E10" s="172">
        <v>2019</v>
      </c>
      <c r="F10" s="170">
        <v>36000</v>
      </c>
      <c r="G10" s="170">
        <v>36000</v>
      </c>
      <c r="H10" s="170">
        <v>0</v>
      </c>
      <c r="I10" s="170">
        <v>0</v>
      </c>
      <c r="J10" s="170">
        <v>0</v>
      </c>
      <c r="K10" s="285" t="s">
        <v>136</v>
      </c>
    </row>
    <row r="11" spans="1:11" ht="47.25">
      <c r="A11" s="175" t="s">
        <v>113</v>
      </c>
      <c r="B11" s="177" t="s">
        <v>114</v>
      </c>
      <c r="C11" s="169">
        <v>165045</v>
      </c>
      <c r="D11" s="171">
        <v>2018</v>
      </c>
      <c r="E11" s="171">
        <v>2020</v>
      </c>
      <c r="F11" s="219">
        <v>165045</v>
      </c>
      <c r="G11" s="170">
        <v>165045</v>
      </c>
      <c r="H11" s="170">
        <v>145945</v>
      </c>
      <c r="I11" s="170">
        <f>H11</f>
        <v>145945</v>
      </c>
      <c r="J11" s="170">
        <f>I11</f>
        <v>145945</v>
      </c>
      <c r="K11" s="182" t="s">
        <v>137</v>
      </c>
    </row>
    <row r="12" spans="1:11" ht="77.25" customHeight="1">
      <c r="A12" s="178" t="s">
        <v>138</v>
      </c>
      <c r="B12" s="180" t="s">
        <v>139</v>
      </c>
      <c r="C12" s="169">
        <v>5000</v>
      </c>
      <c r="D12" s="171">
        <v>2019</v>
      </c>
      <c r="E12" s="171">
        <v>2019</v>
      </c>
      <c r="F12" s="170">
        <v>5000</v>
      </c>
      <c r="G12" s="170">
        <v>5000</v>
      </c>
      <c r="H12" s="170">
        <v>0</v>
      </c>
      <c r="I12" s="170">
        <v>0</v>
      </c>
      <c r="J12" s="170">
        <v>0</v>
      </c>
      <c r="K12" s="283" t="s">
        <v>140</v>
      </c>
    </row>
    <row r="13" spans="1:11" ht="48" customHeight="1">
      <c r="A13" s="178" t="s">
        <v>115</v>
      </c>
      <c r="B13" s="179" t="s">
        <v>116</v>
      </c>
      <c r="C13" s="169">
        <v>71400</v>
      </c>
      <c r="D13" s="171">
        <v>2019</v>
      </c>
      <c r="E13" s="171">
        <v>2019</v>
      </c>
      <c r="F13" s="170">
        <v>71400</v>
      </c>
      <c r="G13" s="170">
        <v>71400</v>
      </c>
      <c r="H13" s="170">
        <v>0</v>
      </c>
      <c r="I13" s="170">
        <f>H13</f>
        <v>0</v>
      </c>
      <c r="J13" s="170">
        <f>I13</f>
        <v>0</v>
      </c>
      <c r="K13" s="285" t="s">
        <v>134</v>
      </c>
    </row>
    <row r="14" spans="1:11" ht="63.75" customHeight="1">
      <c r="A14" s="178" t="s">
        <v>142</v>
      </c>
      <c r="B14" s="180" t="s">
        <v>141</v>
      </c>
      <c r="C14" s="169">
        <f>17000+25200+38200</f>
        <v>80400</v>
      </c>
      <c r="D14" s="171">
        <v>2018</v>
      </c>
      <c r="E14" s="171">
        <v>2020</v>
      </c>
      <c r="F14" s="170">
        <v>25200</v>
      </c>
      <c r="G14" s="170">
        <v>25200</v>
      </c>
      <c r="H14" s="170">
        <v>15960.734</v>
      </c>
      <c r="I14" s="170">
        <f>H14</f>
        <v>15960.734</v>
      </c>
      <c r="J14" s="170">
        <f>I14</f>
        <v>15960.734</v>
      </c>
      <c r="K14" s="182" t="s">
        <v>119</v>
      </c>
    </row>
    <row r="15" spans="1:11" ht="124.5" customHeight="1">
      <c r="A15" s="178" t="s">
        <v>143</v>
      </c>
      <c r="B15" s="180" t="s">
        <v>144</v>
      </c>
      <c r="C15" s="169">
        <v>14000</v>
      </c>
      <c r="D15" s="171">
        <v>2018</v>
      </c>
      <c r="E15" s="171">
        <v>2019</v>
      </c>
      <c r="F15" s="170">
        <v>10954</v>
      </c>
      <c r="G15" s="170">
        <v>10954</v>
      </c>
      <c r="H15" s="170">
        <v>5954</v>
      </c>
      <c r="I15" s="170">
        <v>5954</v>
      </c>
      <c r="J15" s="170">
        <v>5954</v>
      </c>
      <c r="K15" s="182" t="s">
        <v>172</v>
      </c>
    </row>
    <row r="16" spans="1:11" ht="72.75" customHeight="1">
      <c r="A16" s="178" t="s">
        <v>117</v>
      </c>
      <c r="B16" s="181" t="s">
        <v>120</v>
      </c>
      <c r="C16" s="169">
        <f>62629+59000</f>
        <v>121629</v>
      </c>
      <c r="D16" s="171">
        <v>2018</v>
      </c>
      <c r="E16" s="171">
        <v>2019</v>
      </c>
      <c r="F16" s="170">
        <v>27247</v>
      </c>
      <c r="G16" s="170">
        <v>27247</v>
      </c>
      <c r="H16" s="170">
        <v>8258.657</v>
      </c>
      <c r="I16" s="170">
        <v>8258.657</v>
      </c>
      <c r="J16" s="170">
        <v>8258.657</v>
      </c>
      <c r="K16" s="283" t="s">
        <v>173</v>
      </c>
    </row>
    <row r="17" spans="1:11" ht="47.25">
      <c r="A17" s="178" t="s">
        <v>118</v>
      </c>
      <c r="B17" s="181" t="s">
        <v>145</v>
      </c>
      <c r="C17" s="169">
        <v>13000</v>
      </c>
      <c r="D17" s="171">
        <v>2019</v>
      </c>
      <c r="E17" s="171">
        <v>2019</v>
      </c>
      <c r="F17" s="170">
        <v>13000</v>
      </c>
      <c r="G17" s="170">
        <v>13000</v>
      </c>
      <c r="H17" s="170">
        <v>0</v>
      </c>
      <c r="I17" s="170">
        <v>0</v>
      </c>
      <c r="J17" s="170">
        <v>0</v>
      </c>
      <c r="K17" s="285" t="s">
        <v>146</v>
      </c>
    </row>
    <row r="18" spans="1:11" ht="37.5" customHeight="1">
      <c r="A18" s="178" t="s">
        <v>147</v>
      </c>
      <c r="B18" s="181" t="s">
        <v>149</v>
      </c>
      <c r="C18" s="169">
        <v>67512</v>
      </c>
      <c r="D18" s="171">
        <v>2019</v>
      </c>
      <c r="E18" s="171">
        <v>2019</v>
      </c>
      <c r="F18" s="170">
        <v>67512</v>
      </c>
      <c r="G18" s="170">
        <v>67512</v>
      </c>
      <c r="H18" s="251">
        <v>0</v>
      </c>
      <c r="I18" s="251">
        <v>0</v>
      </c>
      <c r="J18" s="251">
        <v>0</v>
      </c>
      <c r="K18" s="285" t="s">
        <v>151</v>
      </c>
    </row>
    <row r="19" spans="1:11" ht="54.75" customHeight="1">
      <c r="A19" s="178" t="s">
        <v>148</v>
      </c>
      <c r="B19" s="181" t="s">
        <v>150</v>
      </c>
      <c r="C19" s="169">
        <v>9642</v>
      </c>
      <c r="D19" s="171">
        <v>2019</v>
      </c>
      <c r="E19" s="171">
        <v>2019</v>
      </c>
      <c r="F19" s="170">
        <v>9642</v>
      </c>
      <c r="G19" s="170">
        <v>9642</v>
      </c>
      <c r="H19" s="251">
        <v>0</v>
      </c>
      <c r="I19" s="251">
        <v>0</v>
      </c>
      <c r="J19" s="251">
        <v>0</v>
      </c>
      <c r="K19" s="182" t="s">
        <v>151</v>
      </c>
    </row>
    <row r="20" spans="1:11" ht="12.75">
      <c r="A20" s="120"/>
      <c r="B20" s="121"/>
      <c r="C20" s="141"/>
      <c r="D20" s="121"/>
      <c r="E20" s="121"/>
      <c r="F20" s="121"/>
      <c r="G20" s="282">
        <f>SUM(G9:G19)</f>
        <v>432000</v>
      </c>
      <c r="H20" s="282">
        <f>SUM(H9:H19)</f>
        <v>176118.391</v>
      </c>
      <c r="I20" s="121"/>
      <c r="J20" s="121"/>
      <c r="K20" s="122"/>
    </row>
    <row r="21" spans="1:11" ht="13.5" thickBo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7:9" ht="12.75" customHeight="1">
      <c r="G22" s="184"/>
      <c r="H22" s="184"/>
      <c r="I22" s="159"/>
    </row>
    <row r="23" spans="1:9" s="78" customFormat="1" ht="12.75">
      <c r="A23" s="77" t="s">
        <v>56</v>
      </c>
      <c r="G23" s="185"/>
      <c r="H23" s="185"/>
      <c r="I23" s="70"/>
    </row>
    <row r="24" spans="3:9" ht="16.5" thickBot="1">
      <c r="C24" s="82"/>
      <c r="D24" s="72"/>
      <c r="E24" s="69"/>
      <c r="F24" s="69"/>
      <c r="G24" s="72"/>
      <c r="H24" s="73"/>
      <c r="I24" s="73"/>
    </row>
    <row r="25" spans="1:12" ht="18.75" customHeight="1">
      <c r="A25" s="409" t="s">
        <v>31</v>
      </c>
      <c r="B25" s="402" t="s">
        <v>41</v>
      </c>
      <c r="C25" s="92" t="s">
        <v>29</v>
      </c>
      <c r="D25" s="92" t="s">
        <v>42</v>
      </c>
      <c r="E25" s="92" t="s">
        <v>43</v>
      </c>
      <c r="F25" s="92" t="s">
        <v>44</v>
      </c>
      <c r="G25" s="92" t="s">
        <v>109</v>
      </c>
      <c r="H25" s="402" t="s">
        <v>110</v>
      </c>
      <c r="I25" s="402" t="s">
        <v>54</v>
      </c>
      <c r="J25" s="402" t="s">
        <v>45</v>
      </c>
      <c r="K25" s="402" t="s">
        <v>46</v>
      </c>
      <c r="L25" s="412" t="s">
        <v>25</v>
      </c>
    </row>
    <row r="26" spans="1:12" ht="12.75">
      <c r="A26" s="410"/>
      <c r="B26" s="403"/>
      <c r="C26" s="68" t="s">
        <v>30</v>
      </c>
      <c r="D26" s="68" t="s">
        <v>26</v>
      </c>
      <c r="E26" s="68" t="s">
        <v>47</v>
      </c>
      <c r="F26" s="68" t="s">
        <v>47</v>
      </c>
      <c r="G26" s="68" t="s">
        <v>28</v>
      </c>
      <c r="H26" s="403"/>
      <c r="I26" s="403"/>
      <c r="J26" s="403"/>
      <c r="K26" s="403"/>
      <c r="L26" s="413"/>
    </row>
    <row r="27" spans="1:12" ht="13.5" thickBot="1">
      <c r="A27" s="411"/>
      <c r="B27" s="404"/>
      <c r="C27" s="93"/>
      <c r="D27" s="93" t="s">
        <v>27</v>
      </c>
      <c r="E27" s="93" t="s">
        <v>27</v>
      </c>
      <c r="F27" s="93" t="s">
        <v>27</v>
      </c>
      <c r="G27" s="93"/>
      <c r="H27" s="404"/>
      <c r="I27" s="404"/>
      <c r="J27" s="404"/>
      <c r="K27" s="404"/>
      <c r="L27" s="414"/>
    </row>
    <row r="28" spans="1:12" ht="12.75">
      <c r="A28" s="89" t="s">
        <v>99</v>
      </c>
      <c r="B28" s="90" t="s">
        <v>104</v>
      </c>
      <c r="C28" s="90" t="s">
        <v>97</v>
      </c>
      <c r="D28" s="90">
        <v>0</v>
      </c>
      <c r="E28" s="90">
        <v>0</v>
      </c>
      <c r="F28" s="90">
        <v>0</v>
      </c>
      <c r="G28" s="90">
        <v>0</v>
      </c>
      <c r="H28" s="119">
        <v>0</v>
      </c>
      <c r="I28" s="119">
        <v>0</v>
      </c>
      <c r="J28" s="119">
        <v>0</v>
      </c>
      <c r="K28" s="90">
        <v>0</v>
      </c>
      <c r="L28" s="91" t="s">
        <v>123</v>
      </c>
    </row>
    <row r="29" spans="1:12" ht="12.7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2" ht="12.7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1:12" ht="13.5" thickBo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ht="12.75">
      <c r="A32" s="157" t="s">
        <v>98</v>
      </c>
    </row>
  </sheetData>
  <sheetProtection/>
  <mergeCells count="15">
    <mergeCell ref="L25:L27"/>
    <mergeCell ref="A6:A8"/>
    <mergeCell ref="A25:A27"/>
    <mergeCell ref="B25:B27"/>
    <mergeCell ref="H25:H27"/>
    <mergeCell ref="I25:I27"/>
    <mergeCell ref="J25:J27"/>
    <mergeCell ref="K6:K8"/>
    <mergeCell ref="F7:F8"/>
    <mergeCell ref="K25:K2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0" fitToWidth="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2019-05-23T14:53:05Z</cp:lastPrinted>
  <dcterms:created xsi:type="dcterms:W3CDTF">2006-01-12T07:01:41Z</dcterms:created>
  <dcterms:modified xsi:type="dcterms:W3CDTF">2019-05-24T07:38:45Z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