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3'!$A$1:$S$26</definedName>
    <definedName name="_xlnm.Print_Area" localSheetId="2">'Aneksi nr. 4'!$A$1:$J$30</definedName>
    <definedName name="_xlnm.Print_Area" localSheetId="3">'Aneksi nr. 5'!$A$1:$L$24</definedName>
    <definedName name="_xlnm.Print_Area" localSheetId="0">'Aneksi nr.2'!$A$1:$I$30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<sst xmlns="http://schemas.openxmlformats.org/spreadsheetml/2006/main" count="214" uniqueCount="156">
  <si>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</si>
  <si>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</si>
  <si>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</si>
  <si>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</si>
  <si>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</si>
  <si>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</si>
  <si>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</si>
  <si>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</si>
  <si>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</si>
  <si>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</si>
  <si>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</si>
  <si>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</si>
  <si>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</si>
  <si>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</si>
  <si>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</si>
  <si>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</si>
  <si>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</si>
  <si>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</si>
  <si>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</si>
  <si>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</si>
  <si>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</si>
  <si>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</si>
  <si>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</si>
  <si>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</si>
  <si>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</si>
  <si>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</si>
  <si>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</si>
  <si>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</si>
  <si>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</si>
  <si>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</si>
  <si>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</si>
  <si>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</si>
  <si>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</si>
  <si>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</si>
  <si>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</si>
  <si>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</si>
  <si>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</si>
  <si>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</si>
  <si>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</si>
  <si>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</si>
  <si>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</si>
  <si>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</si>
  <si>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</si>
  <si>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</si>
  <si>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</si>
  <si>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</si>
  <si>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</si>
  <si>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</si>
  <si>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</si>
  <si>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</si>
  <si>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</si>
  <si>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</si>
  <si>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</si>
  <si>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</si>
  <si>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</si>
  <si>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</si>
  <si>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</si>
  <si>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</si>
  <si>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</si>
  <si>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</si>
  <si>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</si>
  <si>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</si>
  <si>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</si>
  <si>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</si>
  <si>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</si>
  <si>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</si>
  <si>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</si>
  <si>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</si>
  <si>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</si>
  <si>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</si>
  <si>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</si>
  <si>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</si>
  <si>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</si>
  <si>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</si>
  <si>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</si>
  <si>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</si>
  <si>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</si>
  <si>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</si>
  <si>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</si>
  <si>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</si>
  <si>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</si>
  <si>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</si>
  <si>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</si>
  <si>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</si>
  <si>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</si>
  <si>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</si>
  <si>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</si>
  <si>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</si>
  <si>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</si>
  <si>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</si>
  <si>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</si>
  <si>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</si>
  <si>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</si>
  <si>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</si>
  <si>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</si>
  <si>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</si>
  <si>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</si>
  <si>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</si>
  <si>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</si>
  <si>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</si>
  <si>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</si>
  <si>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</si>
  <si>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</si>
  <si>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</si>
  <si>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Instituti i Mjekësisë Ligjore</t>
  </si>
  <si>
    <t>Numër aktesh</t>
  </si>
  <si>
    <t>01130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</si>
  <si>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</si>
  <si>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Përmirësimi në fushën e toksikologjisë dhe të anatomisë pathologjike, duke u përafruar me standardet metodike dhe tekniko-shkencore të analogëve të Bashkimit Europian.</t>
  </si>
  <si>
    <t>m2</t>
  </si>
  <si>
    <t xml:space="preserve">Qëllimi 1 është realizuar 100%. </t>
  </si>
  <si>
    <t>Blerje Gas Chromatograph Mass Spectrometer GCMS 2010</t>
  </si>
  <si>
    <t xml:space="preserve">Aktet e ekspertimit mjeko-ligjor </t>
  </si>
  <si>
    <t>Realizimi I akteve mjeko ligjore</t>
  </si>
  <si>
    <t>cope</t>
  </si>
  <si>
    <t xml:space="preserve">Produkti është realizuar ne vleren 699.996 leke </t>
  </si>
  <si>
    <t>Produkti është realizuar mbi  100%. Si rezultat i pamundesise per te parashikuar saktesisht ngjarjet qe mund te ndodhin, nuk mund te parashikojme ne vlere ekzakte akte qe do te realizohen.</t>
  </si>
  <si>
    <t>Rikosntruksion I catise  dhe ambienteve te IML-se.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</si>
  <si>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(12 mujor)</t>
    </r>
  </si>
  <si>
    <t>Eshte realizuar ne masen 100%</t>
  </si>
  <si>
    <t>i
Periudhes/progresiv (4 mujor)</t>
  </si>
  <si>
    <t>i vitit paraardhes
Viti 2018</t>
  </si>
  <si>
    <t>Plan                   Viti 2019</t>
  </si>
  <si>
    <t>Plan Fillestar Viti 2019</t>
  </si>
  <si>
    <t>Plan i Rishikuar Viti 2019</t>
  </si>
  <si>
    <t xml:space="preserve"> Plani i Periudhes/progresiv ( 4 mujor)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</si>
  <si>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(4 mujor)</t>
    </r>
  </si>
  <si>
    <t>Blerje pajisje autopsie</t>
  </si>
  <si>
    <t>Rikosntruksion i ambienteve te brendshme te IML-se.</t>
  </si>
  <si>
    <t>D</t>
  </si>
  <si>
    <t>Blerje kompjutera dhe printera</t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</si>
  <si>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(4 mujor)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</si>
  <si>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(4 mujor)</t>
    </r>
  </si>
  <si>
    <t>Presim miratimin nga AKSHI</t>
  </si>
  <si>
    <t>Periudha e Raportimit: Janar-Prill 2019</t>
  </si>
  <si>
    <t>Akte te realizuara gjatë periudhës Janar-dhjetor 2019</t>
  </si>
  <si>
    <t>Niveli i planifikuar ne vitin korent (4 mujor)</t>
  </si>
  <si>
    <t>Niveli i rishikuar ne vitin korent (4 mujor)</t>
  </si>
  <si>
    <t>Niveli faktik ne fund te vitit korent (4 mujor)</t>
  </si>
  <si>
    <t>Rikosntruksion ambienteve te brendeshme te IML-se.</t>
  </si>
  <si>
    <t>Objektivi 1.4</t>
  </si>
  <si>
    <t xml:space="preserve">Objektivi 1.3 nuk është realizuar akoma. </t>
  </si>
  <si>
    <t xml:space="preserve">Objektivi 1.4 nuk është realizuar akoma. </t>
  </si>
  <si>
    <t>Produkti B nuk është realizuar akoma</t>
  </si>
  <si>
    <t>Rikosntruksion  ambienteve te brendshme te IML-se.</t>
  </si>
  <si>
    <t>18AR102</t>
  </si>
  <si>
    <t>18AR103</t>
  </si>
  <si>
    <t>18AR201</t>
  </si>
  <si>
    <t>Buxheti 2018</t>
  </si>
  <si>
    <t>Plani i buxhetit viti 2019</t>
  </si>
  <si>
    <t>Eshtë lidhur kontrata pritet lëvrimi pajisjeve</t>
  </si>
  <si>
    <t>Produkti është realizuar në masën  83%. Si rezultat i pamundesise per te parashikuar saktesisht numrin e akteve qe do te realizohen.</t>
  </si>
  <si>
    <t>Eshtë bërë vlerësimi i ofertave dhe aktualisht jemi në fazën 7 ditore të pritjes së ndonjë ankese të mundshme.</t>
  </si>
  <si>
    <t>Objektivi 1.2  nuk është realizuar akoma. është bërë vlerësimi I ofertave dhe aktualisht jëmi në fazën 7 ditore të pritjes së ndonjë ankimimi të mundshëm.</t>
  </si>
  <si>
    <t>Produkti C nuk është realizuar akoma. është lidhur kontrata jemi në pritje të lëvrimit të pajisjeve.</t>
  </si>
  <si>
    <t>Produkti D është nuk është realizuar akoma Jemi në pritje të miratimit nga AKSHI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</si>
</sst>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_(* #,##0.0_);_(* \(#,##0.0\);_(* &quot;-&quot;?_);_(@_)"/>
  </numFmts>
  <fonts count="10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3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2" fillId="0" borderId="18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5" fillId="26" borderId="19" xfId="0" applyFont="1" applyFill="1" applyBorder="1" applyAlignment="1">
      <alignment horizontal="center"/>
    </xf>
    <xf numFmtId="0" fontId="82" fillId="28" borderId="15" xfId="0" applyFont="1" applyFill="1" applyBorder="1" applyAlignment="1">
      <alignment horizontal="center"/>
    </xf>
    <xf numFmtId="185" fontId="82" fillId="28" borderId="9" xfId="0" applyNumberFormat="1" applyFont="1" applyFill="1" applyBorder="1" applyAlignment="1">
      <alignment horizontal="center"/>
    </xf>
    <xf numFmtId="185" fontId="82" fillId="28" borderId="22" xfId="0" applyNumberFormat="1" applyFont="1" applyFill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85" fontId="82" fillId="29" borderId="25" xfId="0" applyNumberFormat="1" applyFont="1" applyFill="1" applyBorder="1" applyAlignment="1">
      <alignment horizontal="center"/>
    </xf>
    <xf numFmtId="0" fontId="85" fillId="26" borderId="15" xfId="0" applyFont="1" applyFill="1" applyBorder="1" applyAlignment="1">
      <alignment horizontal="center"/>
    </xf>
    <xf numFmtId="185" fontId="85" fillId="26" borderId="9" xfId="0" applyNumberFormat="1" applyFont="1" applyFill="1" applyBorder="1" applyAlignment="1">
      <alignment horizontal="center"/>
    </xf>
    <xf numFmtId="185" fontId="82" fillId="26" borderId="22" xfId="0" applyNumberFormat="1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83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8" fillId="0" borderId="0" xfId="0" applyFont="1" applyAlignment="1">
      <alignment horizontal="left"/>
    </xf>
    <xf numFmtId="0" fontId="88" fillId="0" borderId="0" xfId="0" applyFont="1" applyAlignment="1">
      <alignment/>
    </xf>
    <xf numFmtId="0" fontId="91" fillId="27" borderId="9" xfId="0" applyFont="1" applyFill="1" applyBorder="1" applyAlignment="1">
      <alignment horizontal="center" vertical="center" wrapText="1"/>
    </xf>
    <xf numFmtId="0" fontId="91" fillId="27" borderId="25" xfId="0" applyFont="1" applyFill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84" fillId="0" borderId="0" xfId="0" applyFont="1" applyAlignment="1">
      <alignment/>
    </xf>
    <xf numFmtId="0" fontId="95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87" fillId="0" borderId="0" xfId="104" applyFont="1" applyFill="1" applyBorder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83" fillId="0" borderId="0" xfId="104" applyFont="1" applyFill="1" applyAlignment="1">
      <alignment horizontal="left" vertical="center"/>
      <protection/>
    </xf>
    <xf numFmtId="0" fontId="83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1" fillId="0" borderId="9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96" fillId="0" borderId="17" xfId="0" applyFont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1" fillId="27" borderId="37" xfId="0" applyFont="1" applyFill="1" applyBorder="1" applyAlignment="1">
      <alignment horizontal="center" vertical="center" wrapText="1"/>
    </xf>
    <xf numFmtId="0" fontId="97" fillId="27" borderId="38" xfId="0" applyFont="1" applyFill="1" applyBorder="1" applyAlignment="1">
      <alignment horizontal="center" vertical="center" wrapText="1"/>
    </xf>
    <xf numFmtId="0" fontId="97" fillId="0" borderId="39" xfId="0" applyFont="1" applyFill="1" applyBorder="1" applyAlignment="1">
      <alignment horizontal="center" vertical="center" wrapText="1"/>
    </xf>
    <xf numFmtId="9" fontId="84" fillId="27" borderId="40" xfId="0" applyNumberFormat="1" applyFont="1" applyFill="1" applyBorder="1" applyAlignment="1">
      <alignment horizontal="center" vertical="center" wrapText="1"/>
    </xf>
    <xf numFmtId="185" fontId="82" fillId="29" borderId="28" xfId="0" applyNumberFormat="1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7" fillId="0" borderId="42" xfId="0" applyFont="1" applyBorder="1" applyAlignment="1">
      <alignment horizontal="center"/>
    </xf>
    <xf numFmtId="0" fontId="97" fillId="0" borderId="43" xfId="0" applyFont="1" applyBorder="1" applyAlignment="1">
      <alignment horizontal="center"/>
    </xf>
    <xf numFmtId="0" fontId="97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7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3" fillId="0" borderId="44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27" borderId="18" xfId="0" applyFont="1" applyFill="1" applyBorder="1" applyAlignment="1">
      <alignment horizontal="center" vertical="center" wrapText="1"/>
    </xf>
    <xf numFmtId="0" fontId="91" fillId="27" borderId="45" xfId="0" applyFont="1" applyFill="1" applyBorder="1" applyAlignment="1">
      <alignment horizontal="center" vertical="center" wrapText="1"/>
    </xf>
    <xf numFmtId="0" fontId="91" fillId="27" borderId="44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5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84" fillId="27" borderId="47" xfId="0" applyNumberFormat="1" applyFont="1" applyFill="1" applyBorder="1" applyAlignment="1">
      <alignment horizontal="center" vertical="center" wrapText="1"/>
    </xf>
    <xf numFmtId="0" fontId="91" fillId="27" borderId="5" xfId="0" applyFont="1" applyFill="1" applyBorder="1" applyAlignment="1">
      <alignment horizontal="center" vertical="center" wrapText="1"/>
    </xf>
    <xf numFmtId="9" fontId="84" fillId="27" borderId="48" xfId="0" applyNumberFormat="1" applyFont="1" applyFill="1" applyBorder="1" applyAlignment="1">
      <alignment horizontal="center" vertical="center" wrapText="1"/>
    </xf>
    <xf numFmtId="0" fontId="91" fillId="0" borderId="25" xfId="0" applyFont="1" applyBorder="1" applyAlignment="1">
      <alignment horizontal="center" vertical="center" wrapText="1"/>
    </xf>
    <xf numFmtId="0" fontId="91" fillId="27" borderId="28" xfId="0" applyFont="1" applyFill="1" applyBorder="1" applyAlignment="1">
      <alignment horizontal="center" vertical="center" wrapText="1"/>
    </xf>
    <xf numFmtId="0" fontId="91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4" fillId="27" borderId="28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/>
    </xf>
    <xf numFmtId="0" fontId="99" fillId="27" borderId="9" xfId="0" applyFont="1" applyFill="1" applyBorder="1" applyAlignment="1">
      <alignment horizontal="center" vertical="center" wrapText="1"/>
    </xf>
    <xf numFmtId="0" fontId="100" fillId="0" borderId="49" xfId="0" applyFont="1" applyBorder="1" applyAlignment="1">
      <alignment horizontal="center" vertical="center" wrapText="1"/>
    </xf>
    <xf numFmtId="49" fontId="76" fillId="27" borderId="50" xfId="0" applyNumberFormat="1" applyFont="1" applyFill="1" applyBorder="1" applyAlignment="1">
      <alignment horizontal="center" vertical="center" wrapText="1"/>
    </xf>
    <xf numFmtId="0" fontId="100" fillId="0" borderId="50" xfId="0" applyFont="1" applyBorder="1" applyAlignment="1">
      <alignment horizontal="center" vertical="center" wrapText="1"/>
    </xf>
    <xf numFmtId="0" fontId="101" fillId="0" borderId="51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99" fillId="0" borderId="9" xfId="0" applyFont="1" applyFill="1" applyBorder="1" applyAlignment="1">
      <alignment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9" fontId="60" fillId="0" borderId="36" xfId="109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9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0" fillId="27" borderId="9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22" xfId="0" applyFont="1" applyFill="1" applyBorder="1" applyAlignment="1">
      <alignment horizontal="center" vertical="center" wrapText="1"/>
    </xf>
    <xf numFmtId="0" fontId="102" fillId="0" borderId="44" xfId="0" applyFont="1" applyBorder="1" applyAlignment="1">
      <alignment horizontal="center" vertical="center" wrapText="1"/>
    </xf>
    <xf numFmtId="0" fontId="99" fillId="27" borderId="18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99" fillId="27" borderId="17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49" fontId="63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3" fontId="9" fillId="27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4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59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185" fontId="9" fillId="27" borderId="59" xfId="0" applyNumberFormat="1" applyFont="1" applyFill="1" applyBorder="1" applyAlignment="1">
      <alignment horizontal="center" vertical="center"/>
    </xf>
    <xf numFmtId="0" fontId="9" fillId="27" borderId="69" xfId="0" applyFont="1" applyFill="1" applyBorder="1" applyAlignment="1">
      <alignment horizontal="center"/>
    </xf>
    <xf numFmtId="0" fontId="103" fillId="0" borderId="0" xfId="104" applyFont="1" applyFill="1" applyAlignment="1">
      <alignment vertical="center"/>
      <protection/>
    </xf>
    <xf numFmtId="0" fontId="62" fillId="0" borderId="0" xfId="104" applyFont="1" applyFill="1" applyAlignment="1">
      <alignment vertical="center"/>
      <protection/>
    </xf>
    <xf numFmtId="0" fontId="104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7" fillId="0" borderId="0" xfId="104" applyFont="1" applyFill="1" applyAlignment="1">
      <alignment vertical="center"/>
      <protection/>
    </xf>
    <xf numFmtId="0" fontId="56" fillId="27" borderId="38" xfId="0" applyFont="1" applyFill="1" applyBorder="1" applyAlignment="1">
      <alignment horizontal="center" vertical="center" wrapText="1"/>
    </xf>
    <xf numFmtId="9" fontId="57" fillId="27" borderId="40" xfId="0" applyNumberFormat="1" applyFont="1" applyFill="1" applyBorder="1" applyAlignment="1">
      <alignment horizontal="center" vertical="center" wrapText="1"/>
    </xf>
    <xf numFmtId="3" fontId="99" fillId="27" borderId="37" xfId="0" applyNumberFormat="1" applyFont="1" applyFill="1" applyBorder="1" applyAlignment="1">
      <alignment horizontal="center" vertical="center" wrapText="1"/>
    </xf>
    <xf numFmtId="3" fontId="99" fillId="27" borderId="9" xfId="0" applyNumberFormat="1" applyFont="1" applyFill="1" applyBorder="1" applyAlignment="1">
      <alignment horizontal="center" vertical="center" wrapText="1"/>
    </xf>
    <xf numFmtId="3" fontId="99" fillId="27" borderId="15" xfId="0" applyNumberFormat="1" applyFont="1" applyFill="1" applyBorder="1" applyAlignment="1">
      <alignment horizontal="center" vertical="center" wrapText="1"/>
    </xf>
    <xf numFmtId="3" fontId="99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220" fontId="9" fillId="27" borderId="9" xfId="53" applyNumberFormat="1" applyFont="1" applyFill="1" applyBorder="1" applyAlignment="1">
      <alignment horizontal="right" vertical="center" wrapText="1"/>
    </xf>
    <xf numFmtId="3" fontId="9" fillId="27" borderId="40" xfId="0" applyNumberFormat="1" applyFont="1" applyFill="1" applyBorder="1" applyAlignment="1">
      <alignment horizontal="center" vertical="center" wrapText="1"/>
    </xf>
    <xf numFmtId="179" fontId="4" fillId="27" borderId="9" xfId="53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3" fontId="99" fillId="27" borderId="19" xfId="0" applyNumberFormat="1" applyFont="1" applyFill="1" applyBorder="1" applyAlignment="1">
      <alignment horizontal="center" vertical="center" wrapText="1"/>
    </xf>
    <xf numFmtId="3" fontId="60" fillId="27" borderId="9" xfId="0" applyNumberFormat="1" applyFont="1" applyFill="1" applyBorder="1" applyAlignment="1">
      <alignment horizontal="center" vertical="center" wrapText="1"/>
    </xf>
    <xf numFmtId="3" fontId="60" fillId="27" borderId="22" xfId="0" applyNumberFormat="1" applyFont="1" applyFill="1" applyBorder="1" applyAlignment="1">
      <alignment horizontal="center" vertical="center" wrapText="1"/>
    </xf>
    <xf numFmtId="3" fontId="60" fillId="27" borderId="15" xfId="0" applyNumberFormat="1" applyFont="1" applyFill="1" applyBorder="1" applyAlignment="1">
      <alignment horizontal="center" vertical="center" wrapText="1"/>
    </xf>
    <xf numFmtId="3" fontId="9" fillId="27" borderId="22" xfId="104" applyNumberFormat="1" applyFont="1" applyFill="1" applyBorder="1" applyAlignment="1">
      <alignment vertical="center" wrapText="1"/>
      <protection/>
    </xf>
    <xf numFmtId="43" fontId="4" fillId="0" borderId="0" xfId="0" applyNumberFormat="1" applyFont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2" fillId="29" borderId="71" xfId="0" applyFont="1" applyFill="1" applyBorder="1" applyAlignment="1">
      <alignment horizontal="center" vertical="center"/>
    </xf>
    <xf numFmtId="0" fontId="82" fillId="29" borderId="7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05" fillId="0" borderId="78" xfId="0" applyFont="1" applyBorder="1" applyAlignment="1">
      <alignment horizontal="center"/>
    </xf>
    <xf numFmtId="0" fontId="50" fillId="0" borderId="78" xfId="0" applyFont="1" applyBorder="1" applyAlignment="1">
      <alignment horizontal="center"/>
    </xf>
    <xf numFmtId="0" fontId="97" fillId="26" borderId="74" xfId="0" applyFont="1" applyFill="1" applyBorder="1" applyAlignment="1">
      <alignment horizontal="center" vertical="center" wrapText="1"/>
    </xf>
    <xf numFmtId="0" fontId="97" fillId="26" borderId="53" xfId="0" applyFont="1" applyFill="1" applyBorder="1" applyAlignment="1">
      <alignment horizontal="center" vertical="center" wrapText="1"/>
    </xf>
    <xf numFmtId="0" fontId="97" fillId="26" borderId="79" xfId="0" applyFont="1" applyFill="1" applyBorder="1" applyAlignment="1">
      <alignment horizontal="center" vertical="center" wrapText="1"/>
    </xf>
    <xf numFmtId="0" fontId="97" fillId="26" borderId="36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26" borderId="80" xfId="0" applyFont="1" applyFill="1" applyBorder="1" applyAlignment="1">
      <alignment horizontal="center" vertical="center" wrapText="1"/>
    </xf>
    <xf numFmtId="0" fontId="97" fillId="26" borderId="81" xfId="0" applyFont="1" applyFill="1" applyBorder="1" applyAlignment="1">
      <alignment horizontal="center" vertical="center" wrapText="1"/>
    </xf>
    <xf numFmtId="0" fontId="97" fillId="0" borderId="82" xfId="0" applyFont="1" applyBorder="1" applyAlignment="1">
      <alignment horizontal="center"/>
    </xf>
    <xf numFmtId="0" fontId="97" fillId="0" borderId="83" xfId="0" applyFont="1" applyBorder="1" applyAlignment="1">
      <alignment horizontal="center"/>
    </xf>
    <xf numFmtId="0" fontId="97" fillId="0" borderId="84" xfId="0" applyFont="1" applyBorder="1" applyAlignment="1">
      <alignment horizontal="center"/>
    </xf>
    <xf numFmtId="0" fontId="100" fillId="0" borderId="9" xfId="0" applyFont="1" applyBorder="1" applyAlignment="1">
      <alignment horizontal="center" vertical="center" wrapText="1"/>
    </xf>
    <xf numFmtId="0" fontId="99" fillId="27" borderId="75" xfId="0" applyFont="1" applyFill="1" applyBorder="1" applyAlignment="1">
      <alignment horizontal="center" vertical="center" wrapText="1"/>
    </xf>
    <xf numFmtId="0" fontId="99" fillId="27" borderId="21" xfId="0" applyFont="1" applyFill="1" applyBorder="1" applyAlignment="1">
      <alignment horizontal="center" vertical="center" wrapText="1"/>
    </xf>
    <xf numFmtId="0" fontId="99" fillId="27" borderId="79" xfId="0" applyFont="1" applyFill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 wrapText="1"/>
    </xf>
    <xf numFmtId="0" fontId="3" fillId="0" borderId="85" xfId="104" applyFont="1" applyFill="1" applyBorder="1" applyAlignment="1">
      <alignment horizontal="center" vertical="center" wrapText="1"/>
      <protection/>
    </xf>
    <xf numFmtId="0" fontId="3" fillId="0" borderId="70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1" fillId="0" borderId="85" xfId="104" applyFont="1" applyFill="1" applyBorder="1" applyAlignment="1">
      <alignment horizontal="center" vertical="center" wrapText="1"/>
      <protection/>
    </xf>
    <xf numFmtId="0" fontId="1" fillId="0" borderId="70" xfId="104" applyFont="1" applyFill="1" applyBorder="1" applyAlignment="1">
      <alignment horizontal="center" vertical="center" wrapText="1"/>
      <protection/>
    </xf>
    <xf numFmtId="0" fontId="1" fillId="0" borderId="86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87" xfId="104" applyFont="1" applyFill="1" applyBorder="1" applyAlignment="1">
      <alignment horizontal="center" vertical="center" wrapText="1"/>
      <protection/>
    </xf>
    <xf numFmtId="0" fontId="1" fillId="0" borderId="37" xfId="104" applyFont="1" applyFill="1" applyBorder="1" applyAlignment="1">
      <alignment horizontal="center" vertical="center" wrapText="1"/>
      <protection/>
    </xf>
    <xf numFmtId="0" fontId="1" fillId="0" borderId="88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Situacion%20Buxheti%20201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Situacion%20Buxheti%20201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da\Desktop\iml%202019\Evidenca%20Mujore%20Janar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e leke"/>
    </sheetNames>
    <sheetDataSet>
      <sheetData sheetId="0">
        <row r="8">
          <cell r="Q8">
            <v>30412885</v>
          </cell>
        </row>
        <row r="13">
          <cell r="Q13">
            <v>4554086</v>
          </cell>
        </row>
        <row r="16">
          <cell r="Q16">
            <v>37554791</v>
          </cell>
        </row>
        <row r="63">
          <cell r="Q63">
            <v>7240851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e leke"/>
      <sheetName val="Sheet1"/>
    </sheetNames>
    <sheetDataSet>
      <sheetData sheetId="0">
        <row r="8">
          <cell r="D8">
            <v>33000000</v>
          </cell>
        </row>
        <row r="13">
          <cell r="D13">
            <v>6000000</v>
          </cell>
        </row>
        <row r="16">
          <cell r="D16">
            <v>42000000</v>
          </cell>
        </row>
        <row r="64">
          <cell r="D64">
            <v>11000000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Janar 2019"/>
      <sheetName val="Shkurt 2019"/>
      <sheetName val="Mars 2019"/>
      <sheetName val="Prill 2019"/>
      <sheetName val="Maj 2019"/>
      <sheetName val="Sheet1"/>
    </sheetNames>
    <sheetDataSet>
      <sheetData sheetId="3">
        <row r="5">
          <cell r="C5">
            <v>33000000</v>
          </cell>
          <cell r="D5">
            <v>10292447</v>
          </cell>
        </row>
        <row r="11">
          <cell r="C11">
            <v>6000000</v>
          </cell>
          <cell r="D11">
            <v>1544161</v>
          </cell>
        </row>
        <row r="15">
          <cell r="C15">
            <v>42000000</v>
          </cell>
          <cell r="D15">
            <v>10821417</v>
          </cell>
        </row>
        <row r="63">
          <cell r="C63">
            <v>11000000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</cols>
  <sheetData>
    <row r="2" spans="1:9" s="14" customFormat="1" ht="15.75">
      <c r="A2" s="61" t="s">
        <v>82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49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2" t="s">
        <v>94</v>
      </c>
      <c r="C5" s="131"/>
      <c r="D5" s="131"/>
      <c r="E5" s="131"/>
      <c r="F5" s="131"/>
      <c r="G5" s="132"/>
      <c r="H5" s="8" t="s">
        <v>23</v>
      </c>
      <c r="I5" s="50" t="s">
        <v>95</v>
      </c>
      <c r="J5" s="2"/>
    </row>
    <row r="6" spans="1:10" ht="12.75">
      <c r="A6" s="17" t="s">
        <v>1</v>
      </c>
      <c r="B6" s="62" t="s">
        <v>104</v>
      </c>
      <c r="C6" s="133"/>
      <c r="D6" s="133"/>
      <c r="E6" s="133"/>
      <c r="F6" s="133"/>
      <c r="G6" s="134"/>
      <c r="H6" s="8" t="s">
        <v>51</v>
      </c>
      <c r="I6" s="50" t="s">
        <v>106</v>
      </c>
      <c r="J6" s="2"/>
    </row>
    <row r="7" spans="1:10" s="44" customFormat="1" ht="12.75">
      <c r="A7" s="267" t="s">
        <v>83</v>
      </c>
      <c r="B7" s="276" t="s">
        <v>50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74</v>
      </c>
      <c r="I7" s="37" t="s">
        <v>75</v>
      </c>
      <c r="J7" s="43"/>
    </row>
    <row r="8" spans="1:10" s="46" customFormat="1" ht="12.75">
      <c r="A8" s="268"/>
      <c r="B8" s="277"/>
      <c r="C8" s="10" t="s">
        <v>6</v>
      </c>
      <c r="D8" s="10" t="s">
        <v>24</v>
      </c>
      <c r="E8" s="10" t="s">
        <v>48</v>
      </c>
      <c r="F8" s="10" t="s">
        <v>48</v>
      </c>
      <c r="G8" s="10" t="s">
        <v>48</v>
      </c>
      <c r="H8" s="10" t="s">
        <v>6</v>
      </c>
      <c r="I8" s="270" t="s">
        <v>7</v>
      </c>
      <c r="J8" s="45"/>
    </row>
    <row r="9" spans="1:10" s="46" customFormat="1" ht="33.75">
      <c r="A9" s="269"/>
      <c r="B9" s="278"/>
      <c r="C9" s="11" t="s">
        <v>121</v>
      </c>
      <c r="D9" s="11" t="s">
        <v>122</v>
      </c>
      <c r="E9" s="11" t="s">
        <v>123</v>
      </c>
      <c r="F9" s="11" t="s">
        <v>124</v>
      </c>
      <c r="G9" s="11" t="s">
        <v>125</v>
      </c>
      <c r="H9" s="11" t="s">
        <v>120</v>
      </c>
      <c r="I9" s="271"/>
      <c r="J9" s="45"/>
    </row>
    <row r="10" spans="1:11" ht="12.75">
      <c r="A10" s="18">
        <v>600</v>
      </c>
      <c r="B10" s="4" t="s">
        <v>8</v>
      </c>
      <c r="C10" s="47">
        <f>'[55]ne leke'!$Q$8/1000</f>
        <v>30412.885</v>
      </c>
      <c r="D10" s="47">
        <f>'[57]Prill 2019'!$C$5/1000</f>
        <v>33000</v>
      </c>
      <c r="E10" s="47">
        <v>33000</v>
      </c>
      <c r="F10" s="47">
        <f>'[56]ne leke'!$D$8/1000</f>
        <v>33000</v>
      </c>
      <c r="G10" s="47">
        <f>2707*2+2782*2</f>
        <v>10978</v>
      </c>
      <c r="H10" s="259">
        <f>'[57]Prill 2019'!$D$5/1000</f>
        <v>10292.447</v>
      </c>
      <c r="I10" s="33">
        <f>H10-G10</f>
        <v>-685.5529999999999</v>
      </c>
      <c r="J10" s="2"/>
      <c r="K10" s="138"/>
    </row>
    <row r="11" spans="1:11" ht="12.75">
      <c r="A11" s="18">
        <v>601</v>
      </c>
      <c r="B11" s="4" t="s">
        <v>9</v>
      </c>
      <c r="C11" s="47">
        <f>'[55]ne leke'!$Q$13/1000</f>
        <v>4554.086</v>
      </c>
      <c r="D11" s="47">
        <f>'[57]Prill 2019'!$C$11/1000</f>
        <v>6000</v>
      </c>
      <c r="E11" s="47">
        <v>6000</v>
      </c>
      <c r="F11" s="47">
        <f>'[56]ne leke'!$D$13/1000</f>
        <v>6000</v>
      </c>
      <c r="G11" s="47">
        <f>543*2+558*2</f>
        <v>2202</v>
      </c>
      <c r="H11" s="259">
        <f>'[57]Prill 2019'!$D$11/1000</f>
        <v>1544.161</v>
      </c>
      <c r="I11" s="33">
        <f aca="true" t="shared" si="0" ref="I11:I16">H11-G11</f>
        <v>-657.8389999999999</v>
      </c>
      <c r="J11" s="266"/>
      <c r="K11" s="138"/>
    </row>
    <row r="12" spans="1:11" ht="12.75">
      <c r="A12" s="18">
        <v>602</v>
      </c>
      <c r="B12" s="4" t="s">
        <v>10</v>
      </c>
      <c r="C12" s="47">
        <f>'[55]ne leke'!$Q$16/1000</f>
        <v>37554.791</v>
      </c>
      <c r="D12" s="47">
        <f>'[57]Prill 2019'!$C$15/1000</f>
        <v>42000</v>
      </c>
      <c r="E12" s="47">
        <f>D12</f>
        <v>42000</v>
      </c>
      <c r="F12" s="47">
        <f>'[56]ne leke'!$D$16/1000</f>
        <v>42000</v>
      </c>
      <c r="G12" s="47">
        <f>3500*4</f>
        <v>14000</v>
      </c>
      <c r="H12" s="260">
        <f>'[57]Prill 2019'!$D$15/1000</f>
        <v>10821.417</v>
      </c>
      <c r="I12" s="33">
        <f t="shared" si="0"/>
        <v>-3178.5830000000005</v>
      </c>
      <c r="J12" s="266"/>
      <c r="K12" s="138"/>
    </row>
    <row r="13" spans="1:11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  <c r="K13" s="138"/>
    </row>
    <row r="14" spans="1:11" ht="12.75">
      <c r="A14" s="18">
        <v>604</v>
      </c>
      <c r="B14" s="4" t="s">
        <v>12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  <c r="K14" s="138"/>
    </row>
    <row r="15" spans="1:11" ht="12.75">
      <c r="A15" s="18">
        <v>605</v>
      </c>
      <c r="B15" s="4" t="s">
        <v>13</v>
      </c>
      <c r="C15" s="47"/>
      <c r="D15" s="47"/>
      <c r="E15" s="47"/>
      <c r="F15" s="47"/>
      <c r="G15" s="47"/>
      <c r="H15" s="47"/>
      <c r="I15" s="33">
        <f t="shared" si="0"/>
        <v>0</v>
      </c>
      <c r="J15" s="2"/>
      <c r="K15" s="138"/>
    </row>
    <row r="16" spans="1:11" ht="12.75">
      <c r="A16" s="18">
        <v>606</v>
      </c>
      <c r="B16" s="4" t="s">
        <v>14</v>
      </c>
      <c r="C16" s="47"/>
      <c r="D16" s="47"/>
      <c r="E16" s="47"/>
      <c r="F16" s="47">
        <v>200</v>
      </c>
      <c r="G16" s="47">
        <v>200</v>
      </c>
      <c r="H16" s="47"/>
      <c r="I16" s="33">
        <f t="shared" si="0"/>
        <v>-200</v>
      </c>
      <c r="J16" s="2"/>
      <c r="K16" s="138"/>
    </row>
    <row r="17" spans="1:12" s="56" customFormat="1" ht="12.75">
      <c r="A17" s="51" t="s">
        <v>15</v>
      </c>
      <c r="B17" s="58" t="s">
        <v>16</v>
      </c>
      <c r="C17" s="59">
        <f>SUM(C10:C16)</f>
        <v>72521.76199999999</v>
      </c>
      <c r="D17" s="59">
        <f aca="true" t="shared" si="1" ref="D17:I17">SUM(D10:D16)</f>
        <v>81000</v>
      </c>
      <c r="E17" s="59">
        <f t="shared" si="1"/>
        <v>81000</v>
      </c>
      <c r="F17" s="59">
        <f t="shared" si="1"/>
        <v>81200</v>
      </c>
      <c r="G17" s="59">
        <f t="shared" si="1"/>
        <v>27380</v>
      </c>
      <c r="H17" s="59">
        <f t="shared" si="1"/>
        <v>22658.025</v>
      </c>
      <c r="I17" s="60">
        <f t="shared" si="1"/>
        <v>-4721.975</v>
      </c>
      <c r="J17" s="55"/>
      <c r="K17" s="138"/>
      <c r="L17" s="139"/>
    </row>
    <row r="18" spans="1:11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  <c r="K18" s="138"/>
    </row>
    <row r="19" spans="1:11" ht="12.75">
      <c r="A19" s="18">
        <v>231</v>
      </c>
      <c r="B19" s="4" t="s">
        <v>18</v>
      </c>
      <c r="C19" s="47">
        <f>'[55]ne leke'!$Q$63/1000</f>
        <v>7240.851</v>
      </c>
      <c r="D19" s="47">
        <f>'[57]Prill 2019'!$C$63/1000</f>
        <v>11000</v>
      </c>
      <c r="E19" s="47">
        <f>D19</f>
        <v>11000</v>
      </c>
      <c r="F19" s="47">
        <f>'[56]ne leke'!$D$64/1000</f>
        <v>11000</v>
      </c>
      <c r="G19" s="47">
        <v>2000</v>
      </c>
      <c r="H19" s="257">
        <v>0</v>
      </c>
      <c r="I19" s="33">
        <f>H19-G19</f>
        <v>-2000</v>
      </c>
      <c r="J19" s="2"/>
      <c r="K19" s="138"/>
    </row>
    <row r="20" spans="1:11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  <c r="K20" s="138"/>
    </row>
    <row r="21" spans="1:11" ht="12.75">
      <c r="A21" s="31" t="s">
        <v>20</v>
      </c>
      <c r="B21" s="42" t="s">
        <v>34</v>
      </c>
      <c r="C21" s="32">
        <f>SUM(C18:C20)</f>
        <v>7240.851</v>
      </c>
      <c r="D21" s="32">
        <f aca="true" t="shared" si="2" ref="D21:I21">SUM(D18:D20)</f>
        <v>11000</v>
      </c>
      <c r="E21" s="32">
        <f t="shared" si="2"/>
        <v>11000</v>
      </c>
      <c r="F21" s="32">
        <f t="shared" si="2"/>
        <v>11000</v>
      </c>
      <c r="G21" s="32">
        <f t="shared" si="2"/>
        <v>2000</v>
      </c>
      <c r="H21" s="32">
        <f t="shared" si="2"/>
        <v>0</v>
      </c>
      <c r="I21" s="38">
        <f t="shared" si="2"/>
        <v>-2000</v>
      </c>
      <c r="J21" s="2"/>
      <c r="K21" s="138"/>
    </row>
    <row r="22" spans="1:12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  <c r="K22" s="138"/>
      <c r="L22" s="138"/>
    </row>
    <row r="23" spans="1:11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  <c r="K23" s="138"/>
    </row>
    <row r="24" spans="1:11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  <c r="K24" s="138"/>
    </row>
    <row r="25" spans="1:11" ht="12.75">
      <c r="A25" s="31" t="s">
        <v>20</v>
      </c>
      <c r="B25" s="42" t="s">
        <v>35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  <c r="K25" s="138"/>
    </row>
    <row r="26" spans="1:11" s="56" customFormat="1" ht="12.75">
      <c r="A26" s="51" t="s">
        <v>21</v>
      </c>
      <c r="B26" s="52" t="s">
        <v>52</v>
      </c>
      <c r="C26" s="53">
        <f aca="true" t="shared" si="4" ref="C26:I26">C21+C25</f>
        <v>7240.851</v>
      </c>
      <c r="D26" s="53">
        <f t="shared" si="4"/>
        <v>11000</v>
      </c>
      <c r="E26" s="53">
        <f t="shared" si="4"/>
        <v>11000</v>
      </c>
      <c r="F26" s="53">
        <f t="shared" si="4"/>
        <v>11000</v>
      </c>
      <c r="G26" s="53">
        <f t="shared" si="4"/>
        <v>2000</v>
      </c>
      <c r="H26" s="53">
        <f t="shared" si="4"/>
        <v>0</v>
      </c>
      <c r="I26" s="54">
        <f t="shared" si="4"/>
        <v>-2000</v>
      </c>
      <c r="J26" s="55"/>
      <c r="K26" s="138"/>
    </row>
    <row r="27" spans="1:9" ht="12.75">
      <c r="A27" s="272" t="s">
        <v>36</v>
      </c>
      <c r="B27" s="273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274" t="s">
        <v>37</v>
      </c>
      <c r="B28" s="275"/>
      <c r="C28" s="57">
        <f aca="true" t="shared" si="5" ref="C28:I28">C17+C26+C27</f>
        <v>79762.61299999998</v>
      </c>
      <c r="D28" s="57">
        <f t="shared" si="5"/>
        <v>92000</v>
      </c>
      <c r="E28" s="57">
        <f t="shared" si="5"/>
        <v>92000</v>
      </c>
      <c r="F28" s="57">
        <f t="shared" si="5"/>
        <v>92200</v>
      </c>
      <c r="G28" s="57">
        <f t="shared" si="5"/>
        <v>29380</v>
      </c>
      <c r="H28" s="57">
        <f t="shared" si="5"/>
        <v>22658.025</v>
      </c>
      <c r="I28" s="129">
        <f t="shared" si="5"/>
        <v>-6721.975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0"/>
    </row>
    <row r="33" ht="12.75">
      <c r="G33" s="258"/>
    </row>
    <row r="34" ht="12.75">
      <c r="G34" s="258"/>
    </row>
    <row r="35" ht="12.75">
      <c r="G35" s="258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zoomScale="90" zoomScaleNormal="90" zoomScalePageLayoutView="0" workbookViewId="0" topLeftCell="A17">
      <selection activeCell="D42" sqref="D42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67" customFormat="1" ht="18">
      <c r="A2" s="202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7" customFormat="1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>
      <c r="A4" s="72" t="s">
        <v>22</v>
      </c>
      <c r="B4" s="203" t="s">
        <v>94</v>
      </c>
      <c r="C4" s="204" t="s">
        <v>23</v>
      </c>
      <c r="D4" s="205" t="s">
        <v>95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5" ht="15">
      <c r="A5" s="63"/>
      <c r="B5" s="206"/>
      <c r="C5" s="206"/>
      <c r="D5" s="206"/>
      <c r="E5" s="5"/>
      <c r="F5" s="5"/>
      <c r="G5" s="5"/>
      <c r="H5" s="5"/>
      <c r="I5" s="5"/>
      <c r="J5" s="5"/>
      <c r="K5" s="7"/>
      <c r="L5" s="7"/>
      <c r="M5" s="7"/>
      <c r="N5" s="7"/>
      <c r="O5">
        <f>M11/J11</f>
        <v>0.8336774193548387</v>
      </c>
    </row>
    <row r="6" spans="1:14" ht="15">
      <c r="A6" s="72" t="s">
        <v>1</v>
      </c>
      <c r="B6" s="203" t="s">
        <v>104</v>
      </c>
      <c r="C6" s="204" t="s">
        <v>51</v>
      </c>
      <c r="D6" s="205" t="s">
        <v>106</v>
      </c>
      <c r="E6" s="69"/>
      <c r="F6" s="68">
        <f>O11*1000</f>
        <v>5260.337022132797</v>
      </c>
      <c r="G6" s="68"/>
      <c r="H6" s="68"/>
      <c r="I6" s="68"/>
      <c r="J6" s="68"/>
      <c r="K6" s="7"/>
      <c r="L6" s="7"/>
      <c r="M6" s="7"/>
      <c r="N6" s="7"/>
    </row>
    <row r="7" spans="1:2" ht="15.75" thickBot="1">
      <c r="A7" s="294"/>
      <c r="B7" s="295"/>
    </row>
    <row r="8" spans="1:19" s="137" customFormat="1" ht="16.5" thickBot="1">
      <c r="A8" s="135"/>
      <c r="B8" s="136" t="s">
        <v>49</v>
      </c>
      <c r="C8" s="136"/>
      <c r="D8" s="136"/>
      <c r="E8" s="136"/>
      <c r="F8" s="136" t="s">
        <v>84</v>
      </c>
      <c r="G8" s="136"/>
      <c r="H8" s="136"/>
      <c r="I8" s="136" t="s">
        <v>85</v>
      </c>
      <c r="J8" s="136"/>
      <c r="K8" s="136"/>
      <c r="L8" s="136" t="s">
        <v>86</v>
      </c>
      <c r="M8" s="136"/>
      <c r="N8" s="136"/>
      <c r="O8" s="136" t="s">
        <v>87</v>
      </c>
      <c r="P8" s="304" t="s">
        <v>91</v>
      </c>
      <c r="Q8" s="305"/>
      <c r="R8" s="306"/>
      <c r="S8" s="291" t="s">
        <v>25</v>
      </c>
    </row>
    <row r="9" spans="1:19" s="73" customFormat="1" ht="57.75" customHeight="1">
      <c r="A9" s="285" t="s">
        <v>0</v>
      </c>
      <c r="B9" s="287" t="s">
        <v>69</v>
      </c>
      <c r="C9" s="289" t="s">
        <v>71</v>
      </c>
      <c r="D9" s="281" t="s">
        <v>102</v>
      </c>
      <c r="E9" s="283" t="s">
        <v>96</v>
      </c>
      <c r="F9" s="279" t="s">
        <v>103</v>
      </c>
      <c r="G9" s="281" t="s">
        <v>118</v>
      </c>
      <c r="H9" s="283" t="s">
        <v>97</v>
      </c>
      <c r="I9" s="279" t="s">
        <v>98</v>
      </c>
      <c r="J9" s="281" t="s">
        <v>126</v>
      </c>
      <c r="K9" s="283" t="s">
        <v>99</v>
      </c>
      <c r="L9" s="279" t="s">
        <v>100</v>
      </c>
      <c r="M9" s="281" t="s">
        <v>131</v>
      </c>
      <c r="N9" s="283" t="s">
        <v>132</v>
      </c>
      <c r="O9" s="279" t="s">
        <v>101</v>
      </c>
      <c r="P9" s="296" t="s">
        <v>88</v>
      </c>
      <c r="Q9" s="298" t="s">
        <v>89</v>
      </c>
      <c r="R9" s="302" t="s">
        <v>90</v>
      </c>
      <c r="S9" s="292"/>
    </row>
    <row r="10" spans="1:19" s="73" customFormat="1" ht="59.25" customHeight="1">
      <c r="A10" s="286"/>
      <c r="B10" s="288"/>
      <c r="C10" s="290"/>
      <c r="D10" s="282"/>
      <c r="E10" s="284"/>
      <c r="F10" s="280"/>
      <c r="G10" s="282"/>
      <c r="H10" s="284"/>
      <c r="I10" s="280"/>
      <c r="J10" s="282"/>
      <c r="K10" s="284"/>
      <c r="L10" s="280"/>
      <c r="M10" s="282"/>
      <c r="N10" s="284"/>
      <c r="O10" s="280"/>
      <c r="P10" s="297"/>
      <c r="Q10" s="299"/>
      <c r="R10" s="303"/>
      <c r="S10" s="293"/>
    </row>
    <row r="11" spans="1:19" s="44" customFormat="1" ht="76.5" customHeight="1">
      <c r="A11" s="207" t="s">
        <v>72</v>
      </c>
      <c r="B11" s="140" t="s">
        <v>112</v>
      </c>
      <c r="C11" s="208" t="s">
        <v>105</v>
      </c>
      <c r="D11" s="209">
        <v>13272</v>
      </c>
      <c r="E11" s="210">
        <v>72521.762</v>
      </c>
      <c r="F11" s="211">
        <f>E11/D11</f>
        <v>5.464267781796263</v>
      </c>
      <c r="G11" s="209">
        <f>15500/3</f>
        <v>5166.666666666667</v>
      </c>
      <c r="H11" s="210">
        <f>'Aneksi nr.2'!G17</f>
        <v>27380</v>
      </c>
      <c r="I11" s="211">
        <f>H11/G11</f>
        <v>5.299354838709677</v>
      </c>
      <c r="J11" s="209">
        <f>G11</f>
        <v>5166.666666666667</v>
      </c>
      <c r="K11" s="210">
        <f>H11</f>
        <v>27380</v>
      </c>
      <c r="L11" s="211">
        <f>K11/J11</f>
        <v>5.299354838709677</v>
      </c>
      <c r="M11" s="209">
        <f>1158+396+243+798+67+216+69+2014/3+1555/3+512/3</f>
        <v>4307.333333333334</v>
      </c>
      <c r="N11" s="210">
        <f>'Aneksi nr.2'!H17</f>
        <v>22658.025</v>
      </c>
      <c r="O11" s="211">
        <f>N11/M11</f>
        <v>5.260337022132797</v>
      </c>
      <c r="P11" s="212">
        <f aca="true" t="shared" si="0" ref="P11:P16">O11-F11</f>
        <v>-0.20393075966346608</v>
      </c>
      <c r="Q11" s="213">
        <f aca="true" t="shared" si="1" ref="Q11:Q16">O11-I11</f>
        <v>-0.03901781657688019</v>
      </c>
      <c r="R11" s="211">
        <f aca="true" t="shared" si="2" ref="R11:R16">O11-L11</f>
        <v>-0.03901781657688019</v>
      </c>
      <c r="S11" s="214" t="s">
        <v>151</v>
      </c>
    </row>
    <row r="12" spans="1:19" s="44" customFormat="1" ht="31.5">
      <c r="A12" s="207" t="s">
        <v>73</v>
      </c>
      <c r="B12" s="140" t="s">
        <v>111</v>
      </c>
      <c r="C12" s="208" t="s">
        <v>114</v>
      </c>
      <c r="D12" s="209">
        <v>1</v>
      </c>
      <c r="E12" s="210">
        <v>700</v>
      </c>
      <c r="F12" s="211">
        <f>E12/D12</f>
        <v>700</v>
      </c>
      <c r="G12" s="209">
        <v>0</v>
      </c>
      <c r="H12" s="210">
        <v>0</v>
      </c>
      <c r="I12" s="211">
        <v>0</v>
      </c>
      <c r="J12" s="209">
        <v>0</v>
      </c>
      <c r="K12" s="210">
        <v>0</v>
      </c>
      <c r="L12" s="211">
        <v>0</v>
      </c>
      <c r="M12" s="209">
        <v>0</v>
      </c>
      <c r="N12" s="210">
        <v>0</v>
      </c>
      <c r="O12" s="211">
        <v>0</v>
      </c>
      <c r="P12" s="212">
        <f t="shared" si="0"/>
        <v>-700</v>
      </c>
      <c r="Q12" s="213">
        <f t="shared" si="1"/>
        <v>0</v>
      </c>
      <c r="R12" s="211">
        <f t="shared" si="2"/>
        <v>0</v>
      </c>
      <c r="S12" s="214" t="s">
        <v>115</v>
      </c>
    </row>
    <row r="13" spans="1:19" s="44" customFormat="1" ht="76.5" customHeight="1">
      <c r="A13" s="207" t="s">
        <v>38</v>
      </c>
      <c r="B13" s="254" t="s">
        <v>117</v>
      </c>
      <c r="C13" s="208" t="s">
        <v>109</v>
      </c>
      <c r="D13" s="209">
        <v>243</v>
      </c>
      <c r="E13" s="210">
        <v>7240.851</v>
      </c>
      <c r="F13" s="211">
        <f>E13/D13</f>
        <v>29.79774074074074</v>
      </c>
      <c r="G13" s="209">
        <v>0</v>
      </c>
      <c r="H13" s="210">
        <v>0</v>
      </c>
      <c r="I13" s="211">
        <v>0</v>
      </c>
      <c r="J13" s="209">
        <v>0</v>
      </c>
      <c r="K13" s="210">
        <v>0</v>
      </c>
      <c r="L13" s="211">
        <v>0</v>
      </c>
      <c r="M13" s="209">
        <v>0</v>
      </c>
      <c r="N13" s="210">
        <v>0</v>
      </c>
      <c r="O13" s="211">
        <v>0</v>
      </c>
      <c r="P13" s="212">
        <f t="shared" si="0"/>
        <v>-29.79774074074074</v>
      </c>
      <c r="Q13" s="213">
        <f t="shared" si="1"/>
        <v>0</v>
      </c>
      <c r="R13" s="211">
        <f t="shared" si="2"/>
        <v>0</v>
      </c>
      <c r="S13" s="214" t="s">
        <v>119</v>
      </c>
    </row>
    <row r="14" spans="1:19" s="44" customFormat="1" ht="30">
      <c r="A14" s="207" t="s">
        <v>73</v>
      </c>
      <c r="B14" s="140" t="s">
        <v>127</v>
      </c>
      <c r="C14" s="208" t="s">
        <v>114</v>
      </c>
      <c r="D14" s="209"/>
      <c r="E14" s="210">
        <v>0</v>
      </c>
      <c r="F14" s="211">
        <v>0</v>
      </c>
      <c r="G14" s="209">
        <f>30/3</f>
        <v>10</v>
      </c>
      <c r="H14" s="210">
        <v>800</v>
      </c>
      <c r="I14" s="211">
        <f>H14/G14</f>
        <v>80</v>
      </c>
      <c r="J14" s="209">
        <v>10</v>
      </c>
      <c r="K14" s="210">
        <v>500</v>
      </c>
      <c r="L14" s="211">
        <f>K14/J14</f>
        <v>50</v>
      </c>
      <c r="M14" s="209">
        <v>0</v>
      </c>
      <c r="N14" s="210">
        <v>0</v>
      </c>
      <c r="O14" s="211">
        <v>0</v>
      </c>
      <c r="P14" s="212">
        <f t="shared" si="0"/>
        <v>0</v>
      </c>
      <c r="Q14" s="213">
        <f t="shared" si="1"/>
        <v>-80</v>
      </c>
      <c r="R14" s="211">
        <f t="shared" si="2"/>
        <v>-50</v>
      </c>
      <c r="S14" s="214" t="s">
        <v>150</v>
      </c>
    </row>
    <row r="15" spans="1:19" s="44" customFormat="1" ht="76.5" customHeight="1">
      <c r="A15" s="207" t="s">
        <v>38</v>
      </c>
      <c r="B15" s="254" t="s">
        <v>130</v>
      </c>
      <c r="C15" s="208" t="s">
        <v>114</v>
      </c>
      <c r="D15" s="209">
        <v>0</v>
      </c>
      <c r="E15" s="210">
        <v>0</v>
      </c>
      <c r="F15" s="211">
        <v>0</v>
      </c>
      <c r="G15" s="209">
        <f>9/3</f>
        <v>3</v>
      </c>
      <c r="H15" s="210">
        <v>200</v>
      </c>
      <c r="I15" s="211">
        <f>H15/G15</f>
        <v>66.66666666666667</v>
      </c>
      <c r="J15" s="209">
        <v>3</v>
      </c>
      <c r="K15" s="210">
        <v>500</v>
      </c>
      <c r="L15" s="211">
        <f>K15/J15</f>
        <v>166.66666666666666</v>
      </c>
      <c r="M15" s="209">
        <v>0</v>
      </c>
      <c r="N15" s="210">
        <v>0</v>
      </c>
      <c r="O15" s="211">
        <v>0</v>
      </c>
      <c r="P15" s="212">
        <f t="shared" si="0"/>
        <v>0</v>
      </c>
      <c r="Q15" s="213">
        <f t="shared" si="1"/>
        <v>-66.66666666666667</v>
      </c>
      <c r="R15" s="211">
        <f t="shared" si="2"/>
        <v>-166.66666666666666</v>
      </c>
      <c r="S15" s="214" t="s">
        <v>133</v>
      </c>
    </row>
    <row r="16" spans="1:19" s="44" customFormat="1" ht="76.5" customHeight="1">
      <c r="A16" s="207" t="s">
        <v>129</v>
      </c>
      <c r="B16" s="254" t="s">
        <v>128</v>
      </c>
      <c r="C16" s="208" t="s">
        <v>109</v>
      </c>
      <c r="D16" s="209">
        <v>0</v>
      </c>
      <c r="E16" s="210">
        <v>0</v>
      </c>
      <c r="F16" s="211">
        <v>0</v>
      </c>
      <c r="G16" s="209">
        <f>1665/3</f>
        <v>555</v>
      </c>
      <c r="H16" s="210">
        <v>1000</v>
      </c>
      <c r="I16" s="211">
        <f>H16/G16</f>
        <v>1.8018018018018018</v>
      </c>
      <c r="J16" s="209">
        <v>555</v>
      </c>
      <c r="K16" s="210">
        <v>1000</v>
      </c>
      <c r="L16" s="211">
        <f>K16/J16</f>
        <v>1.8018018018018018</v>
      </c>
      <c r="M16" s="209">
        <v>0</v>
      </c>
      <c r="N16" s="210">
        <f>'Aneksi nr.2'!H20-N15</f>
        <v>0</v>
      </c>
      <c r="O16" s="211">
        <v>0</v>
      </c>
      <c r="P16" s="212">
        <f t="shared" si="0"/>
        <v>0</v>
      </c>
      <c r="Q16" s="213">
        <f t="shared" si="1"/>
        <v>-1.8018018018018018</v>
      </c>
      <c r="R16" s="211">
        <f t="shared" si="2"/>
        <v>-1.8018018018018018</v>
      </c>
      <c r="S16" s="214" t="s">
        <v>152</v>
      </c>
    </row>
    <row r="17" spans="1:19" s="44" customFormat="1" ht="16.5" thickBot="1">
      <c r="A17" s="215"/>
      <c r="B17" s="216"/>
      <c r="C17" s="217"/>
      <c r="D17" s="218"/>
      <c r="E17" s="219"/>
      <c r="F17" s="220"/>
      <c r="G17" s="218"/>
      <c r="H17" s="219"/>
      <c r="I17" s="220"/>
      <c r="J17" s="218"/>
      <c r="K17" s="219"/>
      <c r="L17" s="220"/>
      <c r="M17" s="218"/>
      <c r="N17" s="219"/>
      <c r="O17" s="220"/>
      <c r="P17" s="221"/>
      <c r="Q17" s="222"/>
      <c r="R17" s="220"/>
      <c r="S17" s="223"/>
    </row>
    <row r="18" s="30" customFormat="1" ht="13.5" thickTop="1">
      <c r="B18" s="71"/>
    </row>
    <row r="19" spans="1:12" ht="16.5" thickBot="1">
      <c r="A19" s="300" t="s">
        <v>78</v>
      </c>
      <c r="B19" s="301"/>
      <c r="C19" s="301"/>
      <c r="D19" s="301"/>
      <c r="E19" s="301"/>
      <c r="F19" s="301"/>
      <c r="L19">
        <f>L16*1000</f>
        <v>1801.8018018018017</v>
      </c>
    </row>
    <row r="20" spans="1:6" ht="48" thickTop="1">
      <c r="A20" s="224" t="s">
        <v>0</v>
      </c>
      <c r="B20" s="225" t="s">
        <v>69</v>
      </c>
      <c r="C20" s="226" t="s">
        <v>76</v>
      </c>
      <c r="D20" s="226" t="s">
        <v>53</v>
      </c>
      <c r="E20" s="226" t="s">
        <v>77</v>
      </c>
      <c r="F20" s="227" t="s">
        <v>25</v>
      </c>
    </row>
    <row r="21" spans="1:6" ht="15">
      <c r="A21" s="228"/>
      <c r="B21" s="229"/>
      <c r="C21" s="229"/>
      <c r="D21" s="229"/>
      <c r="E21" s="230"/>
      <c r="F21" s="231"/>
    </row>
    <row r="22" spans="1:18" ht="15.75" thickBot="1">
      <c r="A22" s="232"/>
      <c r="B22" s="233"/>
      <c r="C22" s="234"/>
      <c r="D22" s="234"/>
      <c r="E22" s="235"/>
      <c r="F22" s="236"/>
      <c r="R22" s="142"/>
    </row>
    <row r="23" spans="1:15" s="30" customFormat="1" ht="13.5" thickTop="1">
      <c r="A23" s="23"/>
      <c r="B23" s="12"/>
      <c r="C23" s="23"/>
      <c r="D23" s="23"/>
      <c r="E23" s="64"/>
      <c r="F23" s="23"/>
      <c r="O23" s="141"/>
    </row>
    <row r="24" spans="1:6" s="30" customFormat="1" ht="12.75">
      <c r="A24" s="23"/>
      <c r="B24" s="12"/>
      <c r="C24" s="23"/>
      <c r="D24" s="23"/>
      <c r="E24" s="64"/>
      <c r="F24" s="23"/>
    </row>
    <row r="25" ht="18.75" customHeight="1"/>
  </sheetData>
  <sheetProtection/>
  <mergeCells count="22">
    <mergeCell ref="A19:F19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="80" zoomScaleNormal="80" zoomScalePageLayoutView="0" workbookViewId="0" topLeftCell="A19">
      <selection activeCell="D48" sqref="D48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5" customWidth="1"/>
  </cols>
  <sheetData>
    <row r="2" spans="1:10" s="67" customFormat="1" ht="15.75">
      <c r="A2" s="78" t="s">
        <v>80</v>
      </c>
      <c r="B2" s="34"/>
      <c r="C2" s="79"/>
      <c r="E2" s="34"/>
      <c r="F2" s="34"/>
      <c r="G2" s="34"/>
      <c r="H2" s="34"/>
      <c r="I2" s="34"/>
      <c r="J2" s="114"/>
    </row>
    <row r="3" spans="1:9" s="85" customFormat="1" ht="18.75" customHeight="1">
      <c r="A3" s="162" t="s">
        <v>134</v>
      </c>
      <c r="B3" s="35"/>
      <c r="C3" s="130"/>
      <c r="E3" s="35"/>
      <c r="F3" s="35"/>
      <c r="G3" s="35"/>
      <c r="H3" s="35"/>
      <c r="I3" s="35"/>
    </row>
    <row r="4" ht="13.5" thickBot="1"/>
    <row r="5" spans="1:10" s="75" customFormat="1" ht="33.75" customHeight="1">
      <c r="A5" s="164" t="s">
        <v>51</v>
      </c>
      <c r="B5" s="165" t="s">
        <v>106</v>
      </c>
      <c r="C5" s="166" t="s">
        <v>39</v>
      </c>
      <c r="D5" s="308" t="s">
        <v>104</v>
      </c>
      <c r="E5" s="309"/>
      <c r="F5" s="309"/>
      <c r="G5" s="309"/>
      <c r="H5" s="309"/>
      <c r="I5" s="310"/>
      <c r="J5" s="167" t="s">
        <v>25</v>
      </c>
    </row>
    <row r="6" spans="1:10" s="75" customFormat="1" ht="129.75" customHeight="1">
      <c r="A6" s="83" t="s">
        <v>54</v>
      </c>
      <c r="B6" s="163" t="s">
        <v>108</v>
      </c>
      <c r="C6" s="115"/>
      <c r="D6" s="117"/>
      <c r="E6" s="118"/>
      <c r="F6" s="118"/>
      <c r="G6" s="118"/>
      <c r="H6" s="118"/>
      <c r="I6" s="119"/>
      <c r="J6" s="248" t="s">
        <v>110</v>
      </c>
    </row>
    <row r="7" spans="1:10" s="75" customFormat="1" ht="15.75" customHeight="1">
      <c r="A7" s="116"/>
      <c r="B7" s="113"/>
      <c r="C7" s="74"/>
      <c r="D7" s="307" t="s">
        <v>68</v>
      </c>
      <c r="E7" s="307"/>
      <c r="F7" s="307"/>
      <c r="G7" s="307"/>
      <c r="H7" s="307"/>
      <c r="I7" s="307"/>
      <c r="J7" s="126"/>
    </row>
    <row r="8" spans="1:10" s="77" customFormat="1" ht="51">
      <c r="A8" s="311" t="s">
        <v>65</v>
      </c>
      <c r="B8" s="312"/>
      <c r="C8" s="76" t="s">
        <v>63</v>
      </c>
      <c r="D8" s="120" t="s">
        <v>66</v>
      </c>
      <c r="E8" s="123" t="s">
        <v>62</v>
      </c>
      <c r="F8" s="76" t="s">
        <v>136</v>
      </c>
      <c r="G8" s="76" t="s">
        <v>137</v>
      </c>
      <c r="H8" s="124" t="s">
        <v>138</v>
      </c>
      <c r="I8" s="121" t="s">
        <v>64</v>
      </c>
      <c r="J8" s="127"/>
    </row>
    <row r="9" spans="1:10" s="75" customFormat="1" ht="70.5" customHeight="1">
      <c r="A9" s="168" t="s">
        <v>55</v>
      </c>
      <c r="B9" s="163" t="s">
        <v>113</v>
      </c>
      <c r="C9" s="169"/>
      <c r="D9" s="170"/>
      <c r="E9" s="171"/>
      <c r="F9" s="172"/>
      <c r="G9" s="173"/>
      <c r="H9" s="174"/>
      <c r="I9" s="175"/>
      <c r="J9" s="249" t="s">
        <v>107</v>
      </c>
    </row>
    <row r="10" spans="1:10" s="75" customFormat="1" ht="114" customHeight="1">
      <c r="A10" s="168"/>
      <c r="B10" s="176"/>
      <c r="C10" s="163" t="s">
        <v>72</v>
      </c>
      <c r="D10" s="177" t="s">
        <v>135</v>
      </c>
      <c r="E10" s="250">
        <f>'Aneksi nr. 3'!D11</f>
        <v>13272</v>
      </c>
      <c r="F10" s="251">
        <f>'Aneksi nr. 3'!G11</f>
        <v>5166.666666666667</v>
      </c>
      <c r="G10" s="252">
        <f>F10</f>
        <v>5166.666666666667</v>
      </c>
      <c r="H10" s="253">
        <f>'Aneksi nr. 3'!M11</f>
        <v>4307.333333333334</v>
      </c>
      <c r="I10" s="181">
        <f>H10/G10</f>
        <v>0.8336774193548387</v>
      </c>
      <c r="J10" s="249" t="s">
        <v>116</v>
      </c>
    </row>
    <row r="11" spans="1:10" s="75" customFormat="1" ht="20.25" customHeight="1">
      <c r="A11" s="168"/>
      <c r="B11" s="182"/>
      <c r="C11" s="163"/>
      <c r="D11" s="177"/>
      <c r="E11" s="183"/>
      <c r="F11" s="178"/>
      <c r="G11" s="179"/>
      <c r="H11" s="180"/>
      <c r="I11" s="181"/>
      <c r="J11" s="249"/>
    </row>
    <row r="12" spans="1:10" s="75" customFormat="1" ht="15" customHeight="1">
      <c r="A12" s="168"/>
      <c r="B12" s="182"/>
      <c r="C12" s="163"/>
      <c r="D12" s="177"/>
      <c r="E12" s="184"/>
      <c r="F12" s="178"/>
      <c r="G12" s="179"/>
      <c r="H12" s="180"/>
      <c r="I12" s="181"/>
      <c r="J12" s="128"/>
    </row>
    <row r="13" spans="1:10" s="75" customFormat="1" ht="104.25" customHeight="1">
      <c r="A13" s="168" t="s">
        <v>56</v>
      </c>
      <c r="B13" s="254" t="s">
        <v>139</v>
      </c>
      <c r="C13" s="185"/>
      <c r="D13" s="170"/>
      <c r="E13" s="171"/>
      <c r="F13" s="186"/>
      <c r="G13" s="187"/>
      <c r="H13" s="188"/>
      <c r="I13" s="189"/>
      <c r="J13" s="249" t="s">
        <v>153</v>
      </c>
    </row>
    <row r="14" spans="1:10" s="75" customFormat="1" ht="98.25" customHeight="1">
      <c r="A14" s="190"/>
      <c r="B14" s="182"/>
      <c r="C14" s="163" t="s">
        <v>73</v>
      </c>
      <c r="D14" s="254" t="s">
        <v>139</v>
      </c>
      <c r="E14" s="261">
        <f>'Aneksi nr. 3'!D16</f>
        <v>0</v>
      </c>
      <c r="F14" s="262">
        <f>'Aneksi nr. 3'!G16</f>
        <v>555</v>
      </c>
      <c r="G14" s="264">
        <f>'Aneksi nr. 3'!J16</f>
        <v>555</v>
      </c>
      <c r="H14" s="263">
        <f>'Aneksi nr. 3'!M16</f>
        <v>0</v>
      </c>
      <c r="I14" s="181">
        <f>H14/G14</f>
        <v>0</v>
      </c>
      <c r="J14" s="249" t="s">
        <v>143</v>
      </c>
    </row>
    <row r="15" spans="1:10" s="75" customFormat="1" ht="15" customHeight="1">
      <c r="A15" s="168"/>
      <c r="B15" s="182"/>
      <c r="C15" s="163"/>
      <c r="D15" s="177"/>
      <c r="E15" s="183"/>
      <c r="F15" s="191"/>
      <c r="G15" s="192"/>
      <c r="H15" s="193"/>
      <c r="I15" s="181"/>
      <c r="J15" s="128"/>
    </row>
    <row r="16" spans="1:10" s="75" customFormat="1" ht="15" customHeight="1">
      <c r="A16" s="168"/>
      <c r="B16" s="182"/>
      <c r="C16" s="163"/>
      <c r="D16" s="177"/>
      <c r="E16" s="183"/>
      <c r="F16" s="191"/>
      <c r="G16" s="192"/>
      <c r="H16" s="193"/>
      <c r="I16" s="181"/>
      <c r="J16" s="128"/>
    </row>
    <row r="17" spans="1:10" s="75" customFormat="1" ht="70.5" customHeight="1">
      <c r="A17" s="194" t="s">
        <v>57</v>
      </c>
      <c r="B17" s="195" t="s">
        <v>127</v>
      </c>
      <c r="C17" s="185"/>
      <c r="D17" s="196"/>
      <c r="E17" s="171"/>
      <c r="F17" s="197"/>
      <c r="G17" s="198"/>
      <c r="H17" s="199"/>
      <c r="I17" s="175"/>
      <c r="J17" s="249" t="s">
        <v>141</v>
      </c>
    </row>
    <row r="18" spans="1:10" s="75" customFormat="1" ht="168.75" customHeight="1">
      <c r="A18" s="168"/>
      <c r="B18" s="182"/>
      <c r="C18" s="200" t="s">
        <v>38</v>
      </c>
      <c r="D18" s="201" t="s">
        <v>127</v>
      </c>
      <c r="E18" s="261">
        <f>'Aneksi nr. 3'!D14</f>
        <v>0</v>
      </c>
      <c r="F18" s="262">
        <f>'Aneksi nr. 3'!G14</f>
        <v>10</v>
      </c>
      <c r="G18" s="262">
        <f>'Aneksi nr. 3'!J14</f>
        <v>10</v>
      </c>
      <c r="H18" s="263">
        <f>'Aneksi nr. 3'!M14</f>
        <v>0</v>
      </c>
      <c r="I18" s="181">
        <v>1</v>
      </c>
      <c r="J18" s="249" t="s">
        <v>154</v>
      </c>
    </row>
    <row r="19" spans="1:10" s="75" customFormat="1" ht="70.5" customHeight="1">
      <c r="A19" s="194" t="s">
        <v>140</v>
      </c>
      <c r="B19" s="195" t="s">
        <v>130</v>
      </c>
      <c r="C19" s="185"/>
      <c r="D19" s="196"/>
      <c r="E19" s="171"/>
      <c r="F19" s="197"/>
      <c r="G19" s="198"/>
      <c r="H19" s="199"/>
      <c r="I19" s="175"/>
      <c r="J19" s="249" t="s">
        <v>142</v>
      </c>
    </row>
    <row r="20" spans="1:10" s="75" customFormat="1" ht="168.75" customHeight="1">
      <c r="A20" s="168"/>
      <c r="B20" s="182"/>
      <c r="C20" s="200" t="s">
        <v>38</v>
      </c>
      <c r="D20" s="201" t="s">
        <v>130</v>
      </c>
      <c r="E20" s="261">
        <f>'Aneksi nr. 3'!D15</f>
        <v>0</v>
      </c>
      <c r="F20" s="262">
        <f>'Aneksi nr. 3'!G15</f>
        <v>3</v>
      </c>
      <c r="G20" s="262">
        <f>'Aneksi nr. 3'!J15</f>
        <v>3</v>
      </c>
      <c r="H20" s="263">
        <f>'Aneksi nr. 3'!M15</f>
        <v>0</v>
      </c>
      <c r="I20" s="181">
        <v>1</v>
      </c>
      <c r="J20" s="249" t="s">
        <v>155</v>
      </c>
    </row>
    <row r="21" spans="1:10" s="75" customFormat="1" ht="16.5" customHeight="1">
      <c r="A21" s="143"/>
      <c r="B21" s="144"/>
      <c r="C21" s="80"/>
      <c r="D21" s="153"/>
      <c r="E21" s="125"/>
      <c r="F21" s="148"/>
      <c r="G21" s="149"/>
      <c r="H21" s="150"/>
      <c r="I21" s="122"/>
      <c r="J21" s="154"/>
    </row>
    <row r="22" spans="1:10" s="75" customFormat="1" ht="15" customHeight="1">
      <c r="A22" s="143"/>
      <c r="B22" s="144"/>
      <c r="C22" s="145"/>
      <c r="D22" s="146"/>
      <c r="E22" s="147"/>
      <c r="F22" s="148"/>
      <c r="G22" s="149"/>
      <c r="H22" s="150"/>
      <c r="I22" s="122"/>
      <c r="J22" s="152"/>
    </row>
    <row r="23" spans="1:10" s="75" customFormat="1" ht="15" customHeight="1" thickBot="1">
      <c r="A23" s="82"/>
      <c r="B23" s="155"/>
      <c r="C23" s="81"/>
      <c r="D23" s="156"/>
      <c r="E23" s="157"/>
      <c r="F23" s="158"/>
      <c r="G23" s="149"/>
      <c r="H23" s="159"/>
      <c r="I23" s="151"/>
      <c r="J23" s="161"/>
    </row>
    <row r="24" spans="7:9" ht="12.75">
      <c r="G24" s="160"/>
      <c r="I24" s="160"/>
    </row>
    <row r="25" spans="1:9" s="85" customFormat="1" ht="12.75" customHeight="1">
      <c r="A25" s="84" t="s">
        <v>67</v>
      </c>
      <c r="C25" s="86"/>
      <c r="E25" s="35"/>
      <c r="F25" s="35"/>
      <c r="G25" s="35"/>
      <c r="H25" s="35"/>
      <c r="I25" s="35"/>
    </row>
    <row r="26" spans="1:9" s="85" customFormat="1" ht="12.75" customHeight="1">
      <c r="A26" s="84" t="s">
        <v>70</v>
      </c>
      <c r="C26" s="86"/>
      <c r="E26" s="35"/>
      <c r="F26" s="35"/>
      <c r="G26" s="35"/>
      <c r="H26" s="35"/>
      <c r="I26" s="35"/>
    </row>
    <row r="27" spans="1:9" s="85" customFormat="1" ht="12.75" customHeight="1">
      <c r="A27" s="84" t="s">
        <v>92</v>
      </c>
      <c r="C27" s="86"/>
      <c r="E27" s="35"/>
      <c r="F27" s="35"/>
      <c r="G27" s="35"/>
      <c r="H27" s="35"/>
      <c r="I27" s="35"/>
    </row>
    <row r="28" spans="1:9" s="85" customFormat="1" ht="12.75" customHeight="1">
      <c r="A28" s="84" t="s">
        <v>93</v>
      </c>
      <c r="C28" s="86"/>
      <c r="E28" s="35"/>
      <c r="F28" s="35"/>
      <c r="G28" s="35"/>
      <c r="H28" s="35"/>
      <c r="I28" s="35"/>
    </row>
    <row r="29" ht="12.75" customHeight="1"/>
    <row r="30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="90" zoomScaleNormal="90" zoomScalePageLayoutView="0" workbookViewId="0" topLeftCell="A1">
      <selection activeCell="J28" sqref="J28"/>
    </sheetView>
  </sheetViews>
  <sheetFormatPr defaultColWidth="9.140625" defaultRowHeight="12.75"/>
  <cols>
    <col min="1" max="1" width="13.00390625" style="89" customWidth="1"/>
    <col min="2" max="2" width="19.421875" style="89" customWidth="1"/>
    <col min="3" max="3" width="14.140625" style="89" customWidth="1"/>
    <col min="4" max="4" width="15.421875" style="89" customWidth="1"/>
    <col min="5" max="5" width="17.421875" style="89" customWidth="1"/>
    <col min="6" max="6" width="17.57421875" style="89" customWidth="1"/>
    <col min="7" max="7" width="19.7109375" style="89" customWidth="1"/>
    <col min="8" max="8" width="21.8515625" style="89" customWidth="1"/>
    <col min="9" max="9" width="24.8515625" style="89" customWidth="1"/>
    <col min="10" max="10" width="29.00390625" style="89" customWidth="1"/>
    <col min="11" max="11" width="25.140625" style="89" customWidth="1"/>
    <col min="12" max="12" width="14.421875" style="89" customWidth="1"/>
    <col min="13" max="16384" width="9.140625" style="89" customWidth="1"/>
  </cols>
  <sheetData>
    <row r="2" spans="1:9" s="98" customFormat="1" ht="18">
      <c r="A2" s="237" t="s">
        <v>81</v>
      </c>
      <c r="C2" s="99"/>
      <c r="G2" s="100"/>
      <c r="H2" s="100"/>
      <c r="I2" s="100"/>
    </row>
    <row r="3" spans="1:9" s="93" customFormat="1" ht="18">
      <c r="A3" s="238"/>
      <c r="G3" s="94"/>
      <c r="H3" s="94"/>
      <c r="I3" s="94"/>
    </row>
    <row r="4" spans="1:9" s="96" customFormat="1" ht="18">
      <c r="A4" s="239" t="s">
        <v>60</v>
      </c>
      <c r="C4" s="95"/>
      <c r="G4" s="97"/>
      <c r="H4" s="97"/>
      <c r="I4" s="97"/>
    </row>
    <row r="5" spans="3:9" ht="13.5" thickBot="1">
      <c r="C5" s="88"/>
      <c r="E5" s="88"/>
      <c r="F5" s="88"/>
      <c r="G5" s="90"/>
      <c r="H5" s="90"/>
      <c r="I5" s="90"/>
    </row>
    <row r="6" spans="1:11" ht="37.5" customHeight="1">
      <c r="A6" s="325" t="s">
        <v>31</v>
      </c>
      <c r="B6" s="324" t="s">
        <v>40</v>
      </c>
      <c r="C6" s="240" t="s">
        <v>41</v>
      </c>
      <c r="D6" s="240" t="s">
        <v>42</v>
      </c>
      <c r="E6" s="240" t="s">
        <v>58</v>
      </c>
      <c r="F6" s="240" t="s">
        <v>148</v>
      </c>
      <c r="G6" s="324" t="s">
        <v>149</v>
      </c>
      <c r="H6" s="324" t="s">
        <v>45</v>
      </c>
      <c r="I6" s="324" t="s">
        <v>59</v>
      </c>
      <c r="J6" s="324" t="s">
        <v>46</v>
      </c>
      <c r="K6" s="316" t="s">
        <v>25</v>
      </c>
    </row>
    <row r="7" spans="1:11" ht="15" customHeight="1">
      <c r="A7" s="326"/>
      <c r="B7" s="319"/>
      <c r="C7" s="241" t="s">
        <v>26</v>
      </c>
      <c r="D7" s="241" t="s">
        <v>47</v>
      </c>
      <c r="E7" s="241" t="s">
        <v>47</v>
      </c>
      <c r="F7" s="319" t="s">
        <v>28</v>
      </c>
      <c r="G7" s="319"/>
      <c r="H7" s="319"/>
      <c r="I7" s="319"/>
      <c r="J7" s="319"/>
      <c r="K7" s="317"/>
    </row>
    <row r="8" spans="1:11" ht="32.25" customHeight="1" thickBot="1">
      <c r="A8" s="327"/>
      <c r="B8" s="320"/>
      <c r="C8" s="242" t="s">
        <v>27</v>
      </c>
      <c r="D8" s="242" t="s">
        <v>27</v>
      </c>
      <c r="E8" s="242" t="s">
        <v>27</v>
      </c>
      <c r="F8" s="320"/>
      <c r="G8" s="320"/>
      <c r="H8" s="320"/>
      <c r="I8" s="320"/>
      <c r="J8" s="320"/>
      <c r="K8" s="318"/>
    </row>
    <row r="9" spans="1:11" ht="75">
      <c r="A9" s="243" t="s">
        <v>147</v>
      </c>
      <c r="B9" s="244" t="s">
        <v>144</v>
      </c>
      <c r="C9" s="244"/>
      <c r="D9" s="244"/>
      <c r="E9" s="244"/>
      <c r="F9" s="244"/>
      <c r="G9" s="255">
        <v>5020</v>
      </c>
      <c r="H9" s="244">
        <v>0</v>
      </c>
      <c r="I9" s="244">
        <v>0</v>
      </c>
      <c r="J9" s="244">
        <f>I9</f>
        <v>0</v>
      </c>
      <c r="K9" s="265" t="str">
        <f>'Aneksi nr. 3'!S16</f>
        <v>Eshtë bërë vlerësimi i ofertave dhe aktualisht jemi në fazën 7 ditore të pritjes së ndonjë ankese të mundshme.</v>
      </c>
    </row>
    <row r="10" spans="1:11" ht="30">
      <c r="A10" s="243" t="s">
        <v>146</v>
      </c>
      <c r="B10" s="244" t="s">
        <v>127</v>
      </c>
      <c r="C10" s="244"/>
      <c r="D10" s="244"/>
      <c r="E10" s="244"/>
      <c r="F10" s="244"/>
      <c r="G10" s="244">
        <v>5020</v>
      </c>
      <c r="H10" s="244">
        <v>0</v>
      </c>
      <c r="I10" s="244">
        <v>0</v>
      </c>
      <c r="J10" s="244">
        <v>0</v>
      </c>
      <c r="K10" s="265" t="str">
        <f>'Aneksi nr. 3'!S14</f>
        <v>Eshtë lidhur kontrata pritet lëvrimi pajisjeve</v>
      </c>
    </row>
    <row r="11" spans="1:11" ht="30.75" thickBot="1">
      <c r="A11" s="245" t="s">
        <v>145</v>
      </c>
      <c r="B11" s="246" t="s">
        <v>130</v>
      </c>
      <c r="C11" s="246"/>
      <c r="D11" s="246"/>
      <c r="E11" s="246"/>
      <c r="F11" s="246"/>
      <c r="G11" s="246">
        <v>960</v>
      </c>
      <c r="H11" s="246">
        <v>0</v>
      </c>
      <c r="I11" s="246">
        <v>0</v>
      </c>
      <c r="J11" s="246">
        <v>0</v>
      </c>
      <c r="K11" s="256" t="str">
        <f>'Aneksi nr. 3'!S15</f>
        <v>Presim miratimin nga AKSHI</v>
      </c>
    </row>
    <row r="12" spans="1:9" ht="12.75">
      <c r="A12" s="90"/>
      <c r="B12" s="90"/>
      <c r="C12" s="90"/>
      <c r="D12" s="90"/>
      <c r="E12" s="90"/>
      <c r="F12" s="90"/>
      <c r="G12" s="90"/>
      <c r="H12" s="90"/>
      <c r="I12" s="90"/>
    </row>
    <row r="13" spans="5:9" ht="12.75">
      <c r="E13" s="90"/>
      <c r="F13" s="90"/>
      <c r="G13" s="90"/>
      <c r="H13" s="90"/>
      <c r="I13" s="90"/>
    </row>
    <row r="14" spans="7:9" ht="12.75" customHeight="1">
      <c r="G14" s="90"/>
      <c r="H14" s="90"/>
      <c r="I14" s="90"/>
    </row>
    <row r="15" spans="1:9" s="96" customFormat="1" ht="15.75">
      <c r="A15" s="247" t="s">
        <v>61</v>
      </c>
      <c r="G15" s="97"/>
      <c r="H15" s="97"/>
      <c r="I15" s="97"/>
    </row>
    <row r="16" spans="3:9" ht="16.5" thickBot="1">
      <c r="C16" s="101"/>
      <c r="D16" s="91"/>
      <c r="E16" s="88"/>
      <c r="F16" s="88"/>
      <c r="G16" s="91"/>
      <c r="H16" s="92"/>
      <c r="I16" s="92"/>
    </row>
    <row r="17" spans="1:12" ht="18.75" customHeight="1">
      <c r="A17" s="328" t="s">
        <v>31</v>
      </c>
      <c r="B17" s="321" t="s">
        <v>40</v>
      </c>
      <c r="C17" s="111" t="s">
        <v>29</v>
      </c>
      <c r="D17" s="111" t="s">
        <v>41</v>
      </c>
      <c r="E17" s="111" t="s">
        <v>42</v>
      </c>
      <c r="F17" s="111" t="s">
        <v>43</v>
      </c>
      <c r="G17" s="111" t="s">
        <v>32</v>
      </c>
      <c r="H17" s="321" t="s">
        <v>44</v>
      </c>
      <c r="I17" s="321" t="s">
        <v>59</v>
      </c>
      <c r="J17" s="321" t="s">
        <v>45</v>
      </c>
      <c r="K17" s="321" t="s">
        <v>46</v>
      </c>
      <c r="L17" s="313" t="s">
        <v>25</v>
      </c>
    </row>
    <row r="18" spans="1:12" ht="12.75">
      <c r="A18" s="329"/>
      <c r="B18" s="322"/>
      <c r="C18" s="87" t="s">
        <v>30</v>
      </c>
      <c r="D18" s="87" t="s">
        <v>26</v>
      </c>
      <c r="E18" s="87" t="s">
        <v>47</v>
      </c>
      <c r="F18" s="87" t="s">
        <v>47</v>
      </c>
      <c r="G18" s="87" t="s">
        <v>28</v>
      </c>
      <c r="H18" s="322"/>
      <c r="I18" s="322"/>
      <c r="J18" s="322"/>
      <c r="K18" s="322"/>
      <c r="L18" s="314"/>
    </row>
    <row r="19" spans="1:12" ht="13.5" thickBot="1">
      <c r="A19" s="330"/>
      <c r="B19" s="323"/>
      <c r="C19" s="112"/>
      <c r="D19" s="112" t="s">
        <v>27</v>
      </c>
      <c r="E19" s="112" t="s">
        <v>27</v>
      </c>
      <c r="F19" s="112" t="s">
        <v>27</v>
      </c>
      <c r="G19" s="112"/>
      <c r="H19" s="323"/>
      <c r="I19" s="323"/>
      <c r="J19" s="323"/>
      <c r="K19" s="323"/>
      <c r="L19" s="315"/>
    </row>
    <row r="20" spans="1:12" ht="12.7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10"/>
    </row>
    <row r="21" spans="1:12" ht="12.7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4"/>
    </row>
    <row r="22" spans="1:12" ht="12.7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2" ht="13.5" thickBo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</sheetData>
  <sheetProtection/>
  <mergeCells count="15">
    <mergeCell ref="A6:A8"/>
    <mergeCell ref="A17:A19"/>
    <mergeCell ref="B17:B19"/>
    <mergeCell ref="H17:H19"/>
    <mergeCell ref="I17:I19"/>
    <mergeCell ref="J17:J19"/>
    <mergeCell ref="L17:L19"/>
    <mergeCell ref="K6:K8"/>
    <mergeCell ref="F7:F8"/>
    <mergeCell ref="K17:K19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2018-09-25T01:54:10Z</cp:lastPrinted>
  <dcterms:created xsi:type="dcterms:W3CDTF">2006-01-12T07:01:41Z</dcterms:created>
  <dcterms:modified xsi:type="dcterms:W3CDTF">2019-05-24T07:34:34Z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