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35" tabRatio="715" activeTab="1"/>
  </bookViews>
  <sheets>
    <sheet name="Aneksi nr.1" sheetId="1" r:id="rId1"/>
    <sheet name="Aneksi nr.2" sheetId="2" r:id="rId2"/>
    <sheet name="Aneksi nr. 3" sheetId="3" r:id="rId3"/>
    <sheet name="Aneksi nr. 4" sheetId="4" r:id="rId4"/>
    <sheet name="Aneksi nr. 5" sheetId="5" r:id="rId5"/>
    <sheet name="Sheet1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localSheetId="4" hidden="1">{"Main Economic Indicators",#N/A,FALSE,"C"}</definedName>
    <definedName name="ams" hidden="1">{"Main Economic Indicators",#N/A,FALSE,"C"}</definedName>
    <definedName name="amstwo" localSheetId="4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localSheetId="4" hidden="1">{"Main Economic Indicators",#N/A,FALSE,"C"}</definedName>
    <definedName name="endrit" hidden="1">{"Main Economic Indicators",#N/A,FALSE,"C"}</definedName>
    <definedName name="ergferger" localSheetId="4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localSheetId="4" hidden="1">{#N/A,#N/A,FALSE,"I";#N/A,#N/A,FALSE,"J";#N/A,#N/A,FALSE,"K";#N/A,#N/A,FALSE,"L";#N/A,#N/A,FALSE,"M";#N/A,#N/A,FALSE,"N";#N/A,#N/A,FALSE,"O"}</definedName>
    <definedName name="newname2" hidden="1">{#N/A,#N/A,FALSE,"I";#N/A,#N/A,FALSE,"J";#N/A,#N/A,FALSE,"K";#N/A,#N/A,FALSE,"L";#N/A,#N/A,FALSE,"M";#N/A,#N/A,FALSE,"N";#N/A,#N/A,FALSE,"O"}</definedName>
    <definedName name="newname3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localSheetId="4" hidden="1">{"WEO",#N/A,FALSE,"T"}</definedName>
    <definedName name="newname4" hidden="1">{"WEO",#N/A,FALSE,"T"}</definedName>
    <definedName name="newname5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_xlnm.Print_Area" localSheetId="2">'Aneksi nr. 3'!$A$1:$S$30</definedName>
    <definedName name="_xlnm.Print_Area" localSheetId="4">'Aneksi nr. 5'!$A$1:$L$31</definedName>
    <definedName name="_xlnm.Print_Area" localSheetId="0">'Aneksi nr.1'!$A$1:$I$25</definedName>
    <definedName name="_xlnm.Print_Area" localSheetId="1">'Aneksi nr.2'!$A$1:$I$29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localSheetId="4" hidden="1">{"Main Economic Indicators",#N/A,FALSE,"C"}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localSheetId="4" hidden="1">{"BOP_TAB",#N/A,FALSE,"N";"MIDTERM_TAB",#N/A,FALSE,"O"}</definedName>
    <definedName name="wrn.BOP_MIDTERM." hidden="1">{"BOP_TAB",#N/A,FALSE,"N";"MIDTERM_TAB",#N/A,FALSE,"O"}</definedName>
    <definedName name="wrn.formula." localSheetId="4" hidden="1">{#N/A,#N/A,FALSE,"MS"}</definedName>
    <definedName name="wrn.formula." hidden="1">{#N/A,#N/A,FALSE,"MS"}</definedName>
    <definedName name="wrn.IMF._.RR._.Office." localSheetId="4" hidden="1">{"ca",#N/A,FALSE,"Detailed BOP";"ka",#N/A,FALSE,"Detailed BOP";"btl",#N/A,FALSE,"Detailed BOP";#N/A,#N/A,FALSE,"Debt  Stock TBL";"imfprint",#N/A,FALSE,"IMF";"imfdebtservice",#N/A,FALSE,"IMF";"tradeprint",#N/A,FALSE,"Trade"}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localSheetId="4" hidden="1">{"Main Economic Indicators",#N/A,FALSE,"C"}</definedName>
    <definedName name="wrn.Main._.Economic._.Indicators." hidden="1">{"Main Economic Indicators",#N/A,FALSE,"C"}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4" hidden="1">{"MONA",#N/A,FALSE,"S"}</definedName>
    <definedName name="wrn.MONA." hidden="1">{"MONA",#N/A,FALSE,"S"}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localSheetId="4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localSheetId="4" hidden="1">{"WEO",#N/A,FALSE,"T"}</definedName>
    <definedName name="wrn.WEO." hidden="1">{"WEO",#N/A,FALSE,"T"}</definedName>
    <definedName name="wvu.Print." localSheetId="4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comments3.xml><?xml version="1.0" encoding="utf-8"?>
<comments xmlns="http://schemas.openxmlformats.org/spreadsheetml/2006/main">
  <authors>
    <author>Ornela Bejte</author>
    <author>ornela</author>
  </authors>
  <commentList>
    <comment ref="B19" authorId="0">
      <text>
        <r>
          <rPr>
            <b/>
            <sz val="9"/>
            <rFont val="Tahoma"/>
            <family val="2"/>
          </rPr>
          <t>Ornela Bejte:</t>
        </r>
        <r>
          <rPr>
            <sz val="9"/>
            <rFont val="Tahoma"/>
            <family val="2"/>
          </rPr>
          <t xml:space="preserve">
ashgj 9</t>
        </r>
      </text>
    </comment>
    <comment ref="G19" authorId="1">
      <text>
        <r>
          <rPr>
            <b/>
            <sz val="9"/>
            <rFont val="Tahoma"/>
            <family val="2"/>
          </rPr>
          <t>ornela:</t>
        </r>
        <r>
          <rPr>
            <sz val="9"/>
            <rFont val="Tahoma"/>
            <family val="2"/>
          </rPr>
          <t xml:space="preserve">
92 pajisje elektronike dhe 25 pajisje zyre</t>
        </r>
      </text>
    </comment>
    <comment ref="H15" authorId="1">
      <text>
        <r>
          <rPr>
            <b/>
            <sz val="9"/>
            <rFont val="Tahoma"/>
            <family val="2"/>
          </rPr>
          <t>ornela:</t>
        </r>
        <r>
          <rPr>
            <sz val="9"/>
            <rFont val="Tahoma"/>
            <family val="2"/>
          </rPr>
          <t xml:space="preserve">
an 6 dhe AN 15</t>
        </r>
      </text>
    </comment>
    <comment ref="H11" authorId="1">
      <text>
        <r>
          <rPr>
            <b/>
            <sz val="9"/>
            <rFont val="Tahoma"/>
            <family val="2"/>
          </rPr>
          <t>ornela:</t>
        </r>
        <r>
          <rPr>
            <sz val="9"/>
            <rFont val="Tahoma"/>
            <family val="2"/>
          </rPr>
          <t xml:space="preserve">
an 6 DHE an 15</t>
        </r>
      </text>
    </comment>
    <comment ref="H14" authorId="1">
      <text>
        <r>
          <rPr>
            <b/>
            <sz val="9"/>
            <rFont val="Tahoma"/>
            <family val="2"/>
          </rPr>
          <t>ornela:</t>
        </r>
        <r>
          <rPr>
            <sz val="9"/>
            <rFont val="Tahoma"/>
            <family val="2"/>
          </rPr>
          <t xml:space="preserve">
an6 dhe AN 15</t>
        </r>
      </text>
    </comment>
  </commentList>
</comments>
</file>

<file path=xl/sharedStrings.xml><?xml version="1.0" encoding="utf-8"?>
<sst xmlns="http://schemas.openxmlformats.org/spreadsheetml/2006/main" count="407" uniqueCount="272">
  <si>
    <t>Kodi</t>
  </si>
  <si>
    <t>Programi</t>
  </si>
  <si>
    <t>Titulli</t>
  </si>
  <si>
    <t>(1)</t>
  </si>
  <si>
    <t>(2)</t>
  </si>
  <si>
    <t>(3)</t>
  </si>
  <si>
    <t>(4)</t>
  </si>
  <si>
    <t>Fakti</t>
  </si>
  <si>
    <t>Diferenca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</si>
  <si>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</si>
  <si>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</si>
  <si>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</si>
  <si>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</si>
  <si>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</si>
  <si>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</si>
  <si>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</si>
  <si>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</si>
  <si>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</si>
  <si>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</si>
  <si>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</si>
  <si>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</si>
  <si>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</si>
  <si>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</si>
  <si>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Emri i Grupit</t>
  </si>
  <si>
    <t>Kodi i Grupit</t>
  </si>
  <si>
    <t>Programet</t>
  </si>
  <si>
    <t>PBA</t>
  </si>
  <si>
    <t>0001</t>
  </si>
  <si>
    <t>0002</t>
  </si>
  <si>
    <t>0003</t>
  </si>
  <si>
    <t>0004</t>
  </si>
  <si>
    <t>0005</t>
  </si>
  <si>
    <t>Totali i Shpenzimeve te Ministrise</t>
  </si>
  <si>
    <t>Komente</t>
  </si>
  <si>
    <t>e</t>
  </si>
  <si>
    <t>projektit</t>
  </si>
  <si>
    <t>Kontraktuar</t>
  </si>
  <si>
    <t>Grant/</t>
  </si>
  <si>
    <t>Kredi</t>
  </si>
  <si>
    <t>Kodi projektit</t>
  </si>
  <si>
    <t>(5)</t>
  </si>
  <si>
    <t>Shpenzime Kapitale me financim te brendshem</t>
  </si>
  <si>
    <t>Shpenzime Kapitale me financim te huaj</t>
  </si>
  <si>
    <t>Shpenzimet e Ministrisë/Institucionit</t>
  </si>
  <si>
    <t xml:space="preserve">Shpenzime nga te Ardhurat Jashte limitit </t>
  </si>
  <si>
    <t>Shpenzime nga Të ardhurat jashte limiti</t>
  </si>
  <si>
    <t>Totali (korrente + kapitale + Shp nga te ardh.jashte limiti)</t>
  </si>
  <si>
    <t>C</t>
  </si>
  <si>
    <t>D</t>
  </si>
  <si>
    <t>Emertimi i programit:</t>
  </si>
  <si>
    <t>E</t>
  </si>
  <si>
    <t>Emertimi i projektit</t>
  </si>
  <si>
    <t xml:space="preserve">Vlera e plotë </t>
  </si>
  <si>
    <t>Viti i fillimit</t>
  </si>
  <si>
    <t>Vitit i përfundimit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</si>
  <si>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</si>
  <si>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</si>
  <si>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</si>
  <si>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</si>
  <si>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</si>
  <si>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</si>
  <si>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</si>
  <si>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</si>
  <si>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Totali </t>
  </si>
  <si>
    <t xml:space="preserve">Sasia e 
realizuar </t>
  </si>
  <si>
    <t>Qellimi 1</t>
  </si>
  <si>
    <t>Viti i përfundimit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</si>
  <si>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</si>
  <si>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</si>
  <si>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</si>
  <si>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</si>
  <si>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</si>
  <si>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r>
      <rPr>
        <b/>
        <i/>
        <sz val="11"/>
        <color indexed="60"/>
        <rFont val="Calibri"/>
        <family val="2"/>
      </rPr>
      <t>*</t>
    </r>
    <r>
      <rPr>
        <b/>
        <i/>
        <sz val="10"/>
        <color indexed="60"/>
        <rFont val="Calibri"/>
        <family val="2"/>
      </rPr>
      <t>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</si>
  <si>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t>Emertimi i Treguesit te Performances/Produktit</t>
  </si>
  <si>
    <r>
      <rPr>
        <b/>
        <i/>
        <sz val="11"/>
        <color indexed="60"/>
        <rFont val="Calibri"/>
        <family val="2"/>
      </rPr>
      <t>** Si tregues për vlerësimin e performancës së objektivave, krahas produkteve, shërbejnë edhe tregues të tjerë të matshëm të lidhur me to. Këto mund të jene standarte të njohura të fushës; tregues statistikorë; indekse kombëtare e ndërkombëtare,etj.</t>
    </r>
    <r>
      <rPr>
        <b/>
        <i/>
        <sz val="10"/>
        <color indexed="60"/>
        <rFont val="Calibri"/>
        <family val="2"/>
      </rPr>
      <t xml:space="preserve"> </t>
    </r>
  </si>
  <si>
    <t xml:space="preserve">Njësia matese </t>
  </si>
  <si>
    <t>A</t>
  </si>
  <si>
    <t>B</t>
  </si>
  <si>
    <t>Treguesi i Performances .....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</si>
  <si>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</si>
  <si>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</si>
  <si>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</si>
  <si>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</si>
  <si>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</si>
  <si>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</si>
  <si>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</si>
  <si>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</si>
  <si>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nr.1 "Raporti i Shpenzimeve sipas Programeve"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</si>
  <si>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</si>
  <si>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</si>
  <si>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</si>
  <si>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</si>
  <si>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Produkti ......</t>
  </si>
  <si>
    <t>I</t>
  </si>
  <si>
    <t>II</t>
  </si>
  <si>
    <t>III</t>
  </si>
  <si>
    <t>IV</t>
  </si>
  <si>
    <t xml:space="preserve">V = IV - I
</t>
  </si>
  <si>
    <t xml:space="preserve">V = IV - II
</t>
  </si>
  <si>
    <t xml:space="preserve">V = IV - III
</t>
  </si>
  <si>
    <t>Luhatjet ne Koston per Njesi</t>
  </si>
  <si>
    <r>
      <t xml:space="preserve">Sasia Faktike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</si>
  <si>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Shpenzimet 
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</si>
  <si>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Kosto per Njesi (sipas vitit </t>
    </r>
    <r>
      <rPr>
        <b/>
        <sz val="8"/>
        <color indexed="60"/>
        <rFont val="Arial"/>
        <family val="2"/>
      </rPr>
      <t>paraardhes</t>
    </r>
    <r>
      <rPr>
        <b/>
        <sz val="8"/>
        <rFont val="Arial"/>
        <family val="2"/>
      </rPr>
      <t>)</t>
    </r>
  </si>
  <si>
    <r>
      <t xml:space="preserve">Sasia 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</si>
  <si>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t xml:space="preserve">Shpenzimet 
(sipas </t>
    </r>
    <r>
      <rPr>
        <b/>
        <sz val="8"/>
        <color indexed="60"/>
        <rFont val="Arial"/>
        <family val="2"/>
      </rPr>
      <t xml:space="preserve">planit </t>
    </r>
    <r>
      <rPr>
        <b/>
        <sz val="8"/>
        <rFont val="Arial"/>
        <family val="2"/>
      </rPr>
      <t>te vitit korent)</t>
    </r>
  </si>
  <si>
    <r>
      <t xml:space="preserve">Kosto per Njesi 
(sipas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te vitit korent)</t>
    </r>
  </si>
  <si>
    <r>
      <rPr>
        <b/>
        <i/>
        <sz val="11"/>
        <color indexed="60"/>
        <rFont val="Calibri"/>
        <family val="2"/>
      </rPr>
      <t>***</t>
    </r>
    <r>
      <rPr>
        <b/>
        <i/>
        <sz val="10"/>
        <color indexed="60"/>
        <rFont val="Calibri"/>
        <family val="2"/>
      </rPr>
      <t>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</si>
  <si>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</si>
  <si>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Planifikim, Menaxhim dhe Administrim</t>
  </si>
  <si>
    <t>Sistemi I Burgjeve</t>
  </si>
  <si>
    <t>0006</t>
  </si>
  <si>
    <t>0007</t>
  </si>
  <si>
    <t>Sherbimi per Ceshtjet e Biresimeve</t>
  </si>
  <si>
    <t>0008</t>
  </si>
  <si>
    <t>MINISTRIA E DREJTESISE</t>
  </si>
  <si>
    <t>14</t>
  </si>
  <si>
    <t>01110</t>
  </si>
  <si>
    <t>Planifikim, Menaxhim dhe Adinistrim</t>
  </si>
  <si>
    <t>numer aktesh</t>
  </si>
  <si>
    <t>numer inspektimesh</t>
  </si>
  <si>
    <t>numer</t>
  </si>
  <si>
    <t>G</t>
  </si>
  <si>
    <t xml:space="preserve">nr pajisjesh </t>
  </si>
  <si>
    <t>Ministria e Drejtesise</t>
  </si>
  <si>
    <t xml:space="preserve">Tvsh euralius </t>
  </si>
  <si>
    <t>M140312</t>
  </si>
  <si>
    <t>M140173</t>
  </si>
  <si>
    <t>M140058</t>
  </si>
  <si>
    <t>TVSH-Misioni Euralius</t>
  </si>
  <si>
    <t>Planifikim, Menaxhim,  Administrimi</t>
  </si>
  <si>
    <t>Objektivi 1</t>
  </si>
  <si>
    <t>Hartimi i legjislacionit dhe pergatitja e projekt akteve  në fushën e pergjegjesise shteterore te Ministrise se Drejtësisë dhe dhenia e mendimit te specializuar. perkthimet zyrtare per gjyqesorin dhe mirefunksionimi i MD</t>
  </si>
  <si>
    <t>Perkthime zyrtare ne fushen penale te kryera</t>
  </si>
  <si>
    <t xml:space="preserve">Objektivi 2 </t>
  </si>
  <si>
    <t>Objektivi 3</t>
  </si>
  <si>
    <t>Mbikqyrja e administraoreve te falimenetit nepermjet analizimit te raporteve statistikore siapas standarteve kombetare te licensimit.organin e Prokurorise.</t>
  </si>
  <si>
    <t>Objektivi 4</t>
  </si>
  <si>
    <t>Pranimi për administrim dhe ruajtje të përhershme të dokumentave me rëndësi historike kombëtare të gjykatave të shkallës së parë dhe të dytë</t>
  </si>
  <si>
    <t>numer faqesh</t>
  </si>
  <si>
    <t>Harmonizimi dhe reformimi i legjislacionit Shqiptar, si edhe perqasja e legjislacionit me standartet e BE. Permiresimi i sherbimeve te nevojshme qe lidhen me sistemin gjyqesor dhe peniteciar si dhe permiresimi i sherbimeve ne institucionet vartese, sipas standarteve te BE. Shnderrimin e Avokatures se Shtetit ne nje institucion te specializuar dhe efikas per mbrojtjen e interesave civile pasurore, jopasurore, ligjore te shtetit shqiptar. Permiresimi i performances se KSHNJ, rritja e efektivitetit te ndihmes juridike, ne mbrojtje te te drejtave dhe lirive themelore te individit, interesave te ligjshme ne gjithe teritorin e Republikes se Shqiperise dhe interesat e grupeve vulnerabel. Permiresimi i performances se AMF duke u bere i vetmi burim informacioni mbi te gjitha procedurat e procesit te falimentit, ne teritorin e Republikes, ne zbatim te akteve ligjore ne fuqi dhe interesave te ligjshme te paleve te perfshira ne keto procedura.</t>
  </si>
  <si>
    <t xml:space="preserve">Gjykata që transferojnë fondet arkivore </t>
  </si>
  <si>
    <t>Publikimet Zyrtare</t>
  </si>
  <si>
    <t xml:space="preserve"> Mjekesiae ligjore</t>
  </si>
  <si>
    <t>Sherbimi I Permbarimit Gjyqesor</t>
  </si>
  <si>
    <t>Sherbimi I Kthimit dhe Kompensimit te Pronave</t>
  </si>
  <si>
    <t>Sherbimi i  Proves</t>
  </si>
  <si>
    <t>Jane realizuar Akte Ligjore ne kohe dhe me cilesi, jane realizuar dhenia e mendimeve te specializuara Ministrive te Linjes. Eshte dhene ndihma Individëve që plotësojnë kushtet për dhënien e ndihmës juridike falas si dhe bere perfaqesimi dhe mbrojtja e interesave pasurore te Shtetit Shqiptar prane gjykatave kombetare dhe nderkombetare.</t>
  </si>
  <si>
    <t>Fondeve arkivore te gjykatave te perthithura</t>
  </si>
  <si>
    <r>
      <t xml:space="preserve">Shpenzimet 
sipas </t>
    </r>
    <r>
      <rPr>
        <b/>
        <sz val="8"/>
        <color indexed="60"/>
        <rFont val="Arial"/>
        <family val="2"/>
      </rPr>
      <t xml:space="preserve">planit te rishikuar </t>
    </r>
    <r>
      <rPr>
        <b/>
        <sz val="8"/>
        <rFont val="Arial"/>
        <family val="2"/>
      </rPr>
      <t xml:space="preserve">te vitit korent </t>
    </r>
  </si>
  <si>
    <r>
      <t xml:space="preserve">Kosto per Njesi 
sipas </t>
    </r>
    <r>
      <rPr>
        <b/>
        <sz val="8"/>
        <color indexed="60"/>
        <rFont val="Arial"/>
        <family val="2"/>
      </rPr>
      <t>planit te rishikuar</t>
    </r>
    <r>
      <rPr>
        <b/>
        <sz val="8"/>
        <rFont val="Arial"/>
        <family val="2"/>
      </rPr>
      <t xml:space="preserve"> te vitit korent</t>
    </r>
  </si>
  <si>
    <r>
      <t xml:space="preserve">Shpenzimet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vitit </t>
    </r>
    <r>
      <rPr>
        <b/>
        <sz val="8"/>
        <rFont val="Arial"/>
        <family val="2"/>
      </rPr>
      <t>korent</t>
    </r>
  </si>
  <si>
    <r>
      <t xml:space="preserve">Kosto per Njesi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vitit </t>
    </r>
    <r>
      <rPr>
        <b/>
        <sz val="8"/>
        <rFont val="Arial"/>
        <family val="2"/>
      </rPr>
      <t>korent</t>
    </r>
  </si>
  <si>
    <t>numer dosjesh</t>
  </si>
  <si>
    <t>Projektakte te hartuara dhe te vleresuara</t>
  </si>
  <si>
    <t>Profesione të lira të monitoruara</t>
  </si>
  <si>
    <t>M140303</t>
  </si>
  <si>
    <t>GM14025</t>
  </si>
  <si>
    <t>Grant</t>
  </si>
  <si>
    <t xml:space="preserve">Buxheti </t>
  </si>
  <si>
    <t>EURALIUS V</t>
  </si>
  <si>
    <t xml:space="preserve">Perkthime zyrtare ne fushen penale </t>
  </si>
  <si>
    <t>Mbikqyrja dhe  Licensimi i Administratoreve te falimentit</t>
  </si>
  <si>
    <t>Treguesit e performancës/Produktet:</t>
  </si>
  <si>
    <r>
      <t>Emertimi i Treguesit te Performances</t>
    </r>
    <r>
      <rPr>
        <b/>
        <sz val="10"/>
        <color indexed="8"/>
        <rFont val="Calibri"/>
        <family val="2"/>
      </rPr>
      <t>/Produktit</t>
    </r>
  </si>
  <si>
    <t>Projektligje dhe projektvendime të hartuara  dhe te vlerwsuara</t>
  </si>
  <si>
    <t>Admistrator falimenti te mbikqyrur dhe te licensuar</t>
  </si>
  <si>
    <t>0009</t>
  </si>
  <si>
    <t>Ndihma Juridike</t>
  </si>
  <si>
    <t>m2</t>
  </si>
  <si>
    <t>Te mitur te mbikqyrur</t>
  </si>
  <si>
    <t xml:space="preserve">nr </t>
  </si>
  <si>
    <t>Te mitur te trajtuar</t>
  </si>
  <si>
    <t>nr</t>
  </si>
  <si>
    <t>Niveli faktik ne fund te vitit korent (4 mujori)</t>
  </si>
  <si>
    <t>Niveli i rishikuar ne vitin korent 4-mujor</t>
  </si>
  <si>
    <t xml:space="preserve">Mbikqyrja dhe mbrojtja e të miturve/të rinjve gjate dhe pas kryerjes së dënimit në përputhje me Kodin e Drejtësisë Penale për të miturit.
</t>
  </si>
  <si>
    <t xml:space="preserve">Të mitur të mbikqyrur </t>
  </si>
  <si>
    <t>Të mitur të rehabilituar</t>
  </si>
  <si>
    <t>Objektivat e politikës</t>
  </si>
  <si>
    <t>Pajisje zyre te blera per AMF</t>
  </si>
  <si>
    <t>Pajisje elektronike te blera</t>
  </si>
  <si>
    <t>Pajisje zyre te blera per aparatin e MD</t>
  </si>
  <si>
    <t>Ambiente te rikonstruktuara te Arkives Gjyqesore</t>
  </si>
  <si>
    <t>18AQ502</t>
  </si>
  <si>
    <t>M140319</t>
  </si>
  <si>
    <t>Produkti eshte realizuar 100%</t>
  </si>
  <si>
    <t>Produkti eshte realizuar 100% . Te gjitha praktikat e hyra per vleresim jane vleresuar dhe jane hartuar sa plani akte ligjore dhe nenligjore</t>
  </si>
  <si>
    <t>Rehabilitimi emergjent i Arkivës së Ministrisë së Drejtësisë</t>
  </si>
  <si>
    <t>Realizimi ne %</t>
  </si>
  <si>
    <t xml:space="preserve">Fakti </t>
  </si>
  <si>
    <t xml:space="preserve">Ministria e Drejtësisë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</si>
  <si>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</si>
  <si>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</si>
  <si>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</si>
  <si>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</si>
  <si>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</si>
  <si>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</si>
  <si>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</si>
  <si>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</si>
  <si>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</si>
  <si>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Nr</t>
  </si>
  <si>
    <t>Sistemi i Burgjeve</t>
  </si>
  <si>
    <t>Sherbimi i Permbarimit Gjyqesor</t>
  </si>
  <si>
    <t>Sherbimi i Kthimit dhe Kompensimit te Pronave</t>
  </si>
  <si>
    <t xml:space="preserve">REALIZIMI për periudhën e raportimit </t>
  </si>
  <si>
    <t>REALIZIMI për periudhën e raportimit (vjetore)</t>
  </si>
  <si>
    <t>Drejtuesi i Ekipit Menaxhues të Programit</t>
  </si>
  <si>
    <t>Emri</t>
  </si>
  <si>
    <t>Sekretari i Përgjithshëm</t>
  </si>
  <si>
    <t>Firma</t>
  </si>
  <si>
    <t>Data</t>
  </si>
  <si>
    <t>Produkti eshte realizuar 100 % .</t>
  </si>
  <si>
    <t>Gentian Deva</t>
  </si>
  <si>
    <t>Edvin Morava</t>
  </si>
  <si>
    <t>DH</t>
  </si>
  <si>
    <t>F</t>
  </si>
  <si>
    <t>GJ</t>
  </si>
  <si>
    <t>Ç</t>
  </si>
  <si>
    <t>91401AA</t>
  </si>
  <si>
    <t>91401AC</t>
  </si>
  <si>
    <t>91401AB</t>
  </si>
  <si>
    <t>91401AD</t>
  </si>
  <si>
    <t>91401AE</t>
  </si>
  <si>
    <t>91401AF</t>
  </si>
  <si>
    <t>91401AG</t>
  </si>
  <si>
    <t>Viti 2020</t>
  </si>
  <si>
    <t>i
vitit paraardhes 
Viti 2019</t>
  </si>
  <si>
    <t>Plan Fillestar Viti 2020</t>
  </si>
  <si>
    <t>Plan i Rishikuar Viti 2020</t>
  </si>
  <si>
    <t>i vitit paraardhes
Viti 2019</t>
  </si>
  <si>
    <t>Plan                   Viti 2020</t>
  </si>
  <si>
    <t xml:space="preserve">Permiresimi i kushteve te punes se punonjesve nepermjet blerje te pajisjeve te  zyres dhe elektronike per  ASHGJ, Aparati I Ministrise dhe AKF </t>
  </si>
  <si>
    <t xml:space="preserve">nr faturash </t>
  </si>
  <si>
    <t>W</t>
  </si>
  <si>
    <t>Buxheti 2020</t>
  </si>
  <si>
    <t>Plani i buxhetit viti 2020</t>
  </si>
  <si>
    <t>Fakti 2020</t>
  </si>
  <si>
    <r>
      <t xml:space="preserve">Sasia sipas </t>
    </r>
    <r>
      <rPr>
        <b/>
        <sz val="8"/>
        <color indexed="60"/>
        <rFont val="Arial"/>
        <family val="2"/>
      </rPr>
      <t>planit</t>
    </r>
    <r>
      <rPr>
        <b/>
        <sz val="8"/>
        <rFont val="Arial"/>
        <family val="2"/>
      </rPr>
      <t xml:space="preserve"> </t>
    </r>
    <r>
      <rPr>
        <b/>
        <sz val="8"/>
        <color indexed="60"/>
        <rFont val="Arial"/>
        <family val="2"/>
      </rPr>
      <t>te rishikuar</t>
    </r>
    <r>
      <rPr>
        <b/>
        <sz val="8"/>
        <rFont val="Arial"/>
        <family val="2"/>
      </rPr>
      <t xml:space="preserve"> 4-mujor</t>
    </r>
  </si>
  <si>
    <r>
      <t xml:space="preserve">Sasia </t>
    </r>
    <r>
      <rPr>
        <b/>
        <sz val="8"/>
        <color indexed="60"/>
        <rFont val="Arial"/>
        <family val="2"/>
      </rPr>
      <t>Faktike</t>
    </r>
    <r>
      <rPr>
        <b/>
        <sz val="8"/>
        <rFont val="Arial"/>
        <family val="2"/>
      </rPr>
      <t xml:space="preserve"> ne fund te 4-mujorit</t>
    </r>
  </si>
  <si>
    <t>Jane derguar kerkesatt per blerje pajisje elektronike te Agjencia Kombetare e Shoqerise se Informacionit dhe pritet te kryhet procedura e prokurimit dhe lidhja e kontrates per Ministrine e Drejtesise.</t>
  </si>
  <si>
    <t>Në pritje të detajimit sasior e llojit të artikujve</t>
  </si>
  <si>
    <t xml:space="preserve">Është ne proces të vlerësimit të ofertave </t>
  </si>
  <si>
    <t xml:space="preserve">Pajisjet do të prokurohen gjatë vitit sipas nevojave. </t>
  </si>
  <si>
    <t>TVSH për asistencën teknike të projektit IPA II. (Kontrata sektoriale lufta kundër korrupsionit)</t>
  </si>
  <si>
    <t xml:space="preserve">Likuidimi i Tvsh-së bëhet sipas faturave të paraqitura pranë Drejtorisë së Buxhetit dhe Menaxhimit Financiar. </t>
  </si>
  <si>
    <t>Kryerja e aktekspertizes se thelluar per Rehabilitimin emergjent të godinës së Ministrisë së Drejtësisë për shkak të tërmetit të 26.11.2019 (Bazuar ne VKM nr. 26 date 15.01.2020)</t>
  </si>
  <si>
    <t xml:space="preserve">Është kryer raporti i vlerësimit të gjëndjes strukturore të godinës më pas do të vijojë procedura  me Institutin e Ndërtimit. </t>
  </si>
  <si>
    <t xml:space="preserve">Në proces të përzgjedhjes së kolaudatorit. </t>
  </si>
  <si>
    <t>Rehabilitimin emergjent i godinës së Ministrisë së Drejtësisë për shkak të tërmetit të 26.11.2019 (Rikonstruksion supervizion dhe kolaudim)</t>
  </si>
  <si>
    <t>Në pritje te Akt-ekspertizës së Thelluar dhe preventivit të detjuar të dëmeve që duhen rehabilituar.</t>
  </si>
  <si>
    <t xml:space="preserve">Rikonstruksion i Arkives se Ministrise se Drejtesise, Rehabilitim emergjent per shkak te termetit dhe rikosntruksion i Arkives Lunder </t>
  </si>
  <si>
    <t>H</t>
  </si>
  <si>
    <t xml:space="preserve">Eshte disbursuar plotesisht financimi i huaj dhe eshte  paguar  TVSH e te gjitha faturave te misionit te paraqitura prane sektorit te finances. </t>
  </si>
  <si>
    <t>Niveli i planifikuar ne vitin 2020</t>
  </si>
  <si>
    <t>27.05.2020</t>
  </si>
  <si>
    <t>Ky projekt është realizuar disbursuar sipas planit te periudhes 4-mujore.</t>
  </si>
  <si>
    <t>Per rehabilitimin emergjnt te Ministrise se Drejtesise jemi në pritje te Akt-ekspertizës së Thelluar dhe preventivit të detajuar të dëmeve që duhen rehabilituar. Per mbylljen e rikonstruksionit te Arkives se Aparatit te Ministrise se Drejtesise jemi në proces të përzgjedhjes së kolaudatorit. Per rikonstruksionin e Arkives Shteterore te Sistemit Gjyqesor ka nisur procedura e prokurimit dhe jemi ne fazen e vleresimit te ofertave.</t>
  </si>
  <si>
    <t>Jane realizuar te gjitha kerkesat per dosjet e ardhura nga gjykatat.  Per shkak te situates se krijuar nga COVID 19 kerkesat e gjykatave kane qene te uleta pasi ato kane qene dhe te mbyllura per nje pjese te kohes ne gjate 4-mujorit te pare te vitit 2020.</t>
  </si>
  <si>
    <t xml:space="preserve">Jane derguar kerkesat per blerje pajisje elektronike te Agjencia Kombetare e Shoqerise se Informacionit dhe pritet te kryhet procedura e prokurimit dhe lidhja e kontrates per Ministrine e Drejtesise.Në pritje të detajimit sasior e llojit të artikujve. Per vitin 2020 per ASHSGJ nuk jane planifikuar blerje pajisje. </t>
  </si>
  <si>
    <t>Objektivi 1 eshte realizuar pasi projektaktet e hartuara, ato te vleresuara si dhe perkthimet zyrtare jane realizuar per 4-mujorin e pare te vitit 2020.</t>
  </si>
  <si>
    <t>Objektivi I ketij institucioni, I cili eshte pranimin për administrim dhe ruajtje të përhershme të dokumentave me rëndësi historike dhe kombëtare të gjykatave të shkallës së parë dhe të dytë, eshte realizuar 100% gjate 4-mujorit te pare te vitit 2020.</t>
  </si>
  <si>
    <t>M140027</t>
  </si>
  <si>
    <t>M140250</t>
  </si>
  <si>
    <t>M140071</t>
  </si>
  <si>
    <t xml:space="preserve"> Plani i Periudhes/progresiv 4-mujor</t>
  </si>
  <si>
    <t>I 
Periudhes/progresiv 4-mujor</t>
  </si>
  <si>
    <t xml:space="preserve"> Fakti i
Periudhes/progresiv</t>
  </si>
  <si>
    <t xml:space="preserve">Produkti i katërt “të mitur të mbikqyrur”. Me Vendimin e Këshillit të Ministrave Nr.314, datë 15.05.2019 “Për Organizimin, funksionimin, si dhe përcaktimin e rregullimeve specifike lidhur me strukturën dhe organikën e Qendrës së Parandalimit të Krimeve të të miturve” dhe me Urdhërin e Kryeministrit nr. 115, datë 04.09.2019 “Për miratimin e strukturës dhe organikës së Qëndrës së Parandalimit të krimeve të të miturve dhe të rinjve” është ngritur ky institucion.  Sektori i Burimeve Njerëzore në bashkëpunim DAP po zhvillimin e të gjitha procedurat për rekrutimin e stafit të Qendrës. </t>
  </si>
  <si>
    <t xml:space="preserve">Produkti i pestë “të mitur të trajtuar’, është miratuar Vendimi i Këshillit të Ministrave Nr.233, datë 17.04.2019 "Për përcaktimin e rregullimeve të veçanta lidhur me funksionimin e mjediseve, të nivelit të sigurisë së tyre dhe standardet e programeve të edukimit e të rehabilitimit, në rastet e kufizimit të lirisë së të miturve. 
</t>
  </si>
  <si>
    <t>Rinovimi i licencave te Administratoreve eshte planifikuar te behet ne Tetor dhe procesi I mbikqyrjes eshte realizuar nepermjet e-maileve ne Periudhen Janar-Shkurt, pasi ne muajt e tjere te periudhes se raportimit gjykatat e kane pezulluar aktivitetin e tyre dhe si pasje nuk eshte realizuar as mbikqyrja e Aministratoreve te Falimentimit, sepse nuk ka patur asnje zhvillim te ri per keto subjekte.</t>
  </si>
  <si>
    <t>Periudha e Raportimit: 4-mujori i vitit 2020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</si>
</sst>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000"/>
    <numFmt numFmtId="173" formatCode="00000"/>
    <numFmt numFmtId="174" formatCode="00"/>
    <numFmt numFmtId="175" formatCode="dd/mm/yy;@"/>
    <numFmt numFmtId="176" formatCode="#,##0_ ;\-#,##0\ "/>
    <numFmt numFmtId="177" formatCode="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.00;[Red]#,##0.00"/>
    <numFmt numFmtId="183" formatCode="_(* #,##0.0_);_(* \(#,##0.0\);_(* &quot;-&quot;??_);_(@_)"/>
    <numFmt numFmtId="184" formatCode="_(* #,##0_);_(* \(#,##0\);_(* &quot;-&quot;??_);_(@_)"/>
    <numFmt numFmtId="185" formatCode="_-* #,##0_-;\-* #,##0_-;_-* &quot;-&quot;??_-;_-@_-"/>
    <numFmt numFmtId="186" formatCode="_-* #,##0_-;\-* #,##0_-;_-* &quot;-&quot;_-;_-@_-"/>
    <numFmt numFmtId="187" formatCode="_-* #,##0.00_-;\-* #,##0.00_-;_-* &quot;-&quot;??_-;_-@_-"/>
    <numFmt numFmtId="188" formatCode="0.0%"/>
    <numFmt numFmtId="189" formatCode="0_);\(0\)"/>
    <numFmt numFmtId="190" formatCode="0.0"/>
    <numFmt numFmtId="191" formatCode="#,##0.0000"/>
    <numFmt numFmtId="192" formatCode="#,##0.000"/>
    <numFmt numFmtId="193" formatCode="&quot;   &quot;@"/>
    <numFmt numFmtId="194" formatCode="&quot;      &quot;@"/>
    <numFmt numFmtId="195" formatCode="&quot;         &quot;@"/>
    <numFmt numFmtId="196" formatCode="&quot;            &quot;@"/>
    <numFmt numFmtId="197" formatCode="&quot;               &quot;@"/>
    <numFmt numFmtId="198" formatCode="_([$€]* #,##0.00_);_([$€]* \(#,##0.00\);_([$€]* &quot;-&quot;??_);_(@_)"/>
    <numFmt numFmtId="199" formatCode="[&gt;=0.05]#,##0.0;[&lt;=-0.05]\-#,##0.0;?0.0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General\ \ \ \ \ \ "/>
    <numFmt numFmtId="204" formatCode="0.0\ \ \ \ \ \ \ \ "/>
    <numFmt numFmtId="205" formatCode="mmmm\ yyyy"/>
    <numFmt numFmtId="206" formatCode="#,##0\ &quot;Kč&quot;;\-#,##0\ &quot;Kč&quot;"/>
    <numFmt numFmtId="207" formatCode="#,##0.0____"/>
    <numFmt numFmtId="208" formatCode="\$#,##0.00\ ;\(\$#,##0.00\)"/>
    <numFmt numFmtId="209" formatCode="_-&quot;¢&quot;* #,##0_-;\-&quot;¢&quot;* #,##0_-;_-&quot;¢&quot;* &quot;-&quot;_-;_-@_-"/>
    <numFmt numFmtId="210" formatCode="_-&quot;¢&quot;* #,##0.00_-;\-&quot;¢&quot;* #,##0.00_-;_-&quot;¢&quot;* &quot;-&quot;??_-;_-@_-"/>
    <numFmt numFmtId="211" formatCode="&quot;£&quot;#,##0;\-&quot;£&quot;#,##0"/>
    <numFmt numFmtId="212" formatCode="&quot;£&quot;#,##0;[Red]\-&quot;£&quot;#,##0"/>
    <numFmt numFmtId="213" formatCode="&quot;£&quot;#,##0.00;\-&quot;£&quot;#,##0.00"/>
    <numFmt numFmtId="214" formatCode="&quot;£&quot;#,##0.00;[Red]\-&quot;£&quot;#,##0.00"/>
    <numFmt numFmtId="215" formatCode="_-&quot;£&quot;* #,##0_-;\-&quot;£&quot;* #,##0_-;_-&quot;£&quot;* &quot;-&quot;_-;_-@_-"/>
    <numFmt numFmtId="216" formatCode="_-&quot;£&quot;* #,##0.00_-;\-&quot;£&quot;* #,##0.00_-;_-&quot;£&quot;* &quot;-&quot;??_-;_-@_-"/>
    <numFmt numFmtId="217" formatCode="#,##0;[Red]#,##0"/>
    <numFmt numFmtId="218" formatCode="#,##0.00000"/>
  </numFmts>
  <fonts count="11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12"/>
      <name val="Arial"/>
      <family val="2"/>
    </font>
    <font>
      <b/>
      <i/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9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sz val="12"/>
      <color indexed="60"/>
      <name val="Calibri"/>
      <family val="2"/>
    </font>
    <font>
      <sz val="11"/>
      <name val="Arial"/>
      <family val="2"/>
    </font>
    <font>
      <b/>
      <sz val="8"/>
      <color indexed="60"/>
      <name val="Arial"/>
      <family val="2"/>
    </font>
    <font>
      <b/>
      <sz val="10"/>
      <color indexed="8"/>
      <name val="Calibri"/>
      <family val="2"/>
    </font>
    <font>
      <b/>
      <i/>
      <sz val="10"/>
      <color indexed="60"/>
      <name val="Calibri"/>
      <family val="2"/>
    </font>
    <font>
      <b/>
      <i/>
      <sz val="11"/>
      <color indexed="60"/>
      <name val="Calibri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1"/>
      <name val="Times New Roman"/>
      <family val="1"/>
    </font>
    <font>
      <b/>
      <sz val="10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b/>
      <i/>
      <sz val="8"/>
      <color indexed="6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u val="single"/>
      <sz val="12"/>
      <color indexed="60"/>
      <name val="Calibri"/>
      <family val="2"/>
    </font>
    <font>
      <u val="single"/>
      <sz val="12"/>
      <color indexed="60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60"/>
      <name val="Arial"/>
      <family val="2"/>
    </font>
    <font>
      <b/>
      <sz val="9"/>
      <color indexed="60"/>
      <name val="Arial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sz val="10"/>
      <color indexed="10"/>
      <name val="Arial"/>
      <family val="2"/>
    </font>
    <font>
      <sz val="9"/>
      <color indexed="8"/>
      <name val="Garamond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60"/>
      <name val="Arial"/>
      <family val="2"/>
    </font>
    <font>
      <sz val="11"/>
      <color rgb="FF000000"/>
      <name val="Calibri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u val="single"/>
      <sz val="12"/>
      <color rgb="FFC00000"/>
      <name val="Arial"/>
      <family val="2"/>
    </font>
    <font>
      <b/>
      <i/>
      <sz val="8"/>
      <color rgb="FFC0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u val="single"/>
      <sz val="12"/>
      <color rgb="FFC00000"/>
      <name val="Calibri"/>
      <family val="2"/>
    </font>
    <font>
      <u val="single"/>
      <sz val="12"/>
      <color rgb="FFC00000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C00000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i/>
      <sz val="10"/>
      <color rgb="FFC00000"/>
      <name val="Calibri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</font>
    <font>
      <b/>
      <sz val="9"/>
      <color rgb="FFC00000"/>
      <name val="Arial"/>
      <family val="2"/>
    </font>
    <font>
      <sz val="10"/>
      <color theme="1"/>
      <name val="Calibri"/>
      <family val="2"/>
    </font>
    <font>
      <sz val="10"/>
      <color rgb="FFFF0000"/>
      <name val="Arial"/>
      <family val="2"/>
    </font>
    <font>
      <sz val="9"/>
      <color theme="1"/>
      <name val="Garamond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rgb="FFC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dashed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 vertical="top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193" fontId="12" fillId="0" borderId="0" applyFont="0" applyFill="0" applyBorder="0" applyAlignment="0" applyProtection="0"/>
    <xf numFmtId="194" fontId="12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197" fontId="12" fillId="0" borderId="0" applyFont="0" applyFill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3" fontId="0" fillId="8" borderId="1" applyNumberFormat="0">
      <alignment/>
      <protection/>
    </xf>
    <xf numFmtId="0" fontId="16" fillId="20" borderId="2" applyNumberFormat="0" applyAlignment="0" applyProtection="0"/>
    <xf numFmtId="0" fontId="17" fillId="0" borderId="3" applyNumberFormat="0" applyFont="0" applyFill="0" applyAlignment="0" applyProtection="0"/>
    <xf numFmtId="0" fontId="18" fillId="21" borderId="4" applyNumberFormat="0" applyAlignment="0" applyProtection="0"/>
    <xf numFmtId="171" fontId="0" fillId="0" borderId="0" applyFont="0" applyFill="0" applyBorder="0" applyAlignment="0" applyProtection="0"/>
    <xf numFmtId="0" fontId="19" fillId="0" borderId="0">
      <alignment/>
      <protection/>
    </xf>
    <xf numFmtId="169" fontId="0" fillId="0" borderId="0" applyFont="0" applyFill="0" applyBorder="0" applyAlignment="0" applyProtection="0"/>
    <xf numFmtId="192" fontId="20" fillId="0" borderId="0">
      <alignment horizontal="right" vertical="top"/>
      <protection/>
    </xf>
    <xf numFmtId="0" fontId="19" fillId="0" borderId="0">
      <alignment/>
      <protection/>
    </xf>
    <xf numFmtId="0" fontId="19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0" fillId="20" borderId="0" applyNumberFormat="0" applyBorder="0" applyProtection="0">
      <alignment/>
    </xf>
    <xf numFmtId="198" fontId="0" fillId="0" borderId="0" applyFont="0" applyFill="0" applyBorder="0" applyAlignment="0" applyProtection="0"/>
    <xf numFmtId="188" fontId="0" fillId="5" borderId="5" applyNumberFormat="0" applyFont="0" applyBorder="0" applyAlignment="0" applyProtection="0"/>
    <xf numFmtId="188" fontId="0" fillId="5" borderId="5" applyNumberFormat="0" applyFont="0" applyBorder="0" applyAlignment="0" applyProtection="0"/>
    <xf numFmtId="0" fontId="21" fillId="0" borderId="0" applyNumberFormat="0" applyFill="0" applyBorder="0" applyAlignment="0" applyProtection="0"/>
    <xf numFmtId="3" fontId="17" fillId="0" borderId="0" applyFont="0" applyFill="0" applyBorder="0" applyAlignment="0" applyProtection="0"/>
    <xf numFmtId="3" fontId="17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2" fillId="4" borderId="0" applyNumberFormat="0" applyBorder="0" applyAlignment="0" applyProtection="0"/>
    <xf numFmtId="38" fontId="4" fillId="20" borderId="0" applyNumberFormat="0" applyBorder="0" applyAlignment="0" applyProtection="0"/>
    <xf numFmtId="38" fontId="4" fillId="20" borderId="0" applyNumberFormat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7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0" fontId="26" fillId="7" borderId="2" applyNumberFormat="0" applyAlignment="0" applyProtection="0"/>
    <xf numFmtId="10" fontId="4" fillId="22" borderId="9" applyNumberFormat="0" applyBorder="0" applyAlignment="0" applyProtection="0"/>
    <xf numFmtId="10" fontId="4" fillId="22" borderId="9" applyNumberFormat="0" applyBorder="0" applyAlignment="0" applyProtection="0"/>
    <xf numFmtId="3" fontId="0" fillId="7" borderId="0" applyNumberFormat="0" applyBorder="0">
      <alignment/>
      <protection/>
    </xf>
    <xf numFmtId="177" fontId="27" fillId="0" borderId="0">
      <alignment/>
      <protection/>
    </xf>
    <xf numFmtId="0" fontId="28" fillId="0" borderId="10" applyNumberFormat="0" applyFill="0" applyAlignment="0" applyProtection="0"/>
    <xf numFmtId="206" fontId="17" fillId="0" borderId="0" applyFont="0" applyFill="0" applyBorder="0" applyAlignment="0" applyProtection="0"/>
    <xf numFmtId="186" fontId="29" fillId="0" borderId="0" applyFont="0" applyFill="0" applyBorder="0" applyAlignment="0" applyProtection="0"/>
    <xf numFmtId="187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5" fontId="17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209" fontId="29" fillId="0" borderId="0" applyFont="0" applyFill="0" applyBorder="0" applyAlignment="0" applyProtection="0"/>
    <xf numFmtId="210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30" fillId="23" borderId="0" applyNumberFormat="0" applyBorder="0" applyAlignment="0" applyProtection="0"/>
    <xf numFmtId="0" fontId="31" fillId="0" borderId="0">
      <alignment/>
      <protection/>
    </xf>
    <xf numFmtId="0" fontId="32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9" fontId="29" fillId="0" borderId="0" applyFill="0" applyBorder="0" applyAlignment="0" applyProtection="0"/>
    <xf numFmtId="199" fontId="29" fillId="0" borderId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33" fillId="20" borderId="11" applyNumberFormat="0" applyAlignment="0" applyProtection="0"/>
    <xf numFmtId="40" fontId="11" fillId="22" borderId="0">
      <alignment horizontal="right"/>
      <protection/>
    </xf>
    <xf numFmtId="40" fontId="11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0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2" fontId="17" fillId="0" borderId="0" applyFont="0" applyFill="0" applyBorder="0" applyAlignment="0" applyProtection="0"/>
    <xf numFmtId="207" fontId="29" fillId="0" borderId="0" applyFill="0" applyBorder="0" applyAlignment="0">
      <protection/>
    </xf>
    <xf numFmtId="207" fontId="29" fillId="0" borderId="0" applyFill="0" applyBorder="0" applyAlignment="0">
      <protection/>
    </xf>
    <xf numFmtId="3" fontId="0" fillId="25" borderId="1" applyNumberFormat="0">
      <alignment/>
      <protection/>
    </xf>
    <xf numFmtId="0" fontId="12" fillId="0" borderId="0">
      <alignment/>
      <protection/>
    </xf>
    <xf numFmtId="0" fontId="34" fillId="0" borderId="0">
      <alignment/>
      <protection/>
    </xf>
    <xf numFmtId="0" fontId="11" fillId="0" borderId="0">
      <alignment vertical="top"/>
      <protection/>
    </xf>
    <xf numFmtId="0" fontId="0" fillId="0" borderId="0" applyNumberFormat="0">
      <alignment/>
      <protection/>
    </xf>
    <xf numFmtId="0" fontId="35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38" fillId="0" borderId="0" applyNumberFormat="0" applyFon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40" fillId="0" borderId="0">
      <alignment horizontal="left" wrapText="1"/>
      <protection/>
    </xf>
    <xf numFmtId="0" fontId="41" fillId="0" borderId="13" applyNumberFormat="0" applyFont="0" applyFill="0" applyBorder="0" applyAlignment="0" applyProtection="0"/>
    <xf numFmtId="203" fontId="12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204" fontId="41" fillId="0" borderId="0" applyNumberFormat="0" applyFont="0" applyFill="0" applyBorder="0" applyAlignment="0" applyProtection="0"/>
    <xf numFmtId="0" fontId="29" fillId="0" borderId="13" applyNumberFormat="0" applyFont="0" applyFill="0" applyAlignment="0" applyProtection="0"/>
    <xf numFmtId="0" fontId="29" fillId="0" borderId="13" applyNumberFormat="0" applyFont="0" applyFill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41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0" fontId="29" fillId="0" borderId="0" applyNumberFormat="0" applyFont="0" applyFill="0" applyBorder="0" applyAlignment="0" applyProtection="0"/>
    <xf numFmtId="205" fontId="29" fillId="0" borderId="0">
      <alignment horizontal="right"/>
      <protection/>
    </xf>
    <xf numFmtId="205" fontId="29" fillId="0" borderId="0">
      <alignment horizontal="right"/>
      <protection/>
    </xf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90" fontId="10" fillId="0" borderId="0">
      <alignment horizontal="right"/>
      <protection/>
    </xf>
    <xf numFmtId="190" fontId="10" fillId="0" borderId="0">
      <alignment horizontal="right"/>
      <protection/>
    </xf>
    <xf numFmtId="0" fontId="44" fillId="0" borderId="0" applyProtection="0">
      <alignment/>
    </xf>
    <xf numFmtId="208" fontId="44" fillId="0" borderId="0" applyProtection="0">
      <alignment/>
    </xf>
    <xf numFmtId="0" fontId="45" fillId="0" borderId="0" applyProtection="0">
      <alignment/>
    </xf>
    <xf numFmtId="0" fontId="46" fillId="0" borderId="0" applyProtection="0">
      <alignment/>
    </xf>
    <xf numFmtId="0" fontId="44" fillId="0" borderId="14" applyProtection="0">
      <alignment/>
    </xf>
    <xf numFmtId="0" fontId="44" fillId="0" borderId="0">
      <alignment/>
      <protection/>
    </xf>
    <xf numFmtId="10" fontId="44" fillId="0" borderId="0" applyProtection="0">
      <alignment/>
    </xf>
    <xf numFmtId="0" fontId="44" fillId="0" borderId="0">
      <alignment/>
      <protection/>
    </xf>
    <xf numFmtId="2" fontId="44" fillId="0" borderId="0" applyProtection="0">
      <alignment/>
    </xf>
    <xf numFmtId="4" fontId="44" fillId="0" borderId="0" applyProtection="0">
      <alignment/>
    </xf>
  </cellStyleXfs>
  <cellXfs count="4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177" fontId="3" fillId="0" borderId="0" xfId="0" applyNumberFormat="1" applyFont="1" applyBorder="1" applyAlignment="1">
      <alignment wrapText="1"/>
    </xf>
    <xf numFmtId="0" fontId="3" fillId="0" borderId="15" xfId="0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87" fillId="0" borderId="0" xfId="0" applyFont="1" applyBorder="1" applyAlignment="1">
      <alignment/>
    </xf>
    <xf numFmtId="0" fontId="3" fillId="0" borderId="9" xfId="0" applyFont="1" applyFill="1" applyBorder="1" applyAlignment="1">
      <alignment horizontal="center"/>
    </xf>
    <xf numFmtId="0" fontId="88" fillId="0" borderId="0" xfId="0" applyFont="1" applyAlignment="1">
      <alignment horizontal="center"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89" fillId="0" borderId="23" xfId="0" applyNumberFormat="1" applyFont="1" applyFill="1" applyBorder="1" applyAlignment="1">
      <alignment horizontal="center" vertical="center"/>
    </xf>
    <xf numFmtId="49" fontId="89" fillId="0" borderId="24" xfId="0" applyNumberFormat="1" applyFont="1" applyFill="1" applyBorder="1" applyAlignment="1">
      <alignment horizontal="center" vertical="center"/>
    </xf>
    <xf numFmtId="0" fontId="90" fillId="0" borderId="0" xfId="0" applyFont="1" applyAlignment="1">
      <alignment/>
    </xf>
    <xf numFmtId="0" fontId="91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177" fontId="3" fillId="0" borderId="9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8" fillId="26" borderId="15" xfId="0" applyFont="1" applyFill="1" applyBorder="1" applyAlignment="1">
      <alignment horizontal="center"/>
    </xf>
    <xf numFmtId="177" fontId="8" fillId="26" borderId="9" xfId="0" applyNumberFormat="1" applyFont="1" applyFill="1" applyBorder="1" applyAlignment="1">
      <alignment horizontal="center"/>
    </xf>
    <xf numFmtId="177" fontId="4" fillId="26" borderId="28" xfId="0" applyNumberFormat="1" applyFont="1" applyFill="1" applyBorder="1" applyAlignment="1">
      <alignment horizontal="center"/>
    </xf>
    <xf numFmtId="0" fontId="91" fillId="0" borderId="0" xfId="0" applyFont="1" applyAlignment="1">
      <alignment horizontal="center"/>
    </xf>
    <xf numFmtId="0" fontId="88" fillId="0" borderId="0" xfId="0" applyFont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89" fillId="0" borderId="24" xfId="0" applyNumberFormat="1" applyFont="1" applyFill="1" applyBorder="1" applyAlignment="1">
      <alignment horizontal="center" vertical="center"/>
    </xf>
    <xf numFmtId="177" fontId="3" fillId="26" borderId="28" xfId="0" applyNumberFormat="1" applyFont="1" applyFill="1" applyBorder="1" applyAlignment="1">
      <alignment horizontal="center"/>
    </xf>
    <xf numFmtId="177" fontId="3" fillId="0" borderId="28" xfId="0" applyNumberFormat="1" applyFont="1" applyBorder="1" applyAlignment="1">
      <alignment horizontal="center"/>
    </xf>
    <xf numFmtId="177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8" fillId="26" borderId="16" xfId="0" applyFont="1" applyFill="1" applyBorder="1" applyAlignment="1">
      <alignment horizont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7" fontId="4" fillId="27" borderId="9" xfId="0" applyNumberFormat="1" applyFont="1" applyFill="1" applyBorder="1" applyAlignment="1">
      <alignment horizontal="center"/>
    </xf>
    <xf numFmtId="177" fontId="8" fillId="27" borderId="9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>
      <alignment horizontal="center"/>
    </xf>
    <xf numFmtId="0" fontId="92" fillId="26" borderId="15" xfId="0" applyFont="1" applyFill="1" applyBorder="1" applyAlignment="1">
      <alignment horizontal="center"/>
    </xf>
    <xf numFmtId="0" fontId="89" fillId="28" borderId="16" xfId="0" applyFont="1" applyFill="1" applyBorder="1" applyAlignment="1">
      <alignment horizontal="center"/>
    </xf>
    <xf numFmtId="177" fontId="89" fillId="28" borderId="9" xfId="0" applyNumberFormat="1" applyFont="1" applyFill="1" applyBorder="1" applyAlignment="1">
      <alignment horizontal="center"/>
    </xf>
    <xf numFmtId="177" fontId="89" fillId="28" borderId="28" xfId="0" applyNumberFormat="1" applyFont="1" applyFill="1" applyBorder="1" applyAlignment="1">
      <alignment horizontal="center"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177" fontId="89" fillId="29" borderId="30" xfId="0" applyNumberFormat="1" applyFont="1" applyFill="1" applyBorder="1" applyAlignment="1">
      <alignment horizontal="center"/>
    </xf>
    <xf numFmtId="0" fontId="92" fillId="26" borderId="16" xfId="0" applyFont="1" applyFill="1" applyBorder="1" applyAlignment="1">
      <alignment horizontal="center"/>
    </xf>
    <xf numFmtId="177" fontId="92" fillId="26" borderId="9" xfId="0" applyNumberFormat="1" applyFont="1" applyFill="1" applyBorder="1" applyAlignment="1">
      <alignment horizontal="center"/>
    </xf>
    <xf numFmtId="177" fontId="89" fillId="26" borderId="28" xfId="0" applyNumberFormat="1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177" fontId="93" fillId="26" borderId="32" xfId="0" applyNumberFormat="1" applyFont="1" applyFill="1" applyBorder="1" applyAlignment="1">
      <alignment horizontal="center"/>
    </xf>
    <xf numFmtId="0" fontId="90" fillId="0" borderId="0" xfId="0" applyFont="1" applyAlignment="1">
      <alignment horizontal="left"/>
    </xf>
    <xf numFmtId="0" fontId="4" fillId="27" borderId="9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0" fontId="3" fillId="27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7" fontId="4" fillId="27" borderId="9" xfId="0" applyNumberFormat="1" applyFont="1" applyFill="1" applyBorder="1" applyAlignment="1">
      <alignment horizontal="center" vertical="center"/>
    </xf>
    <xf numFmtId="0" fontId="95" fillId="0" borderId="0" xfId="0" applyFont="1" applyBorder="1" applyAlignment="1">
      <alignment/>
    </xf>
    <xf numFmtId="0" fontId="96" fillId="0" borderId="0" xfId="0" applyFont="1" applyBorder="1" applyAlignment="1">
      <alignment/>
    </xf>
    <xf numFmtId="0" fontId="91" fillId="0" borderId="0" xfId="0" applyFont="1" applyAlignment="1">
      <alignment/>
    </xf>
    <xf numFmtId="0" fontId="48" fillId="0" borderId="0" xfId="0" applyFont="1" applyBorder="1" applyAlignment="1">
      <alignment horizontal="left"/>
    </xf>
    <xf numFmtId="0" fontId="48" fillId="0" borderId="5" xfId="0" applyFont="1" applyBorder="1" applyAlignment="1">
      <alignment horizontal="left"/>
    </xf>
    <xf numFmtId="0" fontId="90" fillId="0" borderId="0" xfId="0" applyFont="1" applyBorder="1" applyAlignment="1">
      <alignment/>
    </xf>
    <xf numFmtId="0" fontId="91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97" fillId="0" borderId="9" xfId="0" applyFont="1" applyBorder="1" applyAlignment="1">
      <alignment horizontal="center" vertical="center" wrapText="1"/>
    </xf>
    <xf numFmtId="0" fontId="98" fillId="0" borderId="9" xfId="0" applyFont="1" applyBorder="1" applyAlignment="1">
      <alignment horizontal="center" vertical="center" wrapText="1"/>
    </xf>
    <xf numFmtId="0" fontId="90" fillId="0" borderId="0" xfId="0" applyFont="1" applyAlignment="1">
      <alignment horizontal="left"/>
    </xf>
    <xf numFmtId="0" fontId="90" fillId="0" borderId="0" xfId="0" applyFont="1" applyAlignment="1">
      <alignment/>
    </xf>
    <xf numFmtId="0" fontId="99" fillId="0" borderId="33" xfId="0" applyFont="1" applyBorder="1" applyAlignment="1">
      <alignment horizontal="center" vertical="center" wrapText="1"/>
    </xf>
    <xf numFmtId="0" fontId="100" fillId="0" borderId="15" xfId="0" applyFont="1" applyBorder="1" applyAlignment="1">
      <alignment horizontal="center" vertical="center" wrapText="1"/>
    </xf>
    <xf numFmtId="0" fontId="101" fillId="0" borderId="15" xfId="0" applyFont="1" applyBorder="1" applyAlignment="1">
      <alignment horizontal="center" vertical="center" wrapText="1"/>
    </xf>
    <xf numFmtId="0" fontId="102" fillId="0" borderId="0" xfId="0" applyFont="1" applyAlignment="1">
      <alignment horizontal="left"/>
    </xf>
    <xf numFmtId="0" fontId="88" fillId="0" borderId="0" xfId="0" applyFont="1" applyAlignment="1">
      <alignment/>
    </xf>
    <xf numFmtId="0" fontId="102" fillId="0" borderId="0" xfId="0" applyFont="1" applyAlignment="1">
      <alignment/>
    </xf>
    <xf numFmtId="0" fontId="3" fillId="0" borderId="20" xfId="107" applyFont="1" applyFill="1" applyBorder="1" applyAlignment="1">
      <alignment horizontal="center" vertical="center" wrapText="1"/>
      <protection/>
    </xf>
    <xf numFmtId="0" fontId="2" fillId="0" borderId="0" xfId="107" applyFont="1" applyFill="1" applyAlignment="1">
      <alignment vertical="center" wrapText="1"/>
      <protection/>
    </xf>
    <xf numFmtId="0" fontId="0" fillId="0" borderId="0" xfId="107" applyFill="1" applyAlignment="1">
      <alignment vertical="center" wrapText="1"/>
      <protection/>
    </xf>
    <xf numFmtId="0" fontId="0" fillId="0" borderId="0" xfId="107" applyFill="1" applyBorder="1" applyAlignment="1">
      <alignment vertical="center" wrapText="1"/>
      <protection/>
    </xf>
    <xf numFmtId="0" fontId="9" fillId="0" borderId="0" xfId="107" applyFont="1" applyFill="1" applyBorder="1" applyAlignment="1">
      <alignment horizontal="center" vertical="center" wrapText="1"/>
      <protection/>
    </xf>
    <xf numFmtId="0" fontId="2" fillId="0" borderId="0" xfId="107" applyFont="1" applyFill="1" applyBorder="1" applyAlignment="1">
      <alignment vertical="center" wrapText="1"/>
      <protection/>
    </xf>
    <xf numFmtId="0" fontId="2" fillId="0" borderId="0" xfId="107" applyFont="1" applyFill="1" applyAlignment="1">
      <alignment vertical="center"/>
      <protection/>
    </xf>
    <xf numFmtId="0" fontId="0" fillId="0" borderId="0" xfId="107" applyFill="1" applyAlignment="1">
      <alignment vertical="center"/>
      <protection/>
    </xf>
    <xf numFmtId="0" fontId="0" fillId="0" borderId="0" xfId="107" applyFill="1" applyBorder="1" applyAlignment="1">
      <alignment vertical="center"/>
      <protection/>
    </xf>
    <xf numFmtId="0" fontId="88" fillId="0" borderId="0" xfId="107" applyFont="1" applyFill="1" applyAlignment="1">
      <alignment vertical="center"/>
      <protection/>
    </xf>
    <xf numFmtId="0" fontId="94" fillId="0" borderId="0" xfId="107" applyFont="1" applyFill="1" applyAlignment="1">
      <alignment vertical="center"/>
      <protection/>
    </xf>
    <xf numFmtId="0" fontId="94" fillId="0" borderId="0" xfId="107" applyFont="1" applyFill="1" applyBorder="1" applyAlignment="1">
      <alignment vertical="center"/>
      <protection/>
    </xf>
    <xf numFmtId="0" fontId="90" fillId="0" borderId="0" xfId="107" applyFont="1" applyFill="1" applyAlignment="1">
      <alignment vertical="center"/>
      <protection/>
    </xf>
    <xf numFmtId="0" fontId="91" fillId="0" borderId="0" xfId="107" applyFont="1" applyFill="1" applyAlignment="1">
      <alignment vertical="center"/>
      <protection/>
    </xf>
    <xf numFmtId="0" fontId="91" fillId="0" borderId="0" xfId="107" applyFont="1" applyFill="1" applyAlignment="1">
      <alignment horizontal="left" vertical="center"/>
      <protection/>
    </xf>
    <xf numFmtId="0" fontId="91" fillId="0" borderId="0" xfId="107" applyFont="1" applyFill="1" applyBorder="1" applyAlignment="1">
      <alignment vertical="center"/>
      <protection/>
    </xf>
    <xf numFmtId="0" fontId="1" fillId="0" borderId="0" xfId="107" applyFont="1" applyFill="1" applyBorder="1" applyAlignment="1">
      <alignment vertical="center" wrapText="1"/>
      <protection/>
    </xf>
    <xf numFmtId="0" fontId="0" fillId="27" borderId="15" xfId="107" applyFill="1" applyBorder="1" applyAlignment="1">
      <alignment vertical="center" wrapText="1"/>
      <protection/>
    </xf>
    <xf numFmtId="0" fontId="0" fillId="27" borderId="9" xfId="107" applyFill="1" applyBorder="1" applyAlignment="1">
      <alignment vertical="center" wrapText="1"/>
      <protection/>
    </xf>
    <xf numFmtId="0" fontId="0" fillId="27" borderId="28" xfId="107" applyFill="1" applyBorder="1" applyAlignment="1">
      <alignment vertical="center" wrapText="1"/>
      <protection/>
    </xf>
    <xf numFmtId="0" fontId="0" fillId="27" borderId="34" xfId="107" applyFill="1" applyBorder="1" applyAlignment="1">
      <alignment vertical="center" wrapText="1"/>
      <protection/>
    </xf>
    <xf numFmtId="0" fontId="0" fillId="27" borderId="30" xfId="107" applyFill="1" applyBorder="1" applyAlignment="1">
      <alignment vertical="center" wrapText="1"/>
      <protection/>
    </xf>
    <xf numFmtId="0" fontId="0" fillId="27" borderId="35" xfId="107" applyFill="1" applyBorder="1" applyAlignment="1">
      <alignment vertical="center" wrapText="1"/>
      <protection/>
    </xf>
    <xf numFmtId="0" fontId="3" fillId="0" borderId="36" xfId="107" applyFont="1" applyFill="1" applyBorder="1" applyAlignment="1">
      <alignment horizontal="center" vertical="center" wrapText="1"/>
      <protection/>
    </xf>
    <xf numFmtId="0" fontId="3" fillId="0" borderId="37" xfId="107" applyFont="1" applyFill="1" applyBorder="1" applyAlignment="1">
      <alignment horizontal="center" vertical="center" wrapText="1"/>
      <protection/>
    </xf>
    <xf numFmtId="0" fontId="97" fillId="0" borderId="9" xfId="0" applyFont="1" applyFill="1" applyBorder="1" applyAlignment="1">
      <alignment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90" fillId="0" borderId="0" xfId="0" applyFont="1" applyAlignment="1">
      <alignment/>
    </xf>
    <xf numFmtId="0" fontId="103" fillId="0" borderId="20" xfId="0" applyFont="1" applyBorder="1" applyAlignment="1">
      <alignment horizontal="center" vertical="center" wrapText="1"/>
    </xf>
    <xf numFmtId="0" fontId="101" fillId="0" borderId="15" xfId="0" applyFont="1" applyFill="1" applyBorder="1" applyAlignment="1">
      <alignment horizontal="center" vertical="center" wrapText="1"/>
    </xf>
    <xf numFmtId="0" fontId="103" fillId="0" borderId="38" xfId="0" applyFont="1" applyBorder="1" applyAlignment="1">
      <alignment horizontal="center" vertical="center" wrapText="1"/>
    </xf>
    <xf numFmtId="0" fontId="97" fillId="0" borderId="39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97" fillId="0" borderId="40" xfId="0" applyFont="1" applyFill="1" applyBorder="1" applyAlignment="1">
      <alignment horizontal="center" vertical="center" wrapText="1"/>
    </xf>
    <xf numFmtId="0" fontId="104" fillId="0" borderId="41" xfId="0" applyFont="1" applyBorder="1" applyAlignment="1">
      <alignment horizontal="center" vertical="center" wrapText="1"/>
    </xf>
    <xf numFmtId="177" fontId="89" fillId="29" borderId="35" xfId="0" applyNumberFormat="1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/>
    </xf>
    <xf numFmtId="0" fontId="4" fillId="27" borderId="45" xfId="0" applyFont="1" applyFill="1" applyBorder="1" applyAlignment="1">
      <alignment horizontal="center"/>
    </xf>
    <xf numFmtId="0" fontId="4" fillId="27" borderId="46" xfId="0" applyFont="1" applyFill="1" applyBorder="1" applyAlignment="1">
      <alignment horizontal="center"/>
    </xf>
    <xf numFmtId="0" fontId="4" fillId="27" borderId="47" xfId="0" applyFont="1" applyFill="1" applyBorder="1" applyAlignment="1">
      <alignment horizontal="center"/>
    </xf>
    <xf numFmtId="177" fontId="4" fillId="27" borderId="46" xfId="0" applyNumberFormat="1" applyFont="1" applyFill="1" applyBorder="1" applyAlignment="1">
      <alignment horizontal="center" vertical="center"/>
    </xf>
    <xf numFmtId="0" fontId="4" fillId="27" borderId="48" xfId="0" applyFont="1" applyFill="1" applyBorder="1" applyAlignment="1">
      <alignment horizontal="center"/>
    </xf>
    <xf numFmtId="0" fontId="105" fillId="0" borderId="0" xfId="0" applyFont="1" applyBorder="1" applyAlignment="1">
      <alignment horizontal="left"/>
    </xf>
    <xf numFmtId="0" fontId="99" fillId="0" borderId="0" xfId="0" applyFont="1" applyAlignment="1">
      <alignment horizontal="center"/>
    </xf>
    <xf numFmtId="0" fontId="3" fillId="0" borderId="49" xfId="0" applyFont="1" applyFill="1" applyBorder="1" applyAlignment="1">
      <alignment horizontal="center" vertical="center" wrapText="1"/>
    </xf>
    <xf numFmtId="0" fontId="4" fillId="27" borderId="50" xfId="0" applyFont="1" applyFill="1" applyBorder="1" applyAlignment="1">
      <alignment horizontal="center"/>
    </xf>
    <xf numFmtId="0" fontId="4" fillId="27" borderId="51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5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104" fillId="0" borderId="32" xfId="0" applyFont="1" applyBorder="1" applyAlignment="1">
      <alignment horizontal="center"/>
    </xf>
    <xf numFmtId="0" fontId="104" fillId="0" borderId="53" xfId="0" applyFont="1" applyBorder="1" applyAlignment="1">
      <alignment horizontal="center"/>
    </xf>
    <xf numFmtId="0" fontId="104" fillId="0" borderId="0" xfId="0" applyFont="1" applyAlignment="1">
      <alignment horizontal="center" vertical="center" wrapText="1"/>
    </xf>
    <xf numFmtId="0" fontId="3" fillId="27" borderId="9" xfId="0" applyFont="1" applyFill="1" applyBorder="1" applyAlignment="1">
      <alignment horizontal="center"/>
    </xf>
    <xf numFmtId="3" fontId="3" fillId="26" borderId="53" xfId="0" applyNumberFormat="1" applyFont="1" applyFill="1" applyBorder="1" applyAlignment="1">
      <alignment horizontal="center" vertical="top" wrapText="1"/>
    </xf>
    <xf numFmtId="3" fontId="4" fillId="27" borderId="9" xfId="0" applyNumberFormat="1" applyFont="1" applyFill="1" applyBorder="1" applyAlignment="1">
      <alignment horizontal="center"/>
    </xf>
    <xf numFmtId="3" fontId="4" fillId="26" borderId="28" xfId="0" applyNumberFormat="1" applyFont="1" applyFill="1" applyBorder="1" applyAlignment="1">
      <alignment horizontal="center"/>
    </xf>
    <xf numFmtId="49" fontId="4" fillId="27" borderId="28" xfId="0" applyNumberFormat="1" applyFont="1" applyFill="1" applyBorder="1" applyAlignment="1" quotePrefix="1">
      <alignment horizontal="center"/>
    </xf>
    <xf numFmtId="0" fontId="3" fillId="27" borderId="9" xfId="0" applyFont="1" applyFill="1" applyBorder="1" applyAlignment="1" quotePrefix="1">
      <alignment horizontal="center" vertical="center"/>
    </xf>
    <xf numFmtId="0" fontId="2" fillId="27" borderId="16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 vertical="center"/>
    </xf>
    <xf numFmtId="0" fontId="74" fillId="27" borderId="38" xfId="0" applyFont="1" applyFill="1" applyBorder="1" applyAlignment="1" quotePrefix="1">
      <alignment horizontal="center" vertical="center" wrapText="1"/>
    </xf>
    <xf numFmtId="0" fontId="100" fillId="0" borderId="21" xfId="0" applyFont="1" applyBorder="1" applyAlignment="1">
      <alignment horizontal="center" vertical="center" wrapText="1"/>
    </xf>
    <xf numFmtId="0" fontId="97" fillId="0" borderId="23" xfId="0" applyFont="1" applyFill="1" applyBorder="1" applyAlignment="1">
      <alignment horizontal="center" vertical="center" wrapText="1"/>
    </xf>
    <xf numFmtId="9" fontId="0" fillId="0" borderId="9" xfId="119" applyFont="1" applyFill="1" applyBorder="1" applyAlignment="1">
      <alignment horizontal="center" vertical="center" wrapText="1"/>
    </xf>
    <xf numFmtId="0" fontId="98" fillId="0" borderId="9" xfId="0" applyFont="1" applyFill="1" applyBorder="1" applyAlignment="1">
      <alignment horizontal="center" vertical="center" wrapText="1"/>
    </xf>
    <xf numFmtId="0" fontId="0" fillId="30" borderId="0" xfId="107" applyFill="1" applyBorder="1" applyAlignment="1">
      <alignment vertical="center" wrapText="1"/>
      <protection/>
    </xf>
    <xf numFmtId="0" fontId="3" fillId="30" borderId="0" xfId="0" applyFont="1" applyFill="1" applyBorder="1" applyAlignment="1">
      <alignment horizontal="center" vertical="center" wrapText="1"/>
    </xf>
    <xf numFmtId="3" fontId="0" fillId="30" borderId="0" xfId="107" applyNumberFormat="1" applyFill="1" applyBorder="1" applyAlignment="1">
      <alignment vertical="center" wrapText="1"/>
      <protection/>
    </xf>
    <xf numFmtId="0" fontId="97" fillId="27" borderId="9" xfId="0" applyFont="1" applyFill="1" applyBorder="1" applyAlignment="1">
      <alignment horizontal="left" vertical="center" wrapText="1"/>
    </xf>
    <xf numFmtId="0" fontId="75" fillId="27" borderId="9" xfId="0" applyFont="1" applyFill="1" applyBorder="1" applyAlignment="1">
      <alignment horizontal="left" vertical="center" wrapText="1"/>
    </xf>
    <xf numFmtId="0" fontId="76" fillId="27" borderId="9" xfId="0" applyFont="1" applyFill="1" applyBorder="1" applyAlignment="1">
      <alignment horizontal="left" vertical="center" wrapText="1"/>
    </xf>
    <xf numFmtId="9" fontId="0" fillId="26" borderId="9" xfId="119" applyFont="1" applyFill="1" applyBorder="1" applyAlignment="1">
      <alignment horizontal="center" vertical="center" wrapText="1"/>
    </xf>
    <xf numFmtId="0" fontId="76" fillId="0" borderId="9" xfId="0" applyFont="1" applyFill="1" applyBorder="1" applyAlignment="1">
      <alignment horizontal="center" vertical="center" wrapText="1"/>
    </xf>
    <xf numFmtId="0" fontId="76" fillId="27" borderId="9" xfId="0" applyFont="1" applyFill="1" applyBorder="1" applyAlignment="1">
      <alignment horizontal="center" vertical="center" wrapText="1"/>
    </xf>
    <xf numFmtId="0" fontId="76" fillId="27" borderId="23" xfId="0" applyFont="1" applyFill="1" applyBorder="1" applyAlignment="1">
      <alignment horizontal="center" vertical="center" wrapText="1"/>
    </xf>
    <xf numFmtId="0" fontId="76" fillId="30" borderId="23" xfId="0" applyFont="1" applyFill="1" applyBorder="1" applyAlignment="1">
      <alignment horizontal="center" vertical="center" wrapText="1"/>
    </xf>
    <xf numFmtId="3" fontId="4" fillId="26" borderId="54" xfId="0" applyNumberFormat="1" applyFont="1" applyFill="1" applyBorder="1" applyAlignment="1">
      <alignment horizontal="center"/>
    </xf>
    <xf numFmtId="3" fontId="4" fillId="26" borderId="55" xfId="0" applyNumberFormat="1" applyFont="1" applyFill="1" applyBorder="1" applyAlignment="1">
      <alignment horizontal="center"/>
    </xf>
    <xf numFmtId="3" fontId="4" fillId="0" borderId="20" xfId="0" applyNumberFormat="1" applyFont="1" applyFill="1" applyBorder="1" applyAlignment="1">
      <alignment horizontal="center"/>
    </xf>
    <xf numFmtId="177" fontId="3" fillId="30" borderId="9" xfId="0" applyNumberFormat="1" applyFont="1" applyFill="1" applyBorder="1" applyAlignment="1">
      <alignment horizontal="center"/>
    </xf>
    <xf numFmtId="3" fontId="29" fillId="27" borderId="9" xfId="0" applyNumberFormat="1" applyFont="1" applyFill="1" applyBorder="1" applyAlignment="1">
      <alignment horizontal="center" vertical="center"/>
    </xf>
    <xf numFmtId="0" fontId="0" fillId="30" borderId="0" xfId="0" applyFill="1" applyAlignment="1">
      <alignment vertical="center"/>
    </xf>
    <xf numFmtId="9" fontId="88" fillId="27" borderId="56" xfId="0" applyNumberFormat="1" applyFont="1" applyFill="1" applyBorder="1" applyAlignment="1">
      <alignment horizontal="left" vertical="center" wrapText="1"/>
    </xf>
    <xf numFmtId="0" fontId="29" fillId="27" borderId="57" xfId="0" applyFont="1" applyFill="1" applyBorder="1" applyAlignment="1">
      <alignment horizontal="center" vertical="center"/>
    </xf>
    <xf numFmtId="3" fontId="29" fillId="27" borderId="58" xfId="0" applyNumberFormat="1" applyFont="1" applyFill="1" applyBorder="1" applyAlignment="1">
      <alignment horizontal="center" vertical="center"/>
    </xf>
    <xf numFmtId="3" fontId="29" fillId="27" borderId="30" xfId="0" applyNumberFormat="1" applyFont="1" applyFill="1" applyBorder="1" applyAlignment="1">
      <alignment horizontal="center" vertical="center"/>
    </xf>
    <xf numFmtId="0" fontId="29" fillId="27" borderId="59" xfId="0" applyFont="1" applyFill="1" applyBorder="1" applyAlignment="1">
      <alignment horizontal="center" vertical="center" wrapText="1"/>
    </xf>
    <xf numFmtId="0" fontId="29" fillId="27" borderId="9" xfId="107" applyFont="1" applyFill="1" applyBorder="1" applyAlignment="1">
      <alignment vertical="center" wrapText="1"/>
      <protection/>
    </xf>
    <xf numFmtId="0" fontId="29" fillId="27" borderId="28" xfId="107" applyFont="1" applyFill="1" applyBorder="1" applyAlignment="1">
      <alignment vertical="center" wrapText="1"/>
      <protection/>
    </xf>
    <xf numFmtId="3" fontId="29" fillId="27" borderId="60" xfId="107" applyNumberFormat="1" applyFont="1" applyFill="1" applyBorder="1" applyAlignment="1">
      <alignment vertical="center" wrapText="1"/>
      <protection/>
    </xf>
    <xf numFmtId="3" fontId="29" fillId="27" borderId="9" xfId="107" applyNumberFormat="1" applyFont="1" applyFill="1" applyBorder="1" applyAlignment="1">
      <alignment vertical="center" wrapText="1"/>
      <protection/>
    </xf>
    <xf numFmtId="0" fontId="91" fillId="30" borderId="0" xfId="0" applyFont="1" applyFill="1" applyBorder="1" applyAlignment="1">
      <alignment/>
    </xf>
    <xf numFmtId="0" fontId="96" fillId="30" borderId="0" xfId="0" applyFont="1" applyFill="1" applyBorder="1" applyAlignment="1">
      <alignment/>
    </xf>
    <xf numFmtId="0" fontId="47" fillId="30" borderId="0" xfId="0" applyFont="1" applyFill="1" applyBorder="1" applyAlignment="1">
      <alignment/>
    </xf>
    <xf numFmtId="0" fontId="48" fillId="30" borderId="0" xfId="0" applyFont="1" applyFill="1" applyBorder="1" applyAlignment="1">
      <alignment horizontal="left"/>
    </xf>
    <xf numFmtId="0" fontId="0" fillId="30" borderId="0" xfId="0" applyFill="1" applyAlignment="1">
      <alignment/>
    </xf>
    <xf numFmtId="0" fontId="104" fillId="30" borderId="53" xfId="0" applyFont="1" applyFill="1" applyBorder="1" applyAlignment="1">
      <alignment horizontal="center"/>
    </xf>
    <xf numFmtId="3" fontId="29" fillId="26" borderId="16" xfId="0" applyNumberFormat="1" applyFont="1" applyFill="1" applyBorder="1" applyAlignment="1">
      <alignment horizontal="center" vertical="center"/>
    </xf>
    <xf numFmtId="192" fontId="29" fillId="26" borderId="61" xfId="0" applyNumberFormat="1" applyFont="1" applyFill="1" applyBorder="1" applyAlignment="1">
      <alignment horizontal="center" vertical="center"/>
    </xf>
    <xf numFmtId="3" fontId="29" fillId="26" borderId="9" xfId="0" applyNumberFormat="1" applyFont="1" applyFill="1" applyBorder="1" applyAlignment="1">
      <alignment horizontal="center" vertical="center"/>
    </xf>
    <xf numFmtId="3" fontId="29" fillId="26" borderId="15" xfId="0" applyNumberFormat="1" applyFont="1" applyFill="1" applyBorder="1" applyAlignment="1">
      <alignment horizontal="center" vertical="center"/>
    </xf>
    <xf numFmtId="3" fontId="29" fillId="26" borderId="34" xfId="0" applyNumberFormat="1" applyFont="1" applyFill="1" applyBorder="1" applyAlignment="1">
      <alignment horizontal="center" vertical="center"/>
    </xf>
    <xf numFmtId="3" fontId="29" fillId="26" borderId="30" xfId="0" applyNumberFormat="1" applyFont="1" applyFill="1" applyBorder="1" applyAlignment="1">
      <alignment horizontal="center" vertical="center"/>
    </xf>
    <xf numFmtId="49" fontId="2" fillId="0" borderId="57" xfId="0" applyNumberFormat="1" applyFont="1" applyBorder="1" applyAlignment="1">
      <alignment horizontal="center" vertical="center"/>
    </xf>
    <xf numFmtId="3" fontId="29" fillId="27" borderId="30" xfId="109" applyNumberFormat="1" applyFont="1" applyFill="1" applyBorder="1" applyAlignment="1">
      <alignment horizontal="right" vertical="center" wrapText="1"/>
      <protection/>
    </xf>
    <xf numFmtId="3" fontId="29" fillId="27" borderId="30" xfId="107" applyNumberFormat="1" applyFont="1" applyFill="1" applyBorder="1" applyAlignment="1">
      <alignment vertical="center" wrapText="1"/>
      <protection/>
    </xf>
    <xf numFmtId="0" fontId="29" fillId="27" borderId="62" xfId="107" applyFont="1" applyFill="1" applyBorder="1" applyAlignment="1">
      <alignment vertical="center" wrapText="1"/>
      <protection/>
    </xf>
    <xf numFmtId="49" fontId="38" fillId="27" borderId="21" xfId="0" applyNumberFormat="1" applyFont="1" applyFill="1" applyBorder="1" applyAlignment="1">
      <alignment horizontal="center"/>
    </xf>
    <xf numFmtId="0" fontId="38" fillId="27" borderId="16" xfId="0" applyFont="1" applyFill="1" applyBorder="1" applyAlignment="1">
      <alignment horizontal="center"/>
    </xf>
    <xf numFmtId="3" fontId="29" fillId="27" borderId="23" xfId="0" applyNumberFormat="1" applyFont="1" applyFill="1" applyBorder="1" applyAlignment="1">
      <alignment horizontal="center"/>
    </xf>
    <xf numFmtId="3" fontId="29" fillId="26" borderId="24" xfId="0" applyNumberFormat="1" applyFont="1" applyFill="1" applyBorder="1" applyAlignment="1">
      <alignment horizontal="center"/>
    </xf>
    <xf numFmtId="0" fontId="38" fillId="27" borderId="22" xfId="0" applyFont="1" applyFill="1" applyBorder="1" applyAlignment="1">
      <alignment horizontal="center"/>
    </xf>
    <xf numFmtId="3" fontId="29" fillId="27" borderId="30" xfId="0" applyNumberFormat="1" applyFont="1" applyFill="1" applyBorder="1" applyAlignment="1">
      <alignment horizontal="center"/>
    </xf>
    <xf numFmtId="3" fontId="29" fillId="27" borderId="38" xfId="107" applyNumberFormat="1" applyFont="1" applyFill="1" applyBorder="1" applyAlignment="1">
      <alignment vertical="center" wrapText="1"/>
      <protection/>
    </xf>
    <xf numFmtId="0" fontId="29" fillId="27" borderId="38" xfId="107" applyFont="1" applyFill="1" applyBorder="1" applyAlignment="1">
      <alignment vertical="center" wrapText="1"/>
      <protection/>
    </xf>
    <xf numFmtId="0" fontId="29" fillId="27" borderId="63" xfId="107" applyFont="1" applyFill="1" applyBorder="1" applyAlignment="1">
      <alignment vertical="center" wrapText="1"/>
      <protection/>
    </xf>
    <xf numFmtId="14" fontId="29" fillId="27" borderId="38" xfId="107" applyNumberFormat="1" applyFont="1" applyFill="1" applyBorder="1" applyAlignment="1">
      <alignment vertical="center" wrapText="1"/>
      <protection/>
    </xf>
    <xf numFmtId="0" fontId="0" fillId="27" borderId="33" xfId="0" applyFill="1" applyBorder="1" applyAlignment="1">
      <alignment/>
    </xf>
    <xf numFmtId="0" fontId="106" fillId="27" borderId="38" xfId="0" applyNumberFormat="1" applyFont="1" applyFill="1" applyBorder="1" applyAlignment="1">
      <alignment wrapText="1"/>
    </xf>
    <xf numFmtId="0" fontId="0" fillId="27" borderId="15" xfId="0" applyFill="1" applyBorder="1" applyAlignment="1">
      <alignment/>
    </xf>
    <xf numFmtId="3" fontId="29" fillId="27" borderId="64" xfId="0" applyNumberFormat="1" applyFont="1" applyFill="1" applyBorder="1" applyAlignment="1">
      <alignment horizontal="center" vertical="center"/>
    </xf>
    <xf numFmtId="3" fontId="29" fillId="27" borderId="65" xfId="0" applyNumberFormat="1" applyFont="1" applyFill="1" applyBorder="1" applyAlignment="1">
      <alignment horizontal="center" vertical="center"/>
    </xf>
    <xf numFmtId="3" fontId="29" fillId="27" borderId="23" xfId="0" applyNumberFormat="1" applyFont="1" applyFill="1" applyBorder="1" applyAlignment="1">
      <alignment horizontal="center" vertical="center"/>
    </xf>
    <xf numFmtId="0" fontId="29" fillId="27" borderId="66" xfId="0" applyFont="1" applyFill="1" applyBorder="1" applyAlignment="1">
      <alignment horizontal="center" vertical="center"/>
    </xf>
    <xf numFmtId="0" fontId="106" fillId="27" borderId="9" xfId="0" applyNumberFormat="1" applyFont="1" applyFill="1" applyBorder="1" applyAlignment="1">
      <alignment horizontal="left"/>
    </xf>
    <xf numFmtId="3" fontId="29" fillId="0" borderId="37" xfId="0" applyNumberFormat="1" applyFont="1" applyFill="1" applyBorder="1" applyAlignment="1">
      <alignment horizontal="center"/>
    </xf>
    <xf numFmtId="3" fontId="29" fillId="31" borderId="53" xfId="0" applyNumberFormat="1" applyFont="1" applyFill="1" applyBorder="1" applyAlignment="1">
      <alignment horizontal="center" vertical="top" wrapText="1"/>
    </xf>
    <xf numFmtId="0" fontId="29" fillId="27" borderId="9" xfId="107" applyFont="1" applyFill="1" applyBorder="1" applyAlignment="1">
      <alignment horizontal="right" vertical="center" wrapText="1"/>
      <protection/>
    </xf>
    <xf numFmtId="3" fontId="29" fillId="27" borderId="9" xfId="113" applyNumberFormat="1" applyFont="1" applyFill="1" applyBorder="1" applyAlignment="1">
      <alignment horizontal="center" wrapText="1"/>
      <protection/>
    </xf>
    <xf numFmtId="0" fontId="107" fillId="0" borderId="0" xfId="0" applyFont="1" applyAlignment="1">
      <alignment vertical="center"/>
    </xf>
    <xf numFmtId="49" fontId="38" fillId="27" borderId="21" xfId="0" applyNumberFormat="1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30" borderId="0" xfId="0" applyNumberFormat="1" applyFill="1" applyAlignment="1">
      <alignment/>
    </xf>
    <xf numFmtId="0" fontId="97" fillId="27" borderId="9" xfId="0" applyFont="1" applyFill="1" applyBorder="1" applyAlignment="1">
      <alignment vertical="center"/>
    </xf>
    <xf numFmtId="0" fontId="100" fillId="0" borderId="67" xfId="0" applyFont="1" applyBorder="1" applyAlignment="1">
      <alignment horizontal="center" vertical="center" wrapText="1"/>
    </xf>
    <xf numFmtId="0" fontId="108" fillId="0" borderId="9" xfId="0" applyFont="1" applyFill="1" applyBorder="1" applyAlignment="1">
      <alignment vertical="center"/>
    </xf>
    <xf numFmtId="0" fontId="108" fillId="0" borderId="23" xfId="0" applyFont="1" applyFill="1" applyBorder="1" applyAlignment="1">
      <alignment vertical="center"/>
    </xf>
    <xf numFmtId="0" fontId="76" fillId="0" borderId="60" xfId="0" applyFont="1" applyFill="1" applyBorder="1" applyAlignment="1">
      <alignment horizontal="center" vertical="center" wrapText="1"/>
    </xf>
    <xf numFmtId="0" fontId="98" fillId="27" borderId="23" xfId="0" applyFont="1" applyFill="1" applyBorder="1" applyAlignment="1">
      <alignment horizontal="center" vertical="center" wrapText="1"/>
    </xf>
    <xf numFmtId="0" fontId="100" fillId="0" borderId="34" xfId="0" applyFont="1" applyBorder="1" applyAlignment="1">
      <alignment horizontal="center" vertical="center" wrapText="1"/>
    </xf>
    <xf numFmtId="0" fontId="97" fillId="30" borderId="30" xfId="0" applyFont="1" applyFill="1" applyBorder="1" applyAlignment="1">
      <alignment horizontal="center" vertical="center" wrapText="1"/>
    </xf>
    <xf numFmtId="0" fontId="97" fillId="27" borderId="30" xfId="0" applyFont="1" applyFill="1" applyBorder="1" applyAlignment="1">
      <alignment horizontal="center" vertical="center" wrapText="1"/>
    </xf>
    <xf numFmtId="0" fontId="0" fillId="27" borderId="30" xfId="0" applyFill="1" applyBorder="1" applyAlignment="1">
      <alignment/>
    </xf>
    <xf numFmtId="0" fontId="0" fillId="27" borderId="30" xfId="0" applyFill="1" applyBorder="1" applyAlignment="1">
      <alignment horizontal="center"/>
    </xf>
    <xf numFmtId="0" fontId="0" fillId="27" borderId="30" xfId="0" applyFill="1" applyBorder="1" applyAlignment="1">
      <alignment horizontal="center" vertical="center" wrapText="1"/>
    </xf>
    <xf numFmtId="9" fontId="0" fillId="27" borderId="30" xfId="119" applyFont="1" applyFill="1" applyBorder="1" applyAlignment="1">
      <alignment horizontal="center" vertical="center" wrapText="1"/>
    </xf>
    <xf numFmtId="9" fontId="88" fillId="27" borderId="35" xfId="0" applyNumberFormat="1" applyFont="1" applyFill="1" applyBorder="1" applyAlignment="1">
      <alignment horizontal="center" vertical="center" wrapText="1"/>
    </xf>
    <xf numFmtId="0" fontId="50" fillId="0" borderId="67" xfId="0" applyFont="1" applyBorder="1" applyAlignment="1">
      <alignment vertical="center" wrapText="1"/>
    </xf>
    <xf numFmtId="3" fontId="8" fillId="26" borderId="9" xfId="0" applyNumberFormat="1" applyFont="1" applyFill="1" applyBorder="1" applyAlignment="1">
      <alignment horizontal="center"/>
    </xf>
    <xf numFmtId="3" fontId="8" fillId="27" borderId="9" xfId="0" applyNumberFormat="1" applyFont="1" applyFill="1" applyBorder="1" applyAlignment="1">
      <alignment horizontal="center"/>
    </xf>
    <xf numFmtId="3" fontId="0" fillId="27" borderId="9" xfId="107" applyNumberFormat="1" applyFill="1" applyBorder="1" applyAlignment="1">
      <alignment vertical="center" wrapText="1"/>
      <protection/>
    </xf>
    <xf numFmtId="3" fontId="29" fillId="27" borderId="37" xfId="107" applyNumberFormat="1" applyFont="1" applyFill="1" applyBorder="1" applyAlignment="1">
      <alignment vertical="center" wrapText="1"/>
      <protection/>
    </xf>
    <xf numFmtId="0" fontId="29" fillId="27" borderId="68" xfId="0" applyFont="1" applyFill="1" applyBorder="1" applyAlignment="1">
      <alignment horizontal="center" vertical="center" wrapText="1"/>
    </xf>
    <xf numFmtId="0" fontId="109" fillId="27" borderId="15" xfId="0" applyNumberFormat="1" applyFont="1" applyFill="1" applyBorder="1" applyAlignment="1" applyProtection="1">
      <alignment horizontal="left" vertical="center" wrapText="1"/>
      <protection/>
    </xf>
    <xf numFmtId="0" fontId="109" fillId="27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19" xfId="0" applyBorder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56" fillId="27" borderId="9" xfId="0" applyNumberFormat="1" applyFont="1" applyFill="1" applyBorder="1" applyAlignment="1" applyProtection="1">
      <alignment horizontal="left" vertical="center" wrapText="1"/>
      <protection/>
    </xf>
    <xf numFmtId="0" fontId="10" fillId="27" borderId="0" xfId="0" applyFont="1" applyFill="1" applyBorder="1" applyAlignment="1">
      <alignment horizontal="center" wrapText="1"/>
    </xf>
    <xf numFmtId="0" fontId="56" fillId="27" borderId="30" xfId="0" applyNumberFormat="1" applyFont="1" applyFill="1" applyBorder="1" applyAlignment="1" applyProtection="1">
      <alignment horizontal="left" vertical="center" wrapText="1"/>
      <protection/>
    </xf>
    <xf numFmtId="9" fontId="2" fillId="27" borderId="69" xfId="0" applyNumberFormat="1" applyFont="1" applyFill="1" applyBorder="1" applyAlignment="1">
      <alignment horizontal="left" vertical="center" wrapText="1"/>
    </xf>
    <xf numFmtId="0" fontId="29" fillId="27" borderId="28" xfId="0" applyNumberFormat="1" applyFont="1" applyFill="1" applyBorder="1" applyAlignment="1">
      <alignment horizontal="left" vertical="center" wrapText="1"/>
    </xf>
    <xf numFmtId="0" fontId="10" fillId="27" borderId="28" xfId="0" applyFont="1" applyFill="1" applyBorder="1" applyAlignment="1">
      <alignment horizontal="justify" vertical="center"/>
    </xf>
    <xf numFmtId="3" fontId="29" fillId="27" borderId="9" xfId="0" applyNumberFormat="1" applyFont="1" applyFill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88" fontId="0" fillId="0" borderId="0" xfId="0" applyNumberFormat="1" applyAlignment="1">
      <alignment/>
    </xf>
    <xf numFmtId="9" fontId="38" fillId="26" borderId="24" xfId="0" applyNumberFormat="1" applyFont="1" applyFill="1" applyBorder="1" applyAlignment="1">
      <alignment horizontal="center"/>
    </xf>
    <xf numFmtId="9" fontId="38" fillId="26" borderId="55" xfId="0" applyNumberFormat="1" applyFont="1" applyFill="1" applyBorder="1" applyAlignment="1">
      <alignment horizontal="center"/>
    </xf>
    <xf numFmtId="3" fontId="57" fillId="26" borderId="53" xfId="0" applyNumberFormat="1" applyFont="1" applyFill="1" applyBorder="1" applyAlignment="1">
      <alignment horizontal="center" vertical="top" wrapText="1"/>
    </xf>
    <xf numFmtId="0" fontId="110" fillId="27" borderId="28" xfId="0" applyNumberFormat="1" applyFont="1" applyFill="1" applyBorder="1" applyAlignment="1">
      <alignment horizontal="left" vertical="center" wrapText="1"/>
    </xf>
    <xf numFmtId="0" fontId="111" fillId="27" borderId="31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center"/>
    </xf>
    <xf numFmtId="0" fontId="38" fillId="27" borderId="9" xfId="0" applyFont="1" applyFill="1" applyBorder="1" applyAlignment="1">
      <alignment vertical="center" wrapText="1"/>
    </xf>
    <xf numFmtId="0" fontId="76" fillId="27" borderId="23" xfId="0" applyFont="1" applyFill="1" applyBorder="1" applyAlignment="1">
      <alignment horizontal="left" vertical="center" wrapText="1"/>
    </xf>
    <xf numFmtId="4" fontId="29" fillId="26" borderId="16" xfId="0" applyNumberFormat="1" applyFont="1" applyFill="1" applyBorder="1" applyAlignment="1">
      <alignment horizontal="center" vertical="center"/>
    </xf>
    <xf numFmtId="192" fontId="29" fillId="26" borderId="16" xfId="0" applyNumberFormat="1" applyFont="1" applyFill="1" applyBorder="1" applyAlignment="1">
      <alignment horizontal="center" vertical="center"/>
    </xf>
    <xf numFmtId="0" fontId="1" fillId="27" borderId="70" xfId="0" applyFont="1" applyFill="1" applyBorder="1" applyAlignment="1">
      <alignment horizontal="left" vertical="center" wrapText="1"/>
    </xf>
    <xf numFmtId="0" fontId="104" fillId="27" borderId="70" xfId="0" applyFont="1" applyFill="1" applyBorder="1" applyAlignment="1">
      <alignment horizontal="left" vertical="center" wrapText="1"/>
    </xf>
    <xf numFmtId="0" fontId="104" fillId="0" borderId="71" xfId="0" applyFont="1" applyFill="1" applyBorder="1" applyAlignment="1">
      <alignment horizontal="left" vertical="center" wrapText="1"/>
    </xf>
    <xf numFmtId="0" fontId="4" fillId="27" borderId="16" xfId="0" applyFont="1" applyFill="1" applyBorder="1" applyAlignment="1">
      <alignment horizontal="center"/>
    </xf>
    <xf numFmtId="0" fontId="4" fillId="27" borderId="64" xfId="0" applyFont="1" applyFill="1" applyBorder="1" applyAlignment="1">
      <alignment horizontal="center"/>
    </xf>
    <xf numFmtId="3" fontId="29" fillId="26" borderId="61" xfId="0" applyNumberFormat="1" applyFont="1" applyFill="1" applyBorder="1" applyAlignment="1">
      <alignment horizontal="center" vertical="center"/>
    </xf>
    <xf numFmtId="3" fontId="0" fillId="27" borderId="5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4" fontId="29" fillId="27" borderId="38" xfId="107" applyNumberFormat="1" applyFont="1" applyFill="1" applyBorder="1" applyAlignment="1">
      <alignment horizontal="center" vertical="center" wrapText="1"/>
      <protection/>
    </xf>
    <xf numFmtId="3" fontId="29" fillId="26" borderId="22" xfId="0" applyNumberFormat="1" applyFont="1" applyFill="1" applyBorder="1" applyAlignment="1">
      <alignment horizontal="center" vertical="center"/>
    </xf>
    <xf numFmtId="3" fontId="29" fillId="26" borderId="21" xfId="0" applyNumberFormat="1" applyFont="1" applyFill="1" applyBorder="1" applyAlignment="1">
      <alignment horizontal="center" vertical="center"/>
    </xf>
    <xf numFmtId="3" fontId="29" fillId="26" borderId="23" xfId="0" applyNumberFormat="1" applyFont="1" applyFill="1" applyBorder="1" applyAlignment="1">
      <alignment horizontal="center" vertical="center"/>
    </xf>
    <xf numFmtId="3" fontId="29" fillId="27" borderId="15" xfId="0" applyNumberFormat="1" applyFont="1" applyFill="1" applyBorder="1" applyAlignment="1">
      <alignment horizontal="center" vertical="center"/>
    </xf>
    <xf numFmtId="3" fontId="29" fillId="26" borderId="28" xfId="0" applyNumberFormat="1" applyFont="1" applyFill="1" applyBorder="1" applyAlignment="1">
      <alignment horizontal="center" vertical="center"/>
    </xf>
    <xf numFmtId="4" fontId="29" fillId="26" borderId="28" xfId="0" applyNumberFormat="1" applyFont="1" applyFill="1" applyBorder="1" applyAlignment="1">
      <alignment horizontal="center" vertical="center"/>
    </xf>
    <xf numFmtId="3" fontId="29" fillId="27" borderId="21" xfId="0" applyNumberFormat="1" applyFont="1" applyFill="1" applyBorder="1" applyAlignment="1">
      <alignment horizontal="center" vertical="center"/>
    </xf>
    <xf numFmtId="3" fontId="29" fillId="26" borderId="24" xfId="0" applyNumberFormat="1" applyFont="1" applyFill="1" applyBorder="1" applyAlignment="1">
      <alignment horizontal="center" vertical="center"/>
    </xf>
    <xf numFmtId="3" fontId="29" fillId="27" borderId="34" xfId="0" applyNumberFormat="1" applyFont="1" applyFill="1" applyBorder="1" applyAlignment="1">
      <alignment horizontal="center" vertical="center"/>
    </xf>
    <xf numFmtId="218" fontId="29" fillId="26" borderId="35" xfId="0" applyNumberFormat="1" applyFont="1" applyFill="1" applyBorder="1" applyAlignment="1">
      <alignment horizontal="center" vertical="center"/>
    </xf>
    <xf numFmtId="192" fontId="29" fillId="26" borderId="28" xfId="0" applyNumberFormat="1" applyFont="1" applyFill="1" applyBorder="1" applyAlignment="1">
      <alignment horizontal="center" vertical="center"/>
    </xf>
    <xf numFmtId="192" fontId="29" fillId="26" borderId="35" xfId="0" applyNumberFormat="1" applyFont="1" applyFill="1" applyBorder="1" applyAlignment="1">
      <alignment horizontal="center" vertical="center"/>
    </xf>
    <xf numFmtId="3" fontId="112" fillId="27" borderId="65" xfId="0" applyNumberFormat="1" applyFont="1" applyFill="1" applyBorder="1" applyAlignment="1">
      <alignment horizontal="center" vertical="center"/>
    </xf>
    <xf numFmtId="0" fontId="104" fillId="0" borderId="72" xfId="0" applyFont="1" applyBorder="1" applyAlignment="1">
      <alignment horizontal="center"/>
    </xf>
    <xf numFmtId="3" fontId="4" fillId="27" borderId="9" xfId="0" applyNumberFormat="1" applyFont="1" applyFill="1" applyBorder="1" applyAlignment="1">
      <alignment horizontal="center"/>
    </xf>
    <xf numFmtId="3" fontId="29" fillId="27" borderId="36" xfId="107" applyNumberFormat="1" applyFont="1" applyFill="1" applyBorder="1" applyAlignment="1">
      <alignment vertical="center" wrapText="1"/>
      <protection/>
    </xf>
    <xf numFmtId="0" fontId="29" fillId="27" borderId="36" xfId="107" applyFont="1" applyFill="1" applyBorder="1" applyAlignment="1">
      <alignment vertical="center" wrapText="1"/>
      <protection/>
    </xf>
    <xf numFmtId="43" fontId="110" fillId="27" borderId="28" xfId="53" applyNumberFormat="1" applyFont="1" applyFill="1" applyBorder="1" applyAlignment="1">
      <alignment vertical="center" wrapText="1"/>
    </xf>
    <xf numFmtId="0" fontId="29" fillId="27" borderId="30" xfId="107" applyFont="1" applyFill="1" applyBorder="1" applyAlignment="1">
      <alignment vertical="center" wrapText="1"/>
      <protection/>
    </xf>
    <xf numFmtId="0" fontId="110" fillId="27" borderId="9" xfId="112" applyNumberFormat="1" applyFont="1" applyFill="1" applyBorder="1" applyAlignment="1">
      <alignment horizontal="left" vertical="center" wrapText="1"/>
      <protection/>
    </xf>
    <xf numFmtId="0" fontId="10" fillId="27" borderId="9" xfId="113" applyNumberFormat="1" applyFont="1" applyFill="1" applyBorder="1" applyAlignment="1">
      <alignment horizontal="left" vertical="center" wrapText="1"/>
      <protection/>
    </xf>
    <xf numFmtId="3" fontId="10" fillId="27" borderId="28" xfId="0" applyNumberFormat="1" applyFont="1" applyFill="1" applyBorder="1" applyAlignment="1">
      <alignment horizontal="left" vertical="center" wrapText="1"/>
    </xf>
    <xf numFmtId="49" fontId="2" fillId="30" borderId="73" xfId="0" applyNumberFormat="1" applyFont="1" applyFill="1" applyBorder="1" applyAlignment="1">
      <alignment horizontal="center" vertical="center"/>
    </xf>
    <xf numFmtId="3" fontId="113" fillId="27" borderId="9" xfId="0" applyNumberFormat="1" applyFont="1" applyFill="1" applyBorder="1" applyAlignment="1">
      <alignment vertical="center"/>
    </xf>
    <xf numFmtId="0" fontId="113" fillId="27" borderId="9" xfId="0" applyFont="1" applyFill="1" applyBorder="1" applyAlignment="1">
      <alignment vertical="center"/>
    </xf>
    <xf numFmtId="0" fontId="114" fillId="0" borderId="23" xfId="0" applyFont="1" applyFill="1" applyBorder="1" applyAlignment="1">
      <alignment vertical="center"/>
    </xf>
    <xf numFmtId="0" fontId="115" fillId="27" borderId="9" xfId="0" applyFont="1" applyFill="1" applyBorder="1" applyAlignment="1">
      <alignment vertical="center"/>
    </xf>
    <xf numFmtId="3" fontId="113" fillId="27" borderId="9" xfId="0" applyNumberFormat="1" applyFont="1" applyFill="1" applyBorder="1" applyAlignment="1">
      <alignment vertical="center" wrapText="1"/>
    </xf>
    <xf numFmtId="3" fontId="38" fillId="27" borderId="64" xfId="0" applyNumberFormat="1" applyFont="1" applyFill="1" applyBorder="1" applyAlignment="1">
      <alignment vertical="center"/>
    </xf>
    <xf numFmtId="3" fontId="113" fillId="27" borderId="64" xfId="0" applyNumberFormat="1" applyFont="1" applyFill="1" applyBorder="1" applyAlignment="1">
      <alignment vertical="center" wrapText="1"/>
    </xf>
    <xf numFmtId="3" fontId="38" fillId="27" borderId="9" xfId="0" applyNumberFormat="1" applyFont="1" applyFill="1" applyBorder="1" applyAlignment="1">
      <alignment vertical="center"/>
    </xf>
    <xf numFmtId="3" fontId="113" fillId="27" borderId="22" xfId="0" applyNumberFormat="1" applyFont="1" applyFill="1" applyBorder="1" applyAlignment="1">
      <alignment vertical="center" wrapText="1"/>
    </xf>
    <xf numFmtId="0" fontId="38" fillId="0" borderId="23" xfId="0" applyFont="1" applyFill="1" applyBorder="1" applyAlignment="1">
      <alignment vertical="center" wrapText="1"/>
    </xf>
    <xf numFmtId="0" fontId="38" fillId="0" borderId="9" xfId="0" applyFont="1" applyFill="1" applyBorder="1" applyAlignment="1">
      <alignment vertical="center" wrapText="1"/>
    </xf>
    <xf numFmtId="3" fontId="60" fillId="27" borderId="9" xfId="0" applyNumberFormat="1" applyFont="1" applyFill="1" applyBorder="1" applyAlignment="1">
      <alignment vertical="center" wrapText="1"/>
    </xf>
    <xf numFmtId="0" fontId="113" fillId="0" borderId="60" xfId="0" applyFont="1" applyFill="1" applyBorder="1" applyAlignment="1">
      <alignment vertical="center" wrapText="1"/>
    </xf>
    <xf numFmtId="0" fontId="38" fillId="0" borderId="60" xfId="0" applyFont="1" applyFill="1" applyBorder="1" applyAlignment="1">
      <alignment vertical="center" wrapText="1"/>
    </xf>
    <xf numFmtId="0" fontId="113" fillId="0" borderId="9" xfId="0" applyFont="1" applyFill="1" applyBorder="1" applyAlignment="1">
      <alignment vertical="center" wrapText="1"/>
    </xf>
    <xf numFmtId="3" fontId="38" fillId="27" borderId="9" xfId="0" applyNumberFormat="1" applyFont="1" applyFill="1" applyBorder="1" applyAlignment="1">
      <alignment vertical="center" wrapText="1"/>
    </xf>
    <xf numFmtId="3" fontId="29" fillId="27" borderId="15" xfId="0" applyNumberFormat="1" applyFont="1" applyFill="1" applyBorder="1" applyAlignment="1">
      <alignment horizontal="center"/>
    </xf>
    <xf numFmtId="0" fontId="29" fillId="27" borderId="74" xfId="107" applyFont="1" applyFill="1" applyBorder="1" applyAlignment="1">
      <alignment vertical="center" wrapText="1"/>
      <protection/>
    </xf>
    <xf numFmtId="0" fontId="76" fillId="0" borderId="23" xfId="0" applyFont="1" applyFill="1" applyBorder="1" applyAlignment="1">
      <alignment horizontal="center" vertical="center" wrapText="1"/>
    </xf>
    <xf numFmtId="0" fontId="76" fillId="27" borderId="16" xfId="0" applyFont="1" applyFill="1" applyBorder="1" applyAlignment="1">
      <alignment horizontal="left" vertical="center" wrapText="1"/>
    </xf>
    <xf numFmtId="49" fontId="2" fillId="30" borderId="67" xfId="0" applyNumberFormat="1" applyFont="1" applyFill="1" applyBorder="1" applyAlignment="1">
      <alignment horizontal="center" vertical="center"/>
    </xf>
    <xf numFmtId="0" fontId="2" fillId="30" borderId="67" xfId="0" applyFont="1" applyFill="1" applyBorder="1" applyAlignment="1">
      <alignment vertical="center"/>
    </xf>
    <xf numFmtId="0" fontId="38" fillId="27" borderId="75" xfId="0" applyFont="1" applyFill="1" applyBorder="1" applyAlignment="1">
      <alignment horizontal="center" vertical="center" wrapText="1"/>
    </xf>
    <xf numFmtId="0" fontId="38" fillId="27" borderId="59" xfId="0" applyFont="1" applyFill="1" applyBorder="1" applyAlignment="1">
      <alignment horizontal="center" vertical="center" wrapText="1"/>
    </xf>
    <xf numFmtId="0" fontId="38" fillId="27" borderId="76" xfId="0" applyFont="1" applyFill="1" applyBorder="1" applyAlignment="1">
      <alignment horizontal="center" vertical="center" wrapText="1"/>
    </xf>
    <xf numFmtId="0" fontId="38" fillId="27" borderId="66" xfId="0" applyFont="1" applyFill="1" applyBorder="1" applyAlignment="1">
      <alignment horizontal="center" vertical="center" wrapText="1"/>
    </xf>
    <xf numFmtId="0" fontId="110" fillId="27" borderId="59" xfId="112" applyNumberFormat="1" applyFont="1" applyFill="1" applyBorder="1" applyAlignment="1">
      <alignment horizontal="left" vertical="center" wrapText="1"/>
      <protection/>
    </xf>
    <xf numFmtId="0" fontId="110" fillId="27" borderId="57" xfId="112" applyNumberFormat="1" applyFont="1" applyFill="1" applyBorder="1" applyAlignment="1">
      <alignment horizontal="left" vertical="center" wrapText="1"/>
      <protection/>
    </xf>
    <xf numFmtId="0" fontId="56" fillId="27" borderId="33" xfId="107" applyFont="1" applyFill="1" applyBorder="1" applyAlignment="1">
      <alignment vertical="center" wrapText="1"/>
      <protection/>
    </xf>
    <xf numFmtId="0" fontId="38" fillId="27" borderId="16" xfId="0" applyFont="1" applyFill="1" applyBorder="1" applyAlignment="1">
      <alignment horizontal="center" wrapText="1"/>
    </xf>
    <xf numFmtId="0" fontId="10" fillId="27" borderId="77" xfId="0" applyFont="1" applyFill="1" applyBorder="1" applyAlignment="1">
      <alignment horizontal="justify" vertical="center"/>
    </xf>
    <xf numFmtId="0" fontId="10" fillId="27" borderId="59" xfId="0" applyFont="1" applyFill="1" applyBorder="1" applyAlignment="1">
      <alignment horizontal="justify" vertical="center" wrapText="1"/>
    </xf>
    <xf numFmtId="0" fontId="10" fillId="27" borderId="27" xfId="0" applyFont="1" applyFill="1" applyBorder="1" applyAlignment="1">
      <alignment horizontal="center" wrapText="1"/>
    </xf>
    <xf numFmtId="9" fontId="29" fillId="27" borderId="66" xfId="0" applyNumberFormat="1" applyFont="1" applyFill="1" applyBorder="1" applyAlignment="1">
      <alignment horizontal="left" vertical="center" wrapText="1"/>
    </xf>
    <xf numFmtId="9" fontId="29" fillId="27" borderId="78" xfId="0" applyNumberFormat="1" applyFont="1" applyFill="1" applyBorder="1" applyAlignment="1">
      <alignment horizontal="left" vertical="center" wrapText="1"/>
    </xf>
    <xf numFmtId="9" fontId="29" fillId="27" borderId="59" xfId="0" applyNumberFormat="1" applyFont="1" applyFill="1" applyBorder="1" applyAlignment="1">
      <alignment horizontal="left" vertical="center" wrapText="1"/>
    </xf>
    <xf numFmtId="0" fontId="10" fillId="27" borderId="59" xfId="0" applyNumberFormat="1" applyFont="1" applyFill="1" applyBorder="1" applyAlignment="1">
      <alignment horizontal="left" vertical="center" wrapText="1"/>
    </xf>
    <xf numFmtId="3" fontId="10" fillId="27" borderId="66" xfId="0" applyNumberFormat="1" applyFont="1" applyFill="1" applyBorder="1" applyAlignment="1">
      <alignment horizontal="left" vertical="center" wrapText="1"/>
    </xf>
    <xf numFmtId="3" fontId="10" fillId="27" borderId="59" xfId="0" applyNumberFormat="1" applyFont="1" applyFill="1" applyBorder="1" applyAlignment="1">
      <alignment horizontal="left" vertical="center" wrapText="1"/>
    </xf>
    <xf numFmtId="0" fontId="56" fillId="27" borderId="19" xfId="0" applyFont="1" applyFill="1" applyBorder="1" applyAlignment="1">
      <alignment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4" fillId="27" borderId="16" xfId="0" applyFont="1" applyFill="1" applyBorder="1" applyAlignment="1">
      <alignment horizontal="center"/>
    </xf>
    <xf numFmtId="0" fontId="4" fillId="27" borderId="64" xfId="0" applyFont="1" applyFill="1" applyBorder="1" applyAlignment="1">
      <alignment horizontal="center"/>
    </xf>
    <xf numFmtId="0" fontId="89" fillId="0" borderId="79" xfId="0" applyFont="1" applyFill="1" applyBorder="1" applyAlignment="1">
      <alignment horizontal="center"/>
    </xf>
    <xf numFmtId="0" fontId="89" fillId="0" borderId="80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left"/>
    </xf>
    <xf numFmtId="0" fontId="4" fillId="27" borderId="81" xfId="0" applyFont="1" applyFill="1" applyBorder="1" applyAlignment="1">
      <alignment horizontal="left"/>
    </xf>
    <xf numFmtId="0" fontId="4" fillId="27" borderId="64" xfId="0" applyFont="1" applyFill="1" applyBorder="1" applyAlignment="1">
      <alignment horizontal="left"/>
    </xf>
    <xf numFmtId="0" fontId="3" fillId="0" borderId="79" xfId="0" applyFont="1" applyFill="1" applyBorder="1" applyAlignment="1">
      <alignment horizontal="center"/>
    </xf>
    <xf numFmtId="0" fontId="3" fillId="0" borderId="82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3" fillId="27" borderId="16" xfId="0" applyFont="1" applyFill="1" applyBorder="1" applyAlignment="1">
      <alignment horizontal="center"/>
    </xf>
    <xf numFmtId="0" fontId="3" fillId="27" borderId="69" xfId="0" applyFont="1" applyFill="1" applyBorder="1" applyAlignment="1">
      <alignment horizontal="center"/>
    </xf>
    <xf numFmtId="0" fontId="2" fillId="0" borderId="73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83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88" fillId="0" borderId="16" xfId="0" applyFont="1" applyFill="1" applyBorder="1" applyAlignment="1">
      <alignment horizontal="center"/>
    </xf>
    <xf numFmtId="0" fontId="88" fillId="0" borderId="81" xfId="0" applyFont="1" applyFill="1" applyBorder="1" applyAlignment="1">
      <alignment horizontal="center"/>
    </xf>
    <xf numFmtId="0" fontId="88" fillId="0" borderId="69" xfId="0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 vertical="center"/>
    </xf>
    <xf numFmtId="0" fontId="3" fillId="0" borderId="74" xfId="0" applyFont="1" applyFill="1" applyBorder="1" applyAlignment="1">
      <alignment horizontal="center" vertical="center"/>
    </xf>
    <xf numFmtId="0" fontId="8" fillId="0" borderId="67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9" fillId="29" borderId="84" xfId="0" applyFont="1" applyFill="1" applyBorder="1" applyAlignment="1">
      <alignment horizontal="center" vertical="center"/>
    </xf>
    <xf numFmtId="0" fontId="89" fillId="29" borderId="5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104" fillId="0" borderId="72" xfId="0" applyFont="1" applyBorder="1" applyAlignment="1">
      <alignment horizontal="center"/>
    </xf>
    <xf numFmtId="0" fontId="104" fillId="0" borderId="82" xfId="0" applyFont="1" applyBorder="1" applyAlignment="1">
      <alignment horizontal="center"/>
    </xf>
    <xf numFmtId="0" fontId="3" fillId="30" borderId="38" xfId="0" applyFont="1" applyFill="1" applyBorder="1" applyAlignment="1">
      <alignment horizontal="center" vertical="center" wrapText="1"/>
    </xf>
    <xf numFmtId="0" fontId="3" fillId="30" borderId="9" xfId="0" applyFont="1" applyFill="1" applyBorder="1" applyAlignment="1">
      <alignment horizontal="center" vertical="center" wrapText="1"/>
    </xf>
    <xf numFmtId="0" fontId="104" fillId="26" borderId="85" xfId="0" applyFont="1" applyFill="1" applyBorder="1" applyAlignment="1">
      <alignment horizontal="center" vertical="center" wrapText="1"/>
    </xf>
    <xf numFmtId="0" fontId="104" fillId="26" borderId="64" xfId="0" applyFont="1" applyFill="1" applyBorder="1" applyAlignment="1">
      <alignment horizontal="center" vertical="center" wrapText="1"/>
    </xf>
    <xf numFmtId="0" fontId="3" fillId="0" borderId="85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116" fillId="0" borderId="87" xfId="0" applyFont="1" applyBorder="1" applyAlignment="1">
      <alignment horizontal="center"/>
    </xf>
    <xf numFmtId="0" fontId="51" fillId="0" borderId="87" xfId="0" applyFont="1" applyBorder="1" applyAlignment="1">
      <alignment horizontal="center"/>
    </xf>
    <xf numFmtId="0" fontId="104" fillId="26" borderId="33" xfId="0" applyFont="1" applyFill="1" applyBorder="1" applyAlignment="1">
      <alignment horizontal="center" vertical="center" wrapText="1"/>
    </xf>
    <xf numFmtId="0" fontId="104" fillId="26" borderId="15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88" fillId="0" borderId="19" xfId="0" applyFont="1" applyFill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0" fontId="104" fillId="26" borderId="29" xfId="0" applyFont="1" applyFill="1" applyBorder="1" applyAlignment="1">
      <alignment horizontal="center" vertical="center" wrapText="1"/>
    </xf>
    <xf numFmtId="0" fontId="104" fillId="26" borderId="69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3" fillId="0" borderId="7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30" borderId="63" xfId="0" applyFont="1" applyFill="1" applyBorder="1" applyAlignment="1">
      <alignment horizontal="center" vertical="center" wrapText="1"/>
    </xf>
    <xf numFmtId="0" fontId="3" fillId="30" borderId="28" xfId="0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3" fillId="30" borderId="33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97" fillId="27" borderId="88" xfId="0" applyFont="1" applyFill="1" applyBorder="1" applyAlignment="1">
      <alignment horizontal="center" vertical="center" wrapText="1"/>
    </xf>
    <xf numFmtId="0" fontId="97" fillId="27" borderId="26" xfId="0" applyFont="1" applyFill="1" applyBorder="1" applyAlignment="1">
      <alignment horizontal="center" vertical="center" wrapText="1"/>
    </xf>
    <xf numFmtId="0" fontId="97" fillId="27" borderId="85" xfId="0" applyFont="1" applyFill="1" applyBorder="1" applyAlignment="1">
      <alignment horizontal="center" vertical="center" wrapText="1"/>
    </xf>
    <xf numFmtId="0" fontId="103" fillId="0" borderId="9" xfId="0" applyFont="1" applyBorder="1" applyAlignment="1">
      <alignment horizontal="center" vertical="center" wrapText="1"/>
    </xf>
    <xf numFmtId="0" fontId="3" fillId="0" borderId="89" xfId="107" applyFont="1" applyFill="1" applyBorder="1" applyAlignment="1">
      <alignment horizontal="center" vertical="center" wrapText="1"/>
      <protection/>
    </xf>
    <xf numFmtId="0" fontId="3" fillId="0" borderId="54" xfId="107" applyFont="1" applyFill="1" applyBorder="1" applyAlignment="1">
      <alignment horizontal="center" vertical="center" wrapText="1"/>
      <protection/>
    </xf>
    <xf numFmtId="0" fontId="3" fillId="0" borderId="62" xfId="107" applyFont="1" applyFill="1" applyBorder="1" applyAlignment="1">
      <alignment horizontal="center" vertical="center" wrapText="1"/>
      <protection/>
    </xf>
    <xf numFmtId="0" fontId="3" fillId="0" borderId="20" xfId="107" applyFont="1" applyFill="1" applyBorder="1" applyAlignment="1">
      <alignment horizontal="center" vertical="center" wrapText="1"/>
      <protection/>
    </xf>
    <xf numFmtId="0" fontId="3" fillId="0" borderId="37" xfId="107" applyFont="1" applyFill="1" applyBorder="1" applyAlignment="1">
      <alignment horizontal="center" vertical="center" wrapText="1"/>
      <protection/>
    </xf>
    <xf numFmtId="0" fontId="3" fillId="0" borderId="36" xfId="107" applyFont="1" applyFill="1" applyBorder="1" applyAlignment="1">
      <alignment horizontal="center" vertical="center" wrapText="1"/>
      <protection/>
    </xf>
    <xf numFmtId="0" fontId="3" fillId="0" borderId="90" xfId="107" applyFont="1" applyFill="1" applyBorder="1" applyAlignment="1">
      <alignment horizontal="center" vertical="center" wrapText="1"/>
      <protection/>
    </xf>
    <xf numFmtId="0" fontId="3" fillId="0" borderId="91" xfId="107" applyFont="1" applyFill="1" applyBorder="1" applyAlignment="1">
      <alignment horizontal="center" vertical="center" wrapText="1"/>
      <protection/>
    </xf>
    <xf numFmtId="0" fontId="3" fillId="0" borderId="92" xfId="107" applyFont="1" applyFill="1" applyBorder="1" applyAlignment="1">
      <alignment horizontal="center" vertical="center" wrapText="1"/>
      <protection/>
    </xf>
    <xf numFmtId="0" fontId="38" fillId="0" borderId="79" xfId="0" applyFont="1" applyFill="1" applyBorder="1" applyAlignment="1">
      <alignment horizontal="center"/>
    </xf>
    <xf numFmtId="0" fontId="38" fillId="0" borderId="9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3" fillId="0" borderId="74" xfId="0" applyFont="1" applyFill="1" applyBorder="1" applyAlignment="1">
      <alignment horizontal="center" vertical="center" wrapText="1"/>
    </xf>
  </cellXfs>
  <cellStyles count="159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(3)" xfId="56"/>
    <cellStyle name="Curren - Style3" xfId="57"/>
    <cellStyle name="Curren - Style4" xfId="58"/>
    <cellStyle name="Currency" xfId="59"/>
    <cellStyle name="Currency [0]" xfId="60"/>
    <cellStyle name="Datum" xfId="61"/>
    <cellStyle name="Defl/Infl" xfId="62"/>
    <cellStyle name="Euro" xfId="63"/>
    <cellStyle name="Exogenous" xfId="64"/>
    <cellStyle name="Exogenous 2" xfId="65"/>
    <cellStyle name="Explanatory Text" xfId="66"/>
    <cellStyle name="Finanční0" xfId="67"/>
    <cellStyle name="Finanèní0" xfId="68"/>
    <cellStyle name="Followed Hyperlink" xfId="69"/>
    <cellStyle name="Good" xfId="70"/>
    <cellStyle name="Grey" xfId="71"/>
    <cellStyle name="Grey 2" xfId="72"/>
    <cellStyle name="Heading 1" xfId="73"/>
    <cellStyle name="Heading 2" xfId="74"/>
    <cellStyle name="Heading 3" xfId="75"/>
    <cellStyle name="Heading 4" xfId="76"/>
    <cellStyle name="Hipervínculo_IIF" xfId="77"/>
    <cellStyle name="Hyperlink" xfId="78"/>
    <cellStyle name="IMF" xfId="79"/>
    <cellStyle name="imf-one decimal" xfId="80"/>
    <cellStyle name="imf-zero decimal" xfId="81"/>
    <cellStyle name="Input" xfId="82"/>
    <cellStyle name="Input [yellow]" xfId="83"/>
    <cellStyle name="Input [yellow] 2" xfId="84"/>
    <cellStyle name="INSTAT" xfId="85"/>
    <cellStyle name="Label" xfId="86"/>
    <cellStyle name="Linked Cell" xfId="87"/>
    <cellStyle name="Měna0" xfId="88"/>
    <cellStyle name="Millares [0]_BALPROGRAMA2001R" xfId="89"/>
    <cellStyle name="Millares_BALPROGRAMA2001R" xfId="90"/>
    <cellStyle name="Milliers [0]_Encours - Apr rééch" xfId="91"/>
    <cellStyle name="Milliers_Encours - Apr rééch" xfId="92"/>
    <cellStyle name="Mìna0" xfId="93"/>
    <cellStyle name="Model" xfId="94"/>
    <cellStyle name="MoF" xfId="95"/>
    <cellStyle name="Moneda [0]_BALPROGRAMA2001R" xfId="96"/>
    <cellStyle name="Moneda_BALPROGRAMA2001R" xfId="97"/>
    <cellStyle name="Monétaire [0]_Encours - Apr rééch" xfId="98"/>
    <cellStyle name="Monétaire_Encours - Apr rééch" xfId="99"/>
    <cellStyle name="Neutral" xfId="100"/>
    <cellStyle name="Normal - Style1" xfId="101"/>
    <cellStyle name="Normal - Style2" xfId="102"/>
    <cellStyle name="Normal - Style5" xfId="103"/>
    <cellStyle name="Normal - Style6" xfId="104"/>
    <cellStyle name="Normal - Style7" xfId="105"/>
    <cellStyle name="Normal - Style8" xfId="106"/>
    <cellStyle name="Normal 2" xfId="107"/>
    <cellStyle name="Normal 3" xfId="108"/>
    <cellStyle name="Normal 5" xfId="109"/>
    <cellStyle name="Normal Table" xfId="110"/>
    <cellStyle name="Normal Table 2" xfId="111"/>
    <cellStyle name="Normal_Formati_permbledhese_Investimet 2007 2" xfId="112"/>
    <cellStyle name="Normal_Tabela_Investimeve" xfId="113"/>
    <cellStyle name="Note" xfId="114"/>
    <cellStyle name="Note 2" xfId="115"/>
    <cellStyle name="Output" xfId="116"/>
    <cellStyle name="Output Amounts" xfId="117"/>
    <cellStyle name="Output Amounts 2" xfId="118"/>
    <cellStyle name="Percent" xfId="119"/>
    <cellStyle name="Percent [2]" xfId="120"/>
    <cellStyle name="Percent 2" xfId="121"/>
    <cellStyle name="percentage difference" xfId="122"/>
    <cellStyle name="percentage difference one decimal" xfId="123"/>
    <cellStyle name="percentage difference zero decimal" xfId="124"/>
    <cellStyle name="Pevný" xfId="125"/>
    <cellStyle name="Presentation" xfId="126"/>
    <cellStyle name="Presentation 2" xfId="127"/>
    <cellStyle name="Proj" xfId="128"/>
    <cellStyle name="Publication" xfId="129"/>
    <cellStyle name="STYL1 - Style1" xfId="130"/>
    <cellStyle name="Style 1" xfId="131"/>
    <cellStyle name="Text" xfId="132"/>
    <cellStyle name="Title" xfId="133"/>
    <cellStyle name="Total" xfId="134"/>
    <cellStyle name="Warning Text" xfId="135"/>
    <cellStyle name="WebAnchor1" xfId="136"/>
    <cellStyle name="WebAnchor2" xfId="137"/>
    <cellStyle name="WebAnchor3" xfId="138"/>
    <cellStyle name="WebAnchor4" xfId="139"/>
    <cellStyle name="WebAnchor5" xfId="140"/>
    <cellStyle name="WebAnchor6" xfId="141"/>
    <cellStyle name="WebAnchor7" xfId="142"/>
    <cellStyle name="Webexclude" xfId="143"/>
    <cellStyle name="Webexclude 2" xfId="144"/>
    <cellStyle name="WebFN" xfId="145"/>
    <cellStyle name="WebFN1" xfId="146"/>
    <cellStyle name="WebFN2" xfId="147"/>
    <cellStyle name="WebFN3" xfId="148"/>
    <cellStyle name="WebFN4" xfId="149"/>
    <cellStyle name="WebHR" xfId="150"/>
    <cellStyle name="WebHR 2" xfId="151"/>
    <cellStyle name="WebIndent1" xfId="152"/>
    <cellStyle name="WebIndent1 2" xfId="153"/>
    <cellStyle name="WebIndent1wFN3" xfId="154"/>
    <cellStyle name="WebIndent2" xfId="155"/>
    <cellStyle name="WebIndent2 2" xfId="156"/>
    <cellStyle name="WebNoBR" xfId="157"/>
    <cellStyle name="WebNoBR 2" xfId="158"/>
    <cellStyle name="Záhlaví 1" xfId="159"/>
    <cellStyle name="Záhlaví 2" xfId="160"/>
    <cellStyle name="zero" xfId="161"/>
    <cellStyle name="zero 2" xfId="162"/>
    <cellStyle name="ДАТА" xfId="163"/>
    <cellStyle name="ДЕНЕЖНЫЙ_BOPENGC" xfId="164"/>
    <cellStyle name="ЗАГОЛОВОК1" xfId="165"/>
    <cellStyle name="ЗАГОЛОВОК2" xfId="166"/>
    <cellStyle name="ИТОГОВЫЙ" xfId="167"/>
    <cellStyle name="Обычный_BOPENGC" xfId="168"/>
    <cellStyle name="ПРОЦЕНТНЫЙ_BOPENGC" xfId="169"/>
    <cellStyle name="ТЕКСТ" xfId="170"/>
    <cellStyle name="ФИКСИРОВАННЫЙ" xfId="171"/>
    <cellStyle name="ФИНАНСОВЫЙ_BOPENGC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externalLink" Target="externalLinks/externalLink21.xml" /><Relationship Id="rId30" Type="http://schemas.openxmlformats.org/officeDocument/2006/relationships/externalLink" Target="externalLinks/externalLink22.xml" /><Relationship Id="rId31" Type="http://schemas.openxmlformats.org/officeDocument/2006/relationships/externalLink" Target="externalLinks/externalLink23.xml" /><Relationship Id="rId32" Type="http://schemas.openxmlformats.org/officeDocument/2006/relationships/externalLink" Target="externalLinks/externalLink24.xml" /><Relationship Id="rId33" Type="http://schemas.openxmlformats.org/officeDocument/2006/relationships/externalLink" Target="externalLinks/externalLink25.xml" /><Relationship Id="rId34" Type="http://schemas.openxmlformats.org/officeDocument/2006/relationships/externalLink" Target="externalLinks/externalLink26.xml" /><Relationship Id="rId35" Type="http://schemas.openxmlformats.org/officeDocument/2006/relationships/externalLink" Target="externalLinks/externalLink27.xml" /><Relationship Id="rId36" Type="http://schemas.openxmlformats.org/officeDocument/2006/relationships/externalLink" Target="externalLinks/externalLink28.xml" /><Relationship Id="rId37" Type="http://schemas.openxmlformats.org/officeDocument/2006/relationships/externalLink" Target="externalLinks/externalLink29.xml" /><Relationship Id="rId38" Type="http://schemas.openxmlformats.org/officeDocument/2006/relationships/externalLink" Target="externalLinks/externalLink30.xml" /><Relationship Id="rId39" Type="http://schemas.openxmlformats.org/officeDocument/2006/relationships/externalLink" Target="externalLinks/externalLink31.xml" /><Relationship Id="rId40" Type="http://schemas.openxmlformats.org/officeDocument/2006/relationships/externalLink" Target="externalLinks/externalLink32.xml" /><Relationship Id="rId41" Type="http://schemas.openxmlformats.org/officeDocument/2006/relationships/externalLink" Target="externalLinks/externalLink33.xml" /><Relationship Id="rId42" Type="http://schemas.openxmlformats.org/officeDocument/2006/relationships/externalLink" Target="externalLinks/externalLink34.xml" /><Relationship Id="rId43" Type="http://schemas.openxmlformats.org/officeDocument/2006/relationships/externalLink" Target="externalLinks/externalLink35.xml" /><Relationship Id="rId44" Type="http://schemas.openxmlformats.org/officeDocument/2006/relationships/externalLink" Target="externalLinks/externalLink36.xml" /><Relationship Id="rId45" Type="http://schemas.openxmlformats.org/officeDocument/2006/relationships/externalLink" Target="externalLinks/externalLink37.xml" /><Relationship Id="rId46" Type="http://schemas.openxmlformats.org/officeDocument/2006/relationships/externalLink" Target="externalLinks/externalLink38.xml" /><Relationship Id="rId47" Type="http://schemas.openxmlformats.org/officeDocument/2006/relationships/externalLink" Target="externalLinks/externalLink39.xml" /><Relationship Id="rId48" Type="http://schemas.openxmlformats.org/officeDocument/2006/relationships/externalLink" Target="externalLinks/externalLink40.xml" /><Relationship Id="rId49" Type="http://schemas.openxmlformats.org/officeDocument/2006/relationships/externalLink" Target="externalLinks/externalLink41.xml" /><Relationship Id="rId50" Type="http://schemas.openxmlformats.org/officeDocument/2006/relationships/externalLink" Target="externalLinks/externalLink42.xml" /><Relationship Id="rId51" Type="http://schemas.openxmlformats.org/officeDocument/2006/relationships/externalLink" Target="externalLinks/externalLink43.xml" /><Relationship Id="rId52" Type="http://schemas.openxmlformats.org/officeDocument/2006/relationships/externalLink" Target="externalLinks/externalLink44.xml" /><Relationship Id="rId53" Type="http://schemas.openxmlformats.org/officeDocument/2006/relationships/externalLink" Target="externalLinks/externalLink45.xml" /><Relationship Id="rId54" Type="http://schemas.openxmlformats.org/officeDocument/2006/relationships/externalLink" Target="externalLinks/externalLink46.xml" /><Relationship Id="rId55" Type="http://schemas.openxmlformats.org/officeDocument/2006/relationships/externalLink" Target="externalLinks/externalLink47.xml" /><Relationship Id="rId56" Type="http://schemas.openxmlformats.org/officeDocument/2006/relationships/externalLink" Target="externalLinks/externalLink48.xml" /><Relationship Id="rId57" Type="http://schemas.openxmlformats.org/officeDocument/2006/relationships/externalLink" Target="externalLinks/externalLink49.xml" /><Relationship Id="rId58" Type="http://schemas.openxmlformats.org/officeDocument/2006/relationships/externalLink" Target="externalLinks/externalLink50.xml" /><Relationship Id="rId59" Type="http://schemas.openxmlformats.org/officeDocument/2006/relationships/externalLink" Target="externalLinks/externalLink51.xml" /><Relationship Id="rId60" Type="http://schemas.openxmlformats.org/officeDocument/2006/relationships/externalLink" Target="externalLinks/externalLink52.xml" /><Relationship Id="rId61" Type="http://schemas.openxmlformats.org/officeDocument/2006/relationships/externalLink" Target="externalLinks/externalLink53.xml" /><Relationship Id="rId62" Type="http://schemas.openxmlformats.org/officeDocument/2006/relationships/externalLink" Target="externalLinks/externalLink54.xml" /><Relationship Id="rId6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  <sheetName val="Ext_debt"/>
      <sheetName val="GeoBop0900_BseLine"/>
      <sheetName val="AQ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  <sheetName val="sust_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  <sheetName val="Data_Check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  <sheetName val="debt_stock_table"/>
      <sheetName val="Aggregate_"/>
      <sheetName val="03-05_previous"/>
      <sheetName val="new_disbursements_assumption"/>
      <sheetName val="Table_debt_service"/>
      <sheetName val="Triangle_arrears_interests"/>
      <sheetName val="copydebt_service"/>
      <sheetName val="Obligations_"/>
      <sheetName val="Triangle_lower_ceilings"/>
      <sheetName val="Triangle_arrears"/>
      <sheetName val="Stock_arrears"/>
      <sheetName val="Trian_new_non-conc_disbur"/>
      <sheetName val="Aggregate_previous"/>
      <sheetName val="debt_stock"/>
      <sheetName val="private_debt_triangle"/>
      <sheetName val="ouput_fiscal"/>
      <sheetName val="Table_BOP__presenation"/>
      <sheetName val="FDI,_incl_Privatization"/>
      <sheetName val="private_debt"/>
      <sheetName val="Output_real"/>
      <sheetName val="IMF_disb"/>
      <sheetName val="Prog_Finance"/>
      <sheetName val="Table_Fin_req"/>
      <sheetName val="RED-tb27-30_(2)"/>
      <sheetName val="Sustainability_Input"/>
      <sheetName val="9_monthsbop"/>
      <sheetName val="Table_Fin_req_"/>
      <sheetName val="Sheet1_(2)"/>
      <sheetName val="BOP_formatted"/>
      <sheetName val="deflators_and_volume"/>
      <sheetName val="table__"/>
      <sheetName val="BOP_GDP"/>
      <sheetName val="Sheet1_(3)"/>
      <sheetName val="table_deflat_and_volume__"/>
      <sheetName val="Stock_april"/>
      <sheetName val="Output_for_charts_BOP"/>
      <sheetName val="imf_new_borrowing"/>
      <sheetName val="debt_service_of_arrears"/>
      <sheetName val="ouput_marian"/>
      <sheetName val="input_pier"/>
      <sheetName val="Output_for_charts_trade"/>
      <sheetName val="Disb_2004"/>
      <sheetName val="BOP_formatted_EU"/>
      <sheetName val="Table_Fin_req__EU"/>
      <sheetName val="IMF_"/>
      <sheetName val="out_fiscal"/>
      <sheetName val="BOP_table"/>
      <sheetName val="chart_"/>
      <sheetName val="disb_MT"/>
      <sheetName val="Trian__non-conc_disb"/>
      <sheetName val="Disb_proj"/>
      <sheetName val="Dbt_Serv"/>
      <sheetName val="DS_of_arrears"/>
      <sheetName val="Fin_req"/>
      <sheetName val="BOP_Euro"/>
      <sheetName val="IMF__REDLINE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  <sheetName val="Quarterly_Raw_Data"/>
      <sheetName val="Quarterly_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  <sheetName val="Macro__Ind_"/>
      <sheetName val="Exch_Rate"/>
      <sheetName val="Pub_Fin_"/>
      <sheetName val="Exp_Lend"/>
      <sheetName val="Prices_Exch_Money"/>
      <sheetName val="Int_Rate"/>
      <sheetName val="Ext_debt"/>
      <sheetName val="Fig1p2_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  <sheetName val="SUMMARY_TABLE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  <sheetName val="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  <sheetName val="Triangle_private"/>
      <sheetName val="energy_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  <sheetName val="GDP_by_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  <sheetName val="Updated_SummaryCG"/>
      <sheetName val="Q_Fis-Impulse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  <sheetName val="large_projects"/>
      <sheetName val="BoP_OUT_Medium"/>
      <sheetName val="BoP_OUT_Long"/>
      <sheetName val="IMF_Assistance"/>
      <sheetName val="Terms_of_Trade"/>
      <sheetName val="Key_Ratios"/>
      <sheetName val="Debt_Service__Long"/>
      <sheetName val="DebtService_to_budget"/>
      <sheetName val="Workspace_contents"/>
      <sheetName val="MULT-Ass_"/>
      <sheetName val="Tab_4"/>
      <sheetName val="by_creditor-after"/>
      <sheetName val="by_creditor-before"/>
      <sheetName val="Bilateral_Assistance"/>
      <sheetName val="by_type_of_debt-after"/>
      <sheetName val="by_type_of_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  <sheetName val="1995_RoW"/>
      <sheetName val="1995_CIS"/>
      <sheetName val="1996_RoW"/>
      <sheetName val="1997_RoW"/>
      <sheetName val="1997_CIS"/>
      <sheetName val="1998_RoW"/>
      <sheetName val="1998_CIS"/>
      <sheetName val="1995_BoP"/>
      <sheetName val="1996_BoP"/>
      <sheetName val="1996_CIS"/>
      <sheetName val="BoP_NBM"/>
      <sheetName val="houston_vs__pre_PC"/>
      <sheetName val="BOP_2000"/>
      <sheetName val="BP_1999"/>
      <sheetName val="Houston_terms"/>
      <sheetName val="DSP_for_IMF_2000_-_2002"/>
      <sheetName val="Pronostic_2001"/>
      <sheetName val="Table_BOARD_trans_gaz"/>
      <sheetName val="Table_BOARD_gaz"/>
      <sheetName val="Table_BOARD_trans"/>
      <sheetName val="Bef_PC"/>
      <sheetName val="Sheet1_(2)"/>
      <sheetName val="Debt_Service_2001__board"/>
      <sheetName val="Debt_Service_2001_"/>
      <sheetName val="creditors_before_PC_"/>
      <sheetName val="table_euro"/>
      <sheetName val="Table_13"/>
      <sheetName val="Table_Y"/>
      <sheetName val="Summary_Naples"/>
      <sheetName val="Summary_Houston"/>
      <sheetName val="Debt_Service_us"/>
      <sheetName val="Debt_Service"/>
      <sheetName val="TRiangle_imf"/>
      <sheetName val="Moldova_Table25"/>
      <sheetName val="Triangle_private"/>
      <sheetName val="private_debt"/>
      <sheetName val="naples_stock_2000"/>
      <sheetName val="Pronostic_2002opt"/>
      <sheetName val="macro_input"/>
      <sheetName val="trade_projections"/>
      <sheetName val="Complete_Data_Set_(quarterly)"/>
      <sheetName val="2001-_I_quarter"/>
      <sheetName val="Complete_Data_Set_(annual)"/>
      <sheetName val="_weo_assumptions"/>
      <sheetName val="summary_BOP"/>
      <sheetName val="2001_prel"/>
      <sheetName val="Pronostic_2001opt"/>
      <sheetName val="dsa_base_case"/>
      <sheetName val="dsa_output"/>
      <sheetName val="energy_trg"/>
      <sheetName val="Table_old"/>
      <sheetName val="after_paris_club_houston"/>
      <sheetName val="1997_BoP"/>
      <sheetName val="BP_1997"/>
      <sheetName val="1998_BoP"/>
      <sheetName val="BP_1998"/>
      <sheetName val="pron01-04_opt"/>
      <sheetName val="after_pc_naples_flow"/>
      <sheetName val="_medium_term_"/>
      <sheetName val="after_pc_naples_stock"/>
      <sheetName val="naples_stock_2002"/>
      <sheetName val="Summary_Bef_PC"/>
      <sheetName val="Table_board"/>
      <sheetName val="percentange_change"/>
      <sheetName val="Table_7"/>
      <sheetName val="Demfast_98"/>
      <sheetName val="FP_Model_Input"/>
      <sheetName val="debt_indicators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  <sheetName val="A_Current_Data"/>
      <sheetName val="A_Previous_Data"/>
      <sheetName val="Q_Current_Data"/>
      <sheetName val="Q_Previous_Data"/>
      <sheetName val="Weights_Data"/>
      <sheetName val="Compare_(Non-Euro)"/>
      <sheetName val="Annual_(Non-Euro)"/>
      <sheetName val="Quarterly_(Non-Euro)"/>
      <sheetName val="Weights_(Non-Euro)"/>
      <sheetName val="A_Current_Data_(Non-Euro)"/>
      <sheetName val="A_Previous_Data_(Non-Euro)"/>
      <sheetName val="Q_Current_Data_(Non-Euro)"/>
      <sheetName val="Q_Previous_Data_(Non-Euro)"/>
      <sheetName val="Weights_Data_(Non-Euro)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  <sheetName val="SA_CPI_Fig_"/>
      <sheetName val="SA_HP_Fig_"/>
      <sheetName val="HP-filt_Fig_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  <sheetName val="Mon-tab_with_2007_for_Auth(2)"/>
      <sheetName val="Table_for_Auth--Final_Apr_28_04"/>
      <sheetName val="BOA_cash_flow_2004"/>
      <sheetName val="Monetary_output_to_REAL"/>
      <sheetName val="BOA_cash_flow_2003"/>
      <sheetName val="BOP_CF2004_Revised_April_8_2004"/>
      <sheetName val="INTEREST_RATES"/>
      <sheetName val="2003-2005_plan-present"/>
      <sheetName val="Data_for_2003_BOP"/>
      <sheetName val="Imports_in_months_of_G&amp;S"/>
      <sheetName val="Domestic_financing_2004-05"/>
      <sheetName val="Pierre_output_table"/>
      <sheetName val="Output_for_charts--Monetary"/>
      <sheetName val="Charts_for_SR"/>
      <sheetName val="Fiscal_data_sheet_for_charts"/>
      <sheetName val="Mon-tab_with_2007"/>
      <sheetName val="12__Disbursements"/>
      <sheetName val="1__Quant_Cond_Table"/>
      <sheetName val="Old_charts_1"/>
      <sheetName val="Old_charts_2"/>
      <sheetName val="Old_charts_3"/>
      <sheetName val="Old_charts_4"/>
      <sheetName val="Old_charts_5"/>
      <sheetName val="Junk_follows--&gt;"/>
      <sheetName val="nEW_4_MONTHS_OF_RES_DATA"/>
      <sheetName val="Changes_to_CA_for_PDR"/>
      <sheetName val="Changes_to_CA_due_to_PDR"/>
      <sheetName val="4_months_of_imports--OLD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  <sheetName val="SR_Table"/>
      <sheetName val="SR_Table_FR"/>
      <sheetName val="SR_Table_Perc_"/>
      <sheetName val="SR_Table_Perc__FR"/>
      <sheetName val="SR_Table6"/>
      <sheetName val="rev_new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Chart_for_para_9_of_staff_repor"/>
      <sheetName val="DAILY_from_archive"/>
      <sheetName val="Oct_1-Dec_8_2003"/>
      <sheetName val="October_2003"/>
      <sheetName val="Nov_2003"/>
      <sheetName val="Dec_2-8_2003"/>
      <sheetName val="DAILY_from_archive_(2)"/>
      <sheetName val="July_2005"/>
      <sheetName val="jan_05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  <sheetName val="Chart__mon-growth"/>
      <sheetName val="Chart__mon-share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0"/>
  <sheetViews>
    <sheetView zoomScalePageLayoutView="0" workbookViewId="0" topLeftCell="A1">
      <selection activeCell="A2" sqref="A2:I28"/>
    </sheetView>
  </sheetViews>
  <sheetFormatPr defaultColWidth="9.140625" defaultRowHeight="12.75"/>
  <cols>
    <col min="1" max="1" width="15.421875" style="0" customWidth="1"/>
    <col min="2" max="2" width="41.421875" style="0" customWidth="1"/>
    <col min="3" max="3" width="15.421875" style="0" customWidth="1"/>
    <col min="4" max="4" width="12.7109375" style="26" customWidth="1"/>
    <col min="5" max="5" width="11.140625" style="26" customWidth="1"/>
    <col min="6" max="6" width="12.140625" style="26" customWidth="1"/>
    <col min="7" max="7" width="17.7109375" style="26" customWidth="1"/>
    <col min="8" max="8" width="20.57421875" style="26" customWidth="1"/>
    <col min="9" max="9" width="17.00390625" style="26" customWidth="1"/>
  </cols>
  <sheetData>
    <row r="2" spans="1:9" s="25" customFormat="1" ht="15.75">
      <c r="A2" s="24" t="s">
        <v>87</v>
      </c>
      <c r="D2" s="30"/>
      <c r="E2" s="30"/>
      <c r="F2" s="30"/>
      <c r="G2" s="30"/>
      <c r="H2" s="30"/>
      <c r="I2" s="30"/>
    </row>
    <row r="3" spans="1:10" ht="15.75">
      <c r="A3" s="1"/>
      <c r="B3" s="3"/>
      <c r="C3" s="3"/>
      <c r="D3" s="43"/>
      <c r="E3" s="43"/>
      <c r="F3" s="43"/>
      <c r="G3" s="43"/>
      <c r="H3" s="43"/>
      <c r="I3" s="43"/>
      <c r="J3" s="3"/>
    </row>
    <row r="4" spans="1:10" ht="13.5" thickBot="1">
      <c r="A4" s="3"/>
      <c r="B4" s="3"/>
      <c r="C4" s="3"/>
      <c r="D4" s="43"/>
      <c r="E4" s="43"/>
      <c r="F4" s="43"/>
      <c r="H4" s="43"/>
      <c r="I4" s="11" t="s">
        <v>59</v>
      </c>
      <c r="J4" s="3"/>
    </row>
    <row r="5" spans="1:10" ht="12.75">
      <c r="A5" s="12"/>
      <c r="B5" s="13"/>
      <c r="C5" s="13"/>
      <c r="D5" s="38"/>
      <c r="E5" s="38"/>
      <c r="F5" s="38"/>
      <c r="G5" s="38"/>
      <c r="H5" s="38"/>
      <c r="I5" s="73"/>
      <c r="J5" s="3"/>
    </row>
    <row r="6" spans="1:10" ht="12.75">
      <c r="A6" s="5" t="s">
        <v>23</v>
      </c>
      <c r="B6" s="366" t="s">
        <v>115</v>
      </c>
      <c r="C6" s="367"/>
      <c r="D6" s="367"/>
      <c r="E6" s="367"/>
      <c r="F6" s="368"/>
      <c r="G6" s="162" t="s">
        <v>24</v>
      </c>
      <c r="H6" s="373">
        <v>14</v>
      </c>
      <c r="I6" s="374"/>
      <c r="J6" s="3"/>
    </row>
    <row r="7" spans="1:10" ht="12.75">
      <c r="A7" s="14"/>
      <c r="B7" s="15"/>
      <c r="C7" s="15"/>
      <c r="D7" s="18"/>
      <c r="E7" s="18"/>
      <c r="F7" s="18"/>
      <c r="G7" s="18"/>
      <c r="H7" s="19"/>
      <c r="I7" s="42"/>
      <c r="J7" s="3"/>
    </row>
    <row r="8" spans="1:10" ht="12.75">
      <c r="A8" s="375" t="s">
        <v>25</v>
      </c>
      <c r="B8" s="376"/>
      <c r="C8" s="383" t="s">
        <v>43</v>
      </c>
      <c r="D8" s="384"/>
      <c r="E8" s="384"/>
      <c r="F8" s="384"/>
      <c r="G8" s="384"/>
      <c r="H8" s="384"/>
      <c r="I8" s="385"/>
      <c r="J8" s="3"/>
    </row>
    <row r="9" spans="1:10" ht="12.75">
      <c r="A9" s="377"/>
      <c r="B9" s="378"/>
      <c r="C9" s="22" t="s">
        <v>3</v>
      </c>
      <c r="D9" s="22" t="s">
        <v>4</v>
      </c>
      <c r="E9" s="22" t="s">
        <v>5</v>
      </c>
      <c r="F9" s="22" t="s">
        <v>6</v>
      </c>
      <c r="G9" s="22" t="s">
        <v>40</v>
      </c>
      <c r="H9" s="22" t="s">
        <v>81</v>
      </c>
      <c r="I9" s="23" t="s">
        <v>82</v>
      </c>
      <c r="J9" s="3"/>
    </row>
    <row r="10" spans="1:10" ht="18.75" customHeight="1">
      <c r="A10" s="379"/>
      <c r="B10" s="380"/>
      <c r="C10" s="16" t="s">
        <v>7</v>
      </c>
      <c r="D10" s="16" t="s">
        <v>26</v>
      </c>
      <c r="E10" s="16" t="s">
        <v>58</v>
      </c>
      <c r="F10" s="16" t="s">
        <v>58</v>
      </c>
      <c r="G10" s="16" t="s">
        <v>235</v>
      </c>
      <c r="H10" s="16" t="s">
        <v>237</v>
      </c>
      <c r="I10" s="371" t="s">
        <v>8</v>
      </c>
      <c r="J10" s="3"/>
    </row>
    <row r="11" spans="1:10" ht="33.75">
      <c r="A11" s="20" t="s">
        <v>2</v>
      </c>
      <c r="B11" s="21" t="s">
        <v>60</v>
      </c>
      <c r="C11" s="17" t="s">
        <v>227</v>
      </c>
      <c r="D11" s="17" t="s">
        <v>226</v>
      </c>
      <c r="E11" s="17" t="s">
        <v>228</v>
      </c>
      <c r="F11" s="17" t="s">
        <v>229</v>
      </c>
      <c r="G11" s="17" t="s">
        <v>265</v>
      </c>
      <c r="H11" s="17" t="s">
        <v>266</v>
      </c>
      <c r="I11" s="372"/>
      <c r="J11" s="3"/>
    </row>
    <row r="12" spans="1:12" ht="12.75" customHeight="1">
      <c r="A12" s="217" t="s">
        <v>27</v>
      </c>
      <c r="B12" s="218" t="s">
        <v>109</v>
      </c>
      <c r="C12" s="219">
        <v>695903</v>
      </c>
      <c r="D12" s="219">
        <v>805300</v>
      </c>
      <c r="E12" s="219">
        <v>805300</v>
      </c>
      <c r="F12" s="219">
        <v>678266</v>
      </c>
      <c r="G12" s="219">
        <v>323398</v>
      </c>
      <c r="H12" s="219">
        <v>185926</v>
      </c>
      <c r="I12" s="220">
        <f aca="true" t="shared" si="0" ref="I12:I23">H12-G12</f>
        <v>-137472</v>
      </c>
      <c r="J12" s="3"/>
      <c r="K12" s="241"/>
      <c r="L12" s="276"/>
    </row>
    <row r="13" spans="1:12" ht="12.75" customHeight="1">
      <c r="A13" s="240" t="s">
        <v>28</v>
      </c>
      <c r="B13" s="218" t="s">
        <v>168</v>
      </c>
      <c r="C13" s="219">
        <v>16313</v>
      </c>
      <c r="D13" s="219">
        <v>76000</v>
      </c>
      <c r="E13" s="219">
        <v>76000</v>
      </c>
      <c r="F13" s="219">
        <v>51800</v>
      </c>
      <c r="G13" s="219">
        <v>26100</v>
      </c>
      <c r="H13" s="219">
        <v>4789</v>
      </c>
      <c r="I13" s="220">
        <f t="shared" si="0"/>
        <v>-21311</v>
      </c>
      <c r="J13" s="3"/>
      <c r="K13" s="241"/>
      <c r="L13" s="276"/>
    </row>
    <row r="14" spans="1:12" ht="12.75" customHeight="1">
      <c r="A14" s="217" t="s">
        <v>29</v>
      </c>
      <c r="B14" s="218" t="s">
        <v>142</v>
      </c>
      <c r="C14" s="219">
        <v>75843</v>
      </c>
      <c r="D14" s="219">
        <v>59400</v>
      </c>
      <c r="E14" s="219">
        <v>59400</v>
      </c>
      <c r="F14" s="219">
        <v>56653</v>
      </c>
      <c r="G14" s="219">
        <v>17663</v>
      </c>
      <c r="H14" s="219">
        <v>12595</v>
      </c>
      <c r="I14" s="220">
        <f t="shared" si="0"/>
        <v>-5068</v>
      </c>
      <c r="J14" s="3"/>
      <c r="K14" s="241"/>
      <c r="L14" s="276"/>
    </row>
    <row r="15" spans="1:12" ht="12.75" customHeight="1">
      <c r="A15" s="217" t="s">
        <v>30</v>
      </c>
      <c r="B15" s="218" t="s">
        <v>143</v>
      </c>
      <c r="C15" s="219">
        <v>85534</v>
      </c>
      <c r="D15" s="219">
        <v>87000</v>
      </c>
      <c r="E15" s="219">
        <v>87000</v>
      </c>
      <c r="F15" s="219">
        <v>86140</v>
      </c>
      <c r="G15" s="219">
        <v>34380</v>
      </c>
      <c r="H15" s="219">
        <v>19230</v>
      </c>
      <c r="I15" s="220">
        <f t="shared" si="0"/>
        <v>-15150</v>
      </c>
      <c r="J15" s="3"/>
      <c r="K15" s="241"/>
      <c r="L15" s="276"/>
    </row>
    <row r="16" spans="1:12" ht="12.75" customHeight="1">
      <c r="A16" s="217" t="s">
        <v>31</v>
      </c>
      <c r="B16" s="218" t="s">
        <v>110</v>
      </c>
      <c r="C16" s="219">
        <v>5699664</v>
      </c>
      <c r="D16" s="219">
        <v>5733290</v>
      </c>
      <c r="E16" s="219">
        <v>5733290</v>
      </c>
      <c r="F16" s="219">
        <v>5689790</v>
      </c>
      <c r="G16" s="219">
        <v>1991244.0669999998</v>
      </c>
      <c r="H16" s="219">
        <v>1782778.117</v>
      </c>
      <c r="I16" s="220">
        <f t="shared" si="0"/>
        <v>-208465.94999999972</v>
      </c>
      <c r="J16" s="3"/>
      <c r="K16" s="241"/>
      <c r="L16" s="276"/>
    </row>
    <row r="17" spans="1:12" ht="12.75" customHeight="1">
      <c r="A17" s="217" t="s">
        <v>111</v>
      </c>
      <c r="B17" s="218" t="s">
        <v>144</v>
      </c>
      <c r="C17" s="273">
        <v>141407</v>
      </c>
      <c r="D17" s="219">
        <v>154100</v>
      </c>
      <c r="E17" s="219">
        <v>154100</v>
      </c>
      <c r="F17" s="273">
        <v>146550</v>
      </c>
      <c r="G17" s="273">
        <v>52900</v>
      </c>
      <c r="H17" s="273">
        <v>38897.057</v>
      </c>
      <c r="I17" s="220">
        <f t="shared" si="0"/>
        <v>-14002.943</v>
      </c>
      <c r="J17" s="3"/>
      <c r="K17" s="241"/>
      <c r="L17" s="276"/>
    </row>
    <row r="18" spans="1:12" ht="12.75" customHeight="1">
      <c r="A18" s="217" t="s">
        <v>112</v>
      </c>
      <c r="B18" s="218" t="s">
        <v>113</v>
      </c>
      <c r="C18" s="273">
        <v>7828</v>
      </c>
      <c r="D18" s="219">
        <v>16500</v>
      </c>
      <c r="E18" s="219">
        <v>16500</v>
      </c>
      <c r="F18" s="273">
        <v>16450</v>
      </c>
      <c r="G18" s="273">
        <v>7530</v>
      </c>
      <c r="H18" s="273">
        <v>2301</v>
      </c>
      <c r="I18" s="220">
        <f>H19-G19</f>
        <v>-1074460</v>
      </c>
      <c r="J18" s="3"/>
      <c r="K18" s="241"/>
      <c r="L18" s="276"/>
    </row>
    <row r="19" spans="1:12" ht="12.75" customHeight="1">
      <c r="A19" s="217" t="s">
        <v>114</v>
      </c>
      <c r="B19" s="218" t="s">
        <v>145</v>
      </c>
      <c r="C19" s="219">
        <v>3866079</v>
      </c>
      <c r="D19" s="219">
        <v>3763000</v>
      </c>
      <c r="E19" s="219">
        <v>3763000</v>
      </c>
      <c r="F19" s="219">
        <v>3737496</v>
      </c>
      <c r="G19" s="219">
        <v>1129300</v>
      </c>
      <c r="H19" s="219">
        <v>54840</v>
      </c>
      <c r="I19" s="220">
        <f>H20-G20</f>
        <v>-8849</v>
      </c>
      <c r="J19" s="3"/>
      <c r="K19" s="241"/>
      <c r="L19" s="276"/>
    </row>
    <row r="20" spans="1:12" ht="12.75" customHeight="1" thickBot="1">
      <c r="A20" s="217" t="s">
        <v>167</v>
      </c>
      <c r="B20" s="221" t="s">
        <v>146</v>
      </c>
      <c r="C20" s="222">
        <v>144157</v>
      </c>
      <c r="D20" s="219">
        <v>151800</v>
      </c>
      <c r="E20" s="219">
        <v>151800</v>
      </c>
      <c r="F20" s="222">
        <v>196570</v>
      </c>
      <c r="G20" s="222">
        <v>50900</v>
      </c>
      <c r="H20" s="222">
        <v>42051</v>
      </c>
      <c r="I20" s="220">
        <f t="shared" si="0"/>
        <v>-8849</v>
      </c>
      <c r="J20" s="3"/>
      <c r="K20" s="241"/>
      <c r="L20" s="276"/>
    </row>
    <row r="21" spans="1:10" ht="14.25" customHeight="1" thickBot="1">
      <c r="A21" s="369" t="s">
        <v>32</v>
      </c>
      <c r="B21" s="370"/>
      <c r="C21" s="163">
        <f aca="true" t="shared" si="1" ref="C21:H21">SUM(C12:C20)</f>
        <v>10732728</v>
      </c>
      <c r="D21" s="163">
        <f t="shared" si="1"/>
        <v>10846390</v>
      </c>
      <c r="E21" s="163">
        <f t="shared" si="1"/>
        <v>10846390</v>
      </c>
      <c r="F21" s="163">
        <f>SUM(F12:F20)</f>
        <v>10659715</v>
      </c>
      <c r="G21" s="163">
        <f t="shared" si="1"/>
        <v>3633415.067</v>
      </c>
      <c r="H21" s="163">
        <f t="shared" si="1"/>
        <v>2143407.174</v>
      </c>
      <c r="I21" s="187">
        <f t="shared" si="0"/>
        <v>-1490007.8929999997</v>
      </c>
      <c r="J21" s="3"/>
    </row>
    <row r="22" spans="1:10" ht="15" customHeight="1" thickBot="1">
      <c r="A22" s="381" t="s">
        <v>44</v>
      </c>
      <c r="B22" s="382"/>
      <c r="C22" s="236">
        <v>1782878</v>
      </c>
      <c r="D22" s="188">
        <v>1000000</v>
      </c>
      <c r="E22" s="188">
        <v>1000000</v>
      </c>
      <c r="F22" s="188">
        <v>1000000</v>
      </c>
      <c r="G22" s="235">
        <f>255000+605+49</f>
        <v>255654</v>
      </c>
      <c r="H22" s="236">
        <f>254509+605</f>
        <v>255114</v>
      </c>
      <c r="I22" s="186">
        <f t="shared" si="0"/>
        <v>-540</v>
      </c>
      <c r="J22" s="3"/>
    </row>
    <row r="23" spans="1:10" s="68" customFormat="1" ht="13.5" thickBot="1">
      <c r="A23" s="364" t="s">
        <v>63</v>
      </c>
      <c r="B23" s="365"/>
      <c r="C23" s="74">
        <f aca="true" t="shared" si="2" ref="C23:H23">C21+C22</f>
        <v>12515606</v>
      </c>
      <c r="D23" s="74">
        <f t="shared" si="2"/>
        <v>11846390</v>
      </c>
      <c r="E23" s="74">
        <f t="shared" si="2"/>
        <v>11846390</v>
      </c>
      <c r="F23" s="74">
        <f t="shared" si="2"/>
        <v>11659715</v>
      </c>
      <c r="G23" s="74">
        <f t="shared" si="2"/>
        <v>3889069.067</v>
      </c>
      <c r="H23" s="74">
        <f t="shared" si="2"/>
        <v>2398521.174</v>
      </c>
      <c r="I23" s="187">
        <f t="shared" si="0"/>
        <v>-1490547.8929999997</v>
      </c>
      <c r="J23" s="67"/>
    </row>
    <row r="24" spans="1:10" ht="12.75">
      <c r="A24" s="3"/>
      <c r="B24" s="3"/>
      <c r="C24" s="3"/>
      <c r="D24" s="43"/>
      <c r="E24" s="43"/>
      <c r="F24" s="43"/>
      <c r="G24" s="43"/>
      <c r="H24" s="43"/>
      <c r="I24" s="43"/>
      <c r="J24" s="3"/>
    </row>
    <row r="25" spans="1:10" ht="20.25" customHeight="1">
      <c r="A25" s="3"/>
      <c r="B25" s="3"/>
      <c r="C25" s="3"/>
      <c r="D25" s="43"/>
      <c r="E25" s="43"/>
      <c r="F25" s="43"/>
      <c r="G25" s="43"/>
      <c r="H25" s="43"/>
      <c r="I25" s="43"/>
      <c r="J25" s="3"/>
    </row>
    <row r="26" spans="3:6" ht="12.75">
      <c r="C26" s="359" t="s">
        <v>209</v>
      </c>
      <c r="D26" s="282" t="s">
        <v>208</v>
      </c>
      <c r="E26" s="290" t="s">
        <v>213</v>
      </c>
      <c r="F26" s="291"/>
    </row>
    <row r="27" spans="3:6" ht="12.75">
      <c r="C27" s="360"/>
      <c r="D27" s="282" t="s">
        <v>210</v>
      </c>
      <c r="E27" s="362"/>
      <c r="F27" s="363"/>
    </row>
    <row r="28" spans="3:9" ht="12.75" customHeight="1">
      <c r="C28" s="361"/>
      <c r="D28" s="282" t="s">
        <v>211</v>
      </c>
      <c r="E28" s="362" t="s">
        <v>255</v>
      </c>
      <c r="F28" s="363"/>
      <c r="G28"/>
      <c r="H28"/>
      <c r="I28"/>
    </row>
    <row r="29" spans="5:9" ht="12.75">
      <c r="E29"/>
      <c r="F29"/>
      <c r="G29"/>
      <c r="H29"/>
      <c r="I29"/>
    </row>
    <row r="30" spans="5:9" ht="12.75">
      <c r="E30"/>
      <c r="F30"/>
      <c r="G30"/>
      <c r="H30"/>
      <c r="I30"/>
    </row>
  </sheetData>
  <sheetProtection/>
  <mergeCells count="11">
    <mergeCell ref="I10:I11"/>
    <mergeCell ref="H6:I6"/>
    <mergeCell ref="A8:B10"/>
    <mergeCell ref="A22:B22"/>
    <mergeCell ref="C8:I8"/>
    <mergeCell ref="C26:C28"/>
    <mergeCell ref="E27:F27"/>
    <mergeCell ref="E28:F28"/>
    <mergeCell ref="A23:B23"/>
    <mergeCell ref="B6:F6"/>
    <mergeCell ref="A21:B21"/>
  </mergeCells>
  <printOptions horizontalCentered="1" verticalCentered="1"/>
  <pageMargins left="0.25" right="0.25" top="0.75" bottom="0.75" header="0.3" footer="0.3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5"/>
  <sheetViews>
    <sheetView tabSelected="1" zoomScalePageLayoutView="0" workbookViewId="0" topLeftCell="A1">
      <selection activeCell="N21" sqref="N20:N21"/>
    </sheetView>
  </sheetViews>
  <sheetFormatPr defaultColWidth="9.140625" defaultRowHeight="12.75"/>
  <cols>
    <col min="1" max="1" width="15.00390625" style="26" customWidth="1"/>
    <col min="2" max="2" width="35.421875" style="0" customWidth="1"/>
    <col min="3" max="3" width="12.140625" style="0" customWidth="1"/>
    <col min="4" max="4" width="13.57421875" style="26" customWidth="1"/>
    <col min="5" max="5" width="13.28125" style="26" customWidth="1"/>
    <col min="6" max="6" width="15.00390625" style="26" customWidth="1"/>
    <col min="7" max="7" width="17.57421875" style="26" customWidth="1"/>
    <col min="8" max="8" width="17.28125" style="26" customWidth="1"/>
    <col min="9" max="9" width="18.140625" style="54" customWidth="1"/>
  </cols>
  <sheetData>
    <row r="2" spans="1:9" s="25" customFormat="1" ht="15.75">
      <c r="A2" s="75" t="s">
        <v>90</v>
      </c>
      <c r="D2" s="30"/>
      <c r="E2" s="30"/>
      <c r="F2" s="30"/>
      <c r="G2" s="30"/>
      <c r="H2" s="30"/>
      <c r="I2" s="47"/>
    </row>
    <row r="3" spans="1:10" ht="13.5" thickBot="1">
      <c r="A3" s="27"/>
      <c r="B3" s="2"/>
      <c r="C3" s="2"/>
      <c r="D3" s="27"/>
      <c r="E3" s="27"/>
      <c r="F3" s="34"/>
      <c r="G3" s="35"/>
      <c r="H3" s="31"/>
      <c r="I3" s="48" t="s">
        <v>59</v>
      </c>
      <c r="J3" s="3"/>
    </row>
    <row r="4" spans="1:10" s="41" customFormat="1" ht="12.75">
      <c r="A4" s="36"/>
      <c r="B4" s="13"/>
      <c r="C4" s="13"/>
      <c r="D4" s="37"/>
      <c r="E4" s="37"/>
      <c r="F4" s="38"/>
      <c r="G4" s="38"/>
      <c r="H4" s="39"/>
      <c r="I4" s="49"/>
      <c r="J4" s="40"/>
    </row>
    <row r="5" spans="1:10" ht="12.75">
      <c r="A5" s="28" t="s">
        <v>23</v>
      </c>
      <c r="B5" s="77" t="s">
        <v>115</v>
      </c>
      <c r="C5" s="155"/>
      <c r="D5" s="155"/>
      <c r="E5" s="155"/>
      <c r="F5" s="155"/>
      <c r="G5" s="156"/>
      <c r="H5" s="10" t="s">
        <v>24</v>
      </c>
      <c r="I5" s="62" t="s">
        <v>116</v>
      </c>
      <c r="J5" s="3"/>
    </row>
    <row r="6" spans="1:10" ht="12.75">
      <c r="A6" s="28" t="s">
        <v>1</v>
      </c>
      <c r="B6" s="77" t="s">
        <v>118</v>
      </c>
      <c r="C6" s="157"/>
      <c r="D6" s="157"/>
      <c r="E6" s="157"/>
      <c r="F6" s="157"/>
      <c r="G6" s="158"/>
      <c r="H6" s="10" t="s">
        <v>61</v>
      </c>
      <c r="I6" s="166" t="s">
        <v>117</v>
      </c>
      <c r="J6" s="3"/>
    </row>
    <row r="7" spans="1:10" s="57" customFormat="1" ht="12.75">
      <c r="A7" s="395" t="s">
        <v>91</v>
      </c>
      <c r="B7" s="392" t="s">
        <v>60</v>
      </c>
      <c r="C7" s="22" t="s">
        <v>3</v>
      </c>
      <c r="D7" s="22" t="s">
        <v>4</v>
      </c>
      <c r="E7" s="22" t="s">
        <v>5</v>
      </c>
      <c r="F7" s="22" t="s">
        <v>6</v>
      </c>
      <c r="G7" s="22" t="s">
        <v>40</v>
      </c>
      <c r="H7" s="22" t="s">
        <v>81</v>
      </c>
      <c r="I7" s="50" t="s">
        <v>82</v>
      </c>
      <c r="J7" s="56"/>
    </row>
    <row r="8" spans="1:10" s="59" customFormat="1" ht="12.75">
      <c r="A8" s="395"/>
      <c r="B8" s="393"/>
      <c r="C8" s="16" t="s">
        <v>7</v>
      </c>
      <c r="D8" s="16" t="s">
        <v>26</v>
      </c>
      <c r="E8" s="16" t="s">
        <v>58</v>
      </c>
      <c r="F8" s="16" t="s">
        <v>58</v>
      </c>
      <c r="G8" s="16"/>
      <c r="H8" s="16" t="s">
        <v>190</v>
      </c>
      <c r="I8" s="386" t="s">
        <v>8</v>
      </c>
      <c r="J8" s="58"/>
    </row>
    <row r="9" spans="1:10" s="59" customFormat="1" ht="33.75">
      <c r="A9" s="395"/>
      <c r="B9" s="394"/>
      <c r="C9" s="17" t="s">
        <v>230</v>
      </c>
      <c r="D9" s="17" t="s">
        <v>231</v>
      </c>
      <c r="E9" s="17" t="s">
        <v>228</v>
      </c>
      <c r="F9" s="17" t="s">
        <v>229</v>
      </c>
      <c r="G9" s="17" t="s">
        <v>80</v>
      </c>
      <c r="H9" s="17" t="s">
        <v>79</v>
      </c>
      <c r="I9" s="387"/>
      <c r="J9" s="58"/>
    </row>
    <row r="10" spans="1:11" ht="12.75">
      <c r="A10" s="29">
        <v>600</v>
      </c>
      <c r="B10" s="6" t="s">
        <v>9</v>
      </c>
      <c r="C10" s="164">
        <v>144306</v>
      </c>
      <c r="D10" s="164">
        <v>221616</v>
      </c>
      <c r="E10" s="164">
        <v>221616</v>
      </c>
      <c r="F10" s="164">
        <v>176516</v>
      </c>
      <c r="G10" s="310">
        <f>71000+2100+3827</f>
        <v>76927</v>
      </c>
      <c r="H10" s="310">
        <f>44248+1365+2257</f>
        <v>47870</v>
      </c>
      <c r="I10" s="165">
        <f>H10-G10</f>
        <v>-29057</v>
      </c>
      <c r="J10" s="3"/>
      <c r="K10" s="241"/>
    </row>
    <row r="11" spans="1:10" ht="12.75">
      <c r="A11" s="29">
        <v>601</v>
      </c>
      <c r="B11" s="6" t="s">
        <v>10</v>
      </c>
      <c r="C11" s="164">
        <v>23555</v>
      </c>
      <c r="D11" s="164">
        <v>45884</v>
      </c>
      <c r="E11" s="164">
        <v>45884</v>
      </c>
      <c r="F11" s="164">
        <v>34950</v>
      </c>
      <c r="G11" s="310">
        <f>12000+400+533</f>
        <v>12933</v>
      </c>
      <c r="H11" s="310">
        <f>7285+228+377</f>
        <v>7890</v>
      </c>
      <c r="I11" s="165">
        <f aca="true" t="shared" si="0" ref="I11:I16">H11-G11</f>
        <v>-5043</v>
      </c>
      <c r="J11" s="3"/>
    </row>
    <row r="12" spans="1:10" ht="12.75">
      <c r="A12" s="29">
        <v>602</v>
      </c>
      <c r="B12" s="6" t="s">
        <v>11</v>
      </c>
      <c r="C12" s="164">
        <v>136033</v>
      </c>
      <c r="D12" s="164">
        <v>126140</v>
      </c>
      <c r="E12" s="164">
        <v>126140</v>
      </c>
      <c r="F12" s="164">
        <v>103140</v>
      </c>
      <c r="G12" s="310">
        <f>45990+333+672</f>
        <v>46995</v>
      </c>
      <c r="H12" s="310">
        <f>26138+158</f>
        <v>26296</v>
      </c>
      <c r="I12" s="165">
        <f t="shared" si="0"/>
        <v>-20699</v>
      </c>
      <c r="J12" s="3"/>
    </row>
    <row r="13" spans="1:10" ht="12.75">
      <c r="A13" s="29">
        <v>603</v>
      </c>
      <c r="B13" s="6" t="s">
        <v>12</v>
      </c>
      <c r="C13" s="164"/>
      <c r="D13" s="164"/>
      <c r="E13" s="164"/>
      <c r="F13" s="164"/>
      <c r="G13" s="164"/>
      <c r="H13" s="164"/>
      <c r="I13" s="165">
        <f t="shared" si="0"/>
        <v>0</v>
      </c>
      <c r="J13" s="3"/>
    </row>
    <row r="14" spans="1:10" ht="12.75">
      <c r="A14" s="29">
        <v>604</v>
      </c>
      <c r="B14" s="6" t="s">
        <v>13</v>
      </c>
      <c r="C14" s="164"/>
      <c r="D14" s="164"/>
      <c r="E14" s="164"/>
      <c r="F14" s="164"/>
      <c r="G14" s="164"/>
      <c r="H14" s="164"/>
      <c r="I14" s="165">
        <f t="shared" si="0"/>
        <v>0</v>
      </c>
      <c r="J14" s="3"/>
    </row>
    <row r="15" spans="1:10" ht="12.75">
      <c r="A15" s="29">
        <v>605</v>
      </c>
      <c r="B15" s="6" t="s">
        <v>14</v>
      </c>
      <c r="C15" s="164">
        <v>10496</v>
      </c>
      <c r="D15" s="164">
        <v>36000</v>
      </c>
      <c r="E15" s="164">
        <v>36000</v>
      </c>
      <c r="F15" s="164">
        <v>36000</v>
      </c>
      <c r="G15" s="164">
        <v>16380</v>
      </c>
      <c r="H15" s="164">
        <v>141</v>
      </c>
      <c r="I15" s="165">
        <f t="shared" si="0"/>
        <v>-16239</v>
      </c>
      <c r="J15" s="3"/>
    </row>
    <row r="16" spans="1:10" ht="12.75">
      <c r="A16" s="29">
        <v>606</v>
      </c>
      <c r="B16" s="6" t="s">
        <v>15</v>
      </c>
      <c r="C16" s="164">
        <v>1010</v>
      </c>
      <c r="D16" s="164">
        <v>360</v>
      </c>
      <c r="E16" s="164">
        <v>360</v>
      </c>
      <c r="F16" s="164">
        <v>2360</v>
      </c>
      <c r="G16" s="310">
        <f>630+33+200</f>
        <v>863</v>
      </c>
      <c r="H16" s="164">
        <v>120</v>
      </c>
      <c r="I16" s="165">
        <f t="shared" si="0"/>
        <v>-743</v>
      </c>
      <c r="J16" s="3"/>
    </row>
    <row r="17" spans="1:12" s="68" customFormat="1" ht="12.75">
      <c r="A17" s="63" t="s">
        <v>16</v>
      </c>
      <c r="B17" s="70" t="s">
        <v>17</v>
      </c>
      <c r="C17" s="71">
        <f>SUM(C10:C16)</f>
        <v>315400</v>
      </c>
      <c r="D17" s="71">
        <f aca="true" t="shared" si="1" ref="D17:I17">SUM(D10:D16)</f>
        <v>430000</v>
      </c>
      <c r="E17" s="71">
        <f t="shared" si="1"/>
        <v>430000</v>
      </c>
      <c r="F17" s="71">
        <f t="shared" si="1"/>
        <v>352966</v>
      </c>
      <c r="G17" s="71">
        <f t="shared" si="1"/>
        <v>154098</v>
      </c>
      <c r="H17" s="71">
        <f t="shared" si="1"/>
        <v>82317</v>
      </c>
      <c r="I17" s="72">
        <f t="shared" si="1"/>
        <v>-71781</v>
      </c>
      <c r="J17" s="67"/>
      <c r="L17"/>
    </row>
    <row r="18" spans="1:10" ht="12.75">
      <c r="A18" s="29">
        <v>230</v>
      </c>
      <c r="B18" s="6" t="s">
        <v>18</v>
      </c>
      <c r="C18" s="164">
        <v>2137</v>
      </c>
      <c r="D18" s="60"/>
      <c r="E18" s="60"/>
      <c r="F18" s="164">
        <v>5500</v>
      </c>
      <c r="G18" s="164">
        <v>1700</v>
      </c>
      <c r="H18" s="164">
        <v>901</v>
      </c>
      <c r="I18" s="46">
        <f>H18-G18</f>
        <v>-799</v>
      </c>
      <c r="J18" s="3"/>
    </row>
    <row r="19" spans="1:10" ht="12.75">
      <c r="A19" s="29">
        <v>231</v>
      </c>
      <c r="B19" s="6" t="s">
        <v>19</v>
      </c>
      <c r="C19" s="164">
        <v>72127</v>
      </c>
      <c r="D19" s="164">
        <v>150300</v>
      </c>
      <c r="E19" s="164">
        <v>150300</v>
      </c>
      <c r="F19" s="164">
        <v>94800</v>
      </c>
      <c r="G19" s="164">
        <v>64600</v>
      </c>
      <c r="H19" s="164">
        <v>0</v>
      </c>
      <c r="I19" s="46">
        <f>H19-G19</f>
        <v>-64600</v>
      </c>
      <c r="J19" s="3"/>
    </row>
    <row r="20" spans="1:10" ht="12.75">
      <c r="A20" s="29">
        <v>232</v>
      </c>
      <c r="B20" s="6" t="s">
        <v>20</v>
      </c>
      <c r="C20" s="60"/>
      <c r="D20" s="60"/>
      <c r="E20" s="60"/>
      <c r="F20" s="60"/>
      <c r="G20" s="60"/>
      <c r="H20" s="164"/>
      <c r="I20" s="46">
        <f>H20-G20</f>
        <v>0</v>
      </c>
      <c r="J20" s="3"/>
    </row>
    <row r="21" spans="1:10" ht="21.75">
      <c r="A21" s="44" t="s">
        <v>21</v>
      </c>
      <c r="B21" s="55" t="s">
        <v>41</v>
      </c>
      <c r="C21" s="45">
        <f>SUM(C18:C20)</f>
        <v>74264</v>
      </c>
      <c r="D21" s="45">
        <f aca="true" t="shared" si="2" ref="D21:I21">SUM(D18:D20)</f>
        <v>150300</v>
      </c>
      <c r="E21" s="45">
        <f t="shared" si="2"/>
        <v>150300</v>
      </c>
      <c r="F21" s="45">
        <f t="shared" si="2"/>
        <v>100300</v>
      </c>
      <c r="G21" s="45">
        <f t="shared" si="2"/>
        <v>66300</v>
      </c>
      <c r="H21" s="258">
        <f t="shared" si="2"/>
        <v>901</v>
      </c>
      <c r="I21" s="51">
        <f t="shared" si="2"/>
        <v>-65399</v>
      </c>
      <c r="J21" s="3"/>
    </row>
    <row r="22" spans="1:10" ht="12.75">
      <c r="A22" s="29">
        <v>230</v>
      </c>
      <c r="B22" s="6" t="s">
        <v>18</v>
      </c>
      <c r="C22" s="259">
        <v>306239</v>
      </c>
      <c r="D22" s="61"/>
      <c r="E22" s="61"/>
      <c r="F22" s="61">
        <v>225000</v>
      </c>
      <c r="G22" s="61">
        <v>103000</v>
      </c>
      <c r="H22" s="259">
        <v>102708</v>
      </c>
      <c r="I22" s="46">
        <f>H22-G22</f>
        <v>-292</v>
      </c>
      <c r="J22" s="3"/>
    </row>
    <row r="23" spans="1:10" ht="12.75">
      <c r="A23" s="29">
        <v>231</v>
      </c>
      <c r="B23" s="6" t="s">
        <v>19</v>
      </c>
      <c r="C23" s="61"/>
      <c r="D23" s="61">
        <v>225000</v>
      </c>
      <c r="E23" s="61">
        <v>225000</v>
      </c>
      <c r="F23" s="61"/>
      <c r="G23" s="61"/>
      <c r="H23" s="259"/>
      <c r="I23" s="46">
        <f>H23-G23</f>
        <v>0</v>
      </c>
      <c r="J23" s="3"/>
    </row>
    <row r="24" spans="1:10" ht="12.75">
      <c r="A24" s="29">
        <v>232</v>
      </c>
      <c r="B24" s="6" t="s">
        <v>20</v>
      </c>
      <c r="C24" s="61"/>
      <c r="D24" s="61"/>
      <c r="E24" s="61"/>
      <c r="F24" s="61"/>
      <c r="G24" s="61"/>
      <c r="H24" s="259"/>
      <c r="I24" s="46">
        <f>H24-G24</f>
        <v>0</v>
      </c>
      <c r="J24" s="3"/>
    </row>
    <row r="25" spans="1:10" ht="12.75">
      <c r="A25" s="44" t="s">
        <v>21</v>
      </c>
      <c r="B25" s="55" t="s">
        <v>42</v>
      </c>
      <c r="C25" s="45">
        <f>SUM(C22:C24)</f>
        <v>306239</v>
      </c>
      <c r="D25" s="45">
        <f aca="true" t="shared" si="3" ref="D25:I25">SUM(D22:D24)</f>
        <v>225000</v>
      </c>
      <c r="E25" s="45">
        <f t="shared" si="3"/>
        <v>225000</v>
      </c>
      <c r="F25" s="45">
        <f t="shared" si="3"/>
        <v>225000</v>
      </c>
      <c r="G25" s="45">
        <f t="shared" si="3"/>
        <v>103000</v>
      </c>
      <c r="H25" s="258">
        <f t="shared" si="3"/>
        <v>102708</v>
      </c>
      <c r="I25" s="51">
        <f t="shared" si="3"/>
        <v>-292</v>
      </c>
      <c r="J25" s="3"/>
    </row>
    <row r="26" spans="1:10" s="68" customFormat="1" ht="12.75">
      <c r="A26" s="63" t="s">
        <v>22</v>
      </c>
      <c r="B26" s="64" t="s">
        <v>62</v>
      </c>
      <c r="C26" s="65">
        <f aca="true" t="shared" si="4" ref="C26:I26">C21+C25</f>
        <v>380503</v>
      </c>
      <c r="D26" s="65">
        <f t="shared" si="4"/>
        <v>375300</v>
      </c>
      <c r="E26" s="65">
        <f t="shared" si="4"/>
        <v>375300</v>
      </c>
      <c r="F26" s="65">
        <f>F21+F25</f>
        <v>325300</v>
      </c>
      <c r="G26" s="65">
        <f t="shared" si="4"/>
        <v>169300</v>
      </c>
      <c r="H26" s="65">
        <f t="shared" si="4"/>
        <v>103609</v>
      </c>
      <c r="I26" s="66">
        <f t="shared" si="4"/>
        <v>-65691</v>
      </c>
      <c r="J26" s="67"/>
    </row>
    <row r="27" spans="1:9" ht="12.75">
      <c r="A27" s="388" t="s">
        <v>45</v>
      </c>
      <c r="B27" s="389"/>
      <c r="C27" s="32"/>
      <c r="D27" s="32"/>
      <c r="E27" s="32"/>
      <c r="F27" s="32"/>
      <c r="G27" s="32">
        <v>49</v>
      </c>
      <c r="H27" s="189">
        <v>0</v>
      </c>
      <c r="I27" s="52"/>
    </row>
    <row r="28" spans="1:9" s="68" customFormat="1" ht="18.75" customHeight="1" thickBot="1">
      <c r="A28" s="390" t="s">
        <v>46</v>
      </c>
      <c r="B28" s="391"/>
      <c r="C28" s="69">
        <f>C17+C26+C27</f>
        <v>695903</v>
      </c>
      <c r="D28" s="69">
        <f aca="true" t="shared" si="5" ref="D28:I28">D17+D26+D27</f>
        <v>805300</v>
      </c>
      <c r="E28" s="69">
        <f>E17+E26+E27</f>
        <v>805300</v>
      </c>
      <c r="F28" s="69">
        <f t="shared" si="5"/>
        <v>678266</v>
      </c>
      <c r="G28" s="69">
        <f>G17+G26+G27</f>
        <v>323447</v>
      </c>
      <c r="H28" s="69">
        <f>H17+H26+H27</f>
        <v>185926</v>
      </c>
      <c r="I28" s="141">
        <f t="shared" si="5"/>
        <v>-137472</v>
      </c>
    </row>
    <row r="29" spans="1:9" ht="23.25" customHeight="1">
      <c r="A29" s="8"/>
      <c r="B29" s="4"/>
      <c r="C29" s="4"/>
      <c r="D29" s="33"/>
      <c r="E29" s="33"/>
      <c r="F29" s="33"/>
      <c r="G29" s="33"/>
      <c r="H29" s="33"/>
      <c r="I29" s="53"/>
    </row>
    <row r="33" spans="1:9" ht="12.75">
      <c r="A33" s="396" t="s">
        <v>207</v>
      </c>
      <c r="B33" s="397"/>
      <c r="C33" s="282" t="s">
        <v>208</v>
      </c>
      <c r="D33" s="362" t="s">
        <v>214</v>
      </c>
      <c r="E33" s="363"/>
      <c r="F33" s="359" t="s">
        <v>209</v>
      </c>
      <c r="G33" s="282" t="s">
        <v>208</v>
      </c>
      <c r="H33" s="362" t="s">
        <v>213</v>
      </c>
      <c r="I33" s="363"/>
    </row>
    <row r="34" spans="1:9" ht="12.75">
      <c r="A34" s="398"/>
      <c r="B34" s="399"/>
      <c r="C34" s="282" t="s">
        <v>210</v>
      </c>
      <c r="D34" s="362"/>
      <c r="E34" s="363"/>
      <c r="F34" s="360"/>
      <c r="G34" s="282" t="s">
        <v>210</v>
      </c>
      <c r="H34" s="362"/>
      <c r="I34" s="363"/>
    </row>
    <row r="35" spans="1:9" ht="12.75">
      <c r="A35" s="400"/>
      <c r="B35" s="401"/>
      <c r="C35" s="282" t="s">
        <v>211</v>
      </c>
      <c r="D35" s="362" t="s">
        <v>255</v>
      </c>
      <c r="E35" s="363"/>
      <c r="F35" s="361"/>
      <c r="G35" s="282" t="s">
        <v>211</v>
      </c>
      <c r="H35" s="362" t="s">
        <v>255</v>
      </c>
      <c r="I35" s="363"/>
    </row>
  </sheetData>
  <sheetProtection/>
  <mergeCells count="13">
    <mergeCell ref="H34:I34"/>
    <mergeCell ref="D35:E35"/>
    <mergeCell ref="H35:I35"/>
    <mergeCell ref="I8:I9"/>
    <mergeCell ref="A27:B27"/>
    <mergeCell ref="A28:B28"/>
    <mergeCell ref="B7:B9"/>
    <mergeCell ref="A7:A9"/>
    <mergeCell ref="A33:B35"/>
    <mergeCell ref="D33:E33"/>
    <mergeCell ref="F33:F35"/>
    <mergeCell ref="H33:I33"/>
    <mergeCell ref="D34:E34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36"/>
  <sheetViews>
    <sheetView zoomScale="90" zoomScaleNormal="90" zoomScalePageLayoutView="0" workbookViewId="0" topLeftCell="B1">
      <selection activeCell="S16" sqref="S16"/>
    </sheetView>
  </sheetViews>
  <sheetFormatPr defaultColWidth="9.140625" defaultRowHeight="12.75"/>
  <cols>
    <col min="1" max="1" width="14.8515625" style="0" customWidth="1"/>
    <col min="2" max="2" width="36.28125" style="0" customWidth="1"/>
    <col min="3" max="3" width="20.00390625" style="0" customWidth="1"/>
    <col min="4" max="4" width="10.7109375" style="0" customWidth="1"/>
    <col min="5" max="5" width="13.57421875" style="0" customWidth="1"/>
    <col min="6" max="6" width="14.140625" style="0" customWidth="1"/>
    <col min="7" max="7" width="10.7109375" style="205" customWidth="1"/>
    <col min="8" max="8" width="11.28125" style="205" customWidth="1"/>
    <col min="9" max="9" width="13.00390625" style="205" customWidth="1"/>
    <col min="10" max="10" width="9.00390625" style="0" customWidth="1"/>
    <col min="11" max="11" width="16.28125" style="0" customWidth="1"/>
    <col min="12" max="12" width="11.140625" style="0" customWidth="1"/>
    <col min="13" max="13" width="10.57421875" style="0" customWidth="1"/>
    <col min="14" max="14" width="10.8515625" style="0" customWidth="1"/>
    <col min="15" max="15" width="9.140625" style="0" customWidth="1"/>
    <col min="16" max="17" width="10.7109375" style="0" customWidth="1"/>
    <col min="18" max="18" width="12.421875" style="0" customWidth="1"/>
    <col min="19" max="19" width="66.140625" style="0" customWidth="1"/>
    <col min="21" max="21" width="40.57421875" style="0" customWidth="1"/>
  </cols>
  <sheetData>
    <row r="1" ht="12.75"/>
    <row r="2" spans="1:14" s="85" customFormat="1" ht="15.75">
      <c r="A2" s="88" t="s">
        <v>86</v>
      </c>
      <c r="B2" s="89"/>
      <c r="C2" s="89"/>
      <c r="D2" s="89"/>
      <c r="E2" s="89"/>
      <c r="F2" s="89"/>
      <c r="G2" s="201"/>
      <c r="H2" s="201"/>
      <c r="I2" s="201"/>
      <c r="J2" s="89"/>
      <c r="K2" s="89"/>
      <c r="L2" s="89"/>
      <c r="M2" s="89"/>
      <c r="N2" s="89"/>
    </row>
    <row r="3" spans="1:14" s="85" customFormat="1" ht="15.75">
      <c r="A3" s="83"/>
      <c r="B3" s="84"/>
      <c r="C3" s="84"/>
      <c r="D3" s="84"/>
      <c r="E3" s="84"/>
      <c r="F3" s="84"/>
      <c r="G3" s="202"/>
      <c r="H3" s="202"/>
      <c r="I3" s="202"/>
      <c r="J3" s="84"/>
      <c r="K3" s="84"/>
      <c r="L3" s="84"/>
      <c r="M3" s="84"/>
      <c r="N3" s="84"/>
    </row>
    <row r="4" spans="1:14" ht="15">
      <c r="A4" s="92" t="s">
        <v>23</v>
      </c>
      <c r="B4" s="168" t="s">
        <v>124</v>
      </c>
      <c r="C4" s="91" t="s">
        <v>24</v>
      </c>
      <c r="D4" s="78">
        <v>14</v>
      </c>
      <c r="E4" s="7"/>
      <c r="F4" s="7"/>
      <c r="G4" s="203"/>
      <c r="H4" s="203"/>
      <c r="I4" s="203"/>
      <c r="J4" s="7"/>
      <c r="K4" s="9"/>
      <c r="L4" s="9"/>
      <c r="M4" s="9"/>
      <c r="N4" s="9"/>
    </row>
    <row r="5" spans="1:14" ht="15">
      <c r="A5" s="79"/>
      <c r="B5" s="80"/>
      <c r="C5" s="80"/>
      <c r="D5" s="80"/>
      <c r="E5" s="7"/>
      <c r="F5" s="7"/>
      <c r="G5" s="203"/>
      <c r="H5" s="203"/>
      <c r="I5" s="203"/>
      <c r="J5" s="7"/>
      <c r="K5" s="9"/>
      <c r="L5" s="9"/>
      <c r="M5" s="9"/>
      <c r="N5" s="9"/>
    </row>
    <row r="6" spans="1:14" ht="15">
      <c r="A6" s="92" t="s">
        <v>1</v>
      </c>
      <c r="B6" s="169" t="s">
        <v>109</v>
      </c>
      <c r="C6" s="91" t="s">
        <v>61</v>
      </c>
      <c r="D6" s="167" t="s">
        <v>117</v>
      </c>
      <c r="E6" s="87"/>
      <c r="F6" s="86"/>
      <c r="G6" s="204"/>
      <c r="H6" s="204"/>
      <c r="I6" s="204"/>
      <c r="J6" s="86"/>
      <c r="K6" s="9"/>
      <c r="L6" s="9"/>
      <c r="M6" s="9"/>
      <c r="N6" s="9"/>
    </row>
    <row r="7" spans="1:2" ht="15.75" thickBot="1">
      <c r="A7" s="412"/>
      <c r="B7" s="413"/>
    </row>
    <row r="8" spans="1:19" s="161" customFormat="1" ht="16.5" thickBot="1">
      <c r="A8" s="159"/>
      <c r="B8" s="309" t="s">
        <v>59</v>
      </c>
      <c r="C8" s="159"/>
      <c r="D8" s="160"/>
      <c r="E8" s="160"/>
      <c r="F8" s="160" t="s">
        <v>93</v>
      </c>
      <c r="G8" s="206"/>
      <c r="H8" s="206"/>
      <c r="I8" s="206" t="s">
        <v>94</v>
      </c>
      <c r="J8" s="160"/>
      <c r="K8" s="160"/>
      <c r="L8" s="160" t="s">
        <v>95</v>
      </c>
      <c r="M8" s="160"/>
      <c r="N8" s="160"/>
      <c r="O8" s="160" t="s">
        <v>96</v>
      </c>
      <c r="P8" s="402" t="s">
        <v>100</v>
      </c>
      <c r="Q8" s="403"/>
      <c r="R8" s="403"/>
      <c r="S8" s="410" t="s">
        <v>33</v>
      </c>
    </row>
    <row r="9" spans="1:19" s="93" customFormat="1" ht="33" customHeight="1">
      <c r="A9" s="432" t="s">
        <v>0</v>
      </c>
      <c r="B9" s="426" t="s">
        <v>73</v>
      </c>
      <c r="C9" s="428" t="s">
        <v>75</v>
      </c>
      <c r="D9" s="408" t="s">
        <v>101</v>
      </c>
      <c r="E9" s="418" t="s">
        <v>102</v>
      </c>
      <c r="F9" s="436" t="s">
        <v>103</v>
      </c>
      <c r="G9" s="434" t="s">
        <v>104</v>
      </c>
      <c r="H9" s="404" t="s">
        <v>105</v>
      </c>
      <c r="I9" s="430" t="s">
        <v>106</v>
      </c>
      <c r="J9" s="416" t="s">
        <v>238</v>
      </c>
      <c r="K9" s="418" t="s">
        <v>149</v>
      </c>
      <c r="L9" s="420" t="s">
        <v>150</v>
      </c>
      <c r="M9" s="408" t="s">
        <v>239</v>
      </c>
      <c r="N9" s="418" t="s">
        <v>151</v>
      </c>
      <c r="O9" s="436" t="s">
        <v>152</v>
      </c>
      <c r="P9" s="414" t="s">
        <v>97</v>
      </c>
      <c r="Q9" s="406" t="s">
        <v>98</v>
      </c>
      <c r="R9" s="424" t="s">
        <v>99</v>
      </c>
      <c r="S9" s="411"/>
    </row>
    <row r="10" spans="1:19" s="93" customFormat="1" ht="65.25" customHeight="1" thickBot="1">
      <c r="A10" s="433"/>
      <c r="B10" s="427"/>
      <c r="C10" s="429"/>
      <c r="D10" s="409"/>
      <c r="E10" s="419"/>
      <c r="F10" s="437"/>
      <c r="G10" s="435"/>
      <c r="H10" s="405"/>
      <c r="I10" s="431"/>
      <c r="J10" s="417"/>
      <c r="K10" s="419"/>
      <c r="L10" s="421"/>
      <c r="M10" s="409"/>
      <c r="N10" s="419"/>
      <c r="O10" s="437"/>
      <c r="P10" s="415"/>
      <c r="Q10" s="407"/>
      <c r="R10" s="425"/>
      <c r="S10" s="411"/>
    </row>
    <row r="11" spans="1:19" s="57" customFormat="1" ht="36" customHeight="1">
      <c r="A11" s="339" t="s">
        <v>76</v>
      </c>
      <c r="B11" s="342" t="s">
        <v>154</v>
      </c>
      <c r="C11" s="196" t="s">
        <v>119</v>
      </c>
      <c r="D11" s="230">
        <v>1109</v>
      </c>
      <c r="E11" s="190">
        <v>44861</v>
      </c>
      <c r="F11" s="207">
        <f>E11/D11</f>
        <v>40.45175834084761</v>
      </c>
      <c r="G11" s="299">
        <v>1220</v>
      </c>
      <c r="H11" s="190">
        <f>282376-6000-9600+1700</f>
        <v>268476</v>
      </c>
      <c r="I11" s="300">
        <f aca="true" t="shared" si="0" ref="I11:I22">H11/G11</f>
        <v>220.06229508196722</v>
      </c>
      <c r="J11" s="299">
        <v>554</v>
      </c>
      <c r="K11" s="190">
        <v>127763</v>
      </c>
      <c r="L11" s="300">
        <f>K11/J11</f>
        <v>230.6191335740072</v>
      </c>
      <c r="M11" s="230">
        <v>554</v>
      </c>
      <c r="N11" s="190">
        <v>63487</v>
      </c>
      <c r="O11" s="207">
        <f>N11/M11</f>
        <v>114.59747292418773</v>
      </c>
      <c r="P11" s="210">
        <f>O11-F11</f>
        <v>74.14571458334012</v>
      </c>
      <c r="Q11" s="209">
        <f aca="true" t="shared" si="1" ref="Q11:Q20">O11-I11</f>
        <v>-105.4648221577795</v>
      </c>
      <c r="R11" s="207">
        <f aca="true" t="shared" si="2" ref="R11:R20">O11-L11</f>
        <v>-116.02166064981948</v>
      </c>
      <c r="S11" s="353" t="s">
        <v>186</v>
      </c>
    </row>
    <row r="12" spans="1:19" s="57" customFormat="1" ht="37.5" customHeight="1">
      <c r="A12" s="339" t="s">
        <v>77</v>
      </c>
      <c r="B12" s="342" t="s">
        <v>155</v>
      </c>
      <c r="C12" s="196" t="s">
        <v>120</v>
      </c>
      <c r="D12" s="230">
        <v>12</v>
      </c>
      <c r="E12" s="190">
        <v>8000</v>
      </c>
      <c r="F12" s="207">
        <f>E12/D12</f>
        <v>666.6666666666666</v>
      </c>
      <c r="G12" s="299">
        <v>7</v>
      </c>
      <c r="H12" s="190">
        <v>5000</v>
      </c>
      <c r="I12" s="300">
        <f t="shared" si="0"/>
        <v>714.2857142857143</v>
      </c>
      <c r="J12" s="299">
        <v>5</v>
      </c>
      <c r="K12" s="190">
        <v>3570</v>
      </c>
      <c r="L12" s="300">
        <f>K12/J12</f>
        <v>714</v>
      </c>
      <c r="M12" s="230">
        <v>5</v>
      </c>
      <c r="N12" s="190">
        <v>747</v>
      </c>
      <c r="O12" s="207">
        <f>N12/M12</f>
        <v>149.4</v>
      </c>
      <c r="P12" s="210">
        <f>O12-F12</f>
        <v>-517.2666666666667</v>
      </c>
      <c r="Q12" s="209">
        <f t="shared" si="1"/>
        <v>-564.8857142857144</v>
      </c>
      <c r="R12" s="207">
        <f t="shared" si="2"/>
        <v>-564.6</v>
      </c>
      <c r="S12" s="354" t="s">
        <v>186</v>
      </c>
    </row>
    <row r="13" spans="1:19" s="57" customFormat="1" ht="75.75" customHeight="1">
      <c r="A13" s="339" t="s">
        <v>47</v>
      </c>
      <c r="B13" s="342" t="s">
        <v>161</v>
      </c>
      <c r="C13" s="196" t="s">
        <v>139</v>
      </c>
      <c r="D13" s="230">
        <v>54638</v>
      </c>
      <c r="E13" s="190">
        <v>81895</v>
      </c>
      <c r="F13" s="207">
        <f>E13/D13</f>
        <v>1.498865258611223</v>
      </c>
      <c r="G13" s="299">
        <v>45000</v>
      </c>
      <c r="H13" s="190">
        <v>49140</v>
      </c>
      <c r="I13" s="301">
        <f t="shared" si="0"/>
        <v>1.092</v>
      </c>
      <c r="J13" s="299">
        <v>12844</v>
      </c>
      <c r="K13" s="190">
        <v>14000</v>
      </c>
      <c r="L13" s="301">
        <f>K13/J13</f>
        <v>1.0900031142946123</v>
      </c>
      <c r="M13" s="230">
        <v>12567</v>
      </c>
      <c r="N13" s="190">
        <v>13698</v>
      </c>
      <c r="O13" s="285">
        <f>N13/M13</f>
        <v>1.0899976127954165</v>
      </c>
      <c r="P13" s="210">
        <f>O13-F13</f>
        <v>-0.4088676458158065</v>
      </c>
      <c r="Q13" s="209">
        <f t="shared" si="1"/>
        <v>-0.0020023872045835667</v>
      </c>
      <c r="R13" s="207">
        <f t="shared" si="2"/>
        <v>-5.501499195759152E-06</v>
      </c>
      <c r="S13" s="354" t="s">
        <v>186</v>
      </c>
    </row>
    <row r="14" spans="1:19" s="57" customFormat="1" ht="155.25" customHeight="1">
      <c r="A14" s="294" t="s">
        <v>218</v>
      </c>
      <c r="B14" s="343" t="s">
        <v>170</v>
      </c>
      <c r="C14" s="196" t="s">
        <v>171</v>
      </c>
      <c r="D14" s="230"/>
      <c r="E14" s="190"/>
      <c r="F14" s="207"/>
      <c r="G14" s="299">
        <v>320</v>
      </c>
      <c r="H14" s="190">
        <f>21500-3000-8250</f>
        <v>10250</v>
      </c>
      <c r="I14" s="300">
        <f t="shared" si="0"/>
        <v>32.03125</v>
      </c>
      <c r="J14" s="299">
        <v>0</v>
      </c>
      <c r="K14" s="190">
        <v>0</v>
      </c>
      <c r="L14" s="301"/>
      <c r="M14" s="230">
        <v>0</v>
      </c>
      <c r="N14" s="190">
        <v>0</v>
      </c>
      <c r="O14" s="285"/>
      <c r="P14" s="210"/>
      <c r="Q14" s="209"/>
      <c r="R14" s="207"/>
      <c r="S14" s="349" t="s">
        <v>268</v>
      </c>
    </row>
    <row r="15" spans="1:19" s="57" customFormat="1" ht="126" customHeight="1">
      <c r="A15" s="339" t="s">
        <v>48</v>
      </c>
      <c r="B15" s="343" t="s">
        <v>172</v>
      </c>
      <c r="C15" s="196" t="s">
        <v>173</v>
      </c>
      <c r="D15" s="230"/>
      <c r="E15" s="190"/>
      <c r="F15" s="207"/>
      <c r="G15" s="299">
        <v>25</v>
      </c>
      <c r="H15" s="190">
        <f>50484-34043-16441</f>
        <v>0</v>
      </c>
      <c r="I15" s="300">
        <f t="shared" si="0"/>
        <v>0</v>
      </c>
      <c r="J15" s="299">
        <v>0</v>
      </c>
      <c r="K15" s="190">
        <v>0</v>
      </c>
      <c r="L15" s="301"/>
      <c r="M15" s="230">
        <v>0</v>
      </c>
      <c r="N15" s="190">
        <v>0</v>
      </c>
      <c r="O15" s="285"/>
      <c r="P15" s="210"/>
      <c r="Q15" s="209"/>
      <c r="R15" s="207"/>
      <c r="S15" s="350" t="s">
        <v>269</v>
      </c>
    </row>
    <row r="16" spans="1:19" s="239" customFormat="1" ht="102" customHeight="1">
      <c r="A16" s="294" t="s">
        <v>215</v>
      </c>
      <c r="B16" s="342" t="s">
        <v>162</v>
      </c>
      <c r="C16" s="233" t="s">
        <v>121</v>
      </c>
      <c r="D16" s="231">
        <v>4</v>
      </c>
      <c r="E16" s="232">
        <v>4711</v>
      </c>
      <c r="F16" s="207"/>
      <c r="G16" s="302">
        <v>24</v>
      </c>
      <c r="H16" s="232">
        <f>8600-700</f>
        <v>7900</v>
      </c>
      <c r="I16" s="300">
        <f t="shared" si="0"/>
        <v>329.1666666666667</v>
      </c>
      <c r="J16" s="302">
        <v>8</v>
      </c>
      <c r="K16" s="232">
        <v>3033</v>
      </c>
      <c r="L16" s="300">
        <f>K16/J16</f>
        <v>379.125</v>
      </c>
      <c r="M16" s="231">
        <v>4</v>
      </c>
      <c r="N16" s="232">
        <v>1593</v>
      </c>
      <c r="O16" s="207">
        <v>0</v>
      </c>
      <c r="P16" s="210">
        <v>0</v>
      </c>
      <c r="Q16" s="209">
        <v>0</v>
      </c>
      <c r="R16" s="207">
        <v>0</v>
      </c>
      <c r="S16" s="357" t="s">
        <v>270</v>
      </c>
    </row>
    <row r="17" spans="1:19" s="191" customFormat="1" ht="54.75" customHeight="1">
      <c r="A17" s="340" t="s">
        <v>50</v>
      </c>
      <c r="B17" s="342" t="s">
        <v>148</v>
      </c>
      <c r="C17" s="233" t="s">
        <v>153</v>
      </c>
      <c r="D17" s="231">
        <v>34614</v>
      </c>
      <c r="E17" s="232">
        <v>9160</v>
      </c>
      <c r="F17" s="286">
        <f>E17/D17</f>
        <v>0.2646328075345236</v>
      </c>
      <c r="G17" s="302">
        <v>40000</v>
      </c>
      <c r="H17" s="232">
        <f>13200-1000</f>
        <v>12200</v>
      </c>
      <c r="I17" s="301">
        <f t="shared" si="0"/>
        <v>0.305</v>
      </c>
      <c r="J17" s="302">
        <v>10000</v>
      </c>
      <c r="K17" s="232">
        <v>5732</v>
      </c>
      <c r="L17" s="306">
        <f>K17/J17</f>
        <v>0.5732</v>
      </c>
      <c r="M17" s="231">
        <v>1290</v>
      </c>
      <c r="N17" s="232">
        <v>2792</v>
      </c>
      <c r="O17" s="286">
        <f>N17/M17</f>
        <v>2.164341085271318</v>
      </c>
      <c r="P17" s="210">
        <f>O17-F17</f>
        <v>1.8997082777367942</v>
      </c>
      <c r="Q17" s="209">
        <f t="shared" si="1"/>
        <v>1.859341085271318</v>
      </c>
      <c r="R17" s="207">
        <f t="shared" si="2"/>
        <v>1.591141085271318</v>
      </c>
      <c r="S17" s="352" t="s">
        <v>258</v>
      </c>
    </row>
    <row r="18" spans="1:19" s="191" customFormat="1" ht="96.75" customHeight="1">
      <c r="A18" s="318" t="s">
        <v>234</v>
      </c>
      <c r="B18" s="343" t="s">
        <v>251</v>
      </c>
      <c r="C18" s="196" t="s">
        <v>169</v>
      </c>
      <c r="D18" s="230">
        <v>1400</v>
      </c>
      <c r="E18" s="190"/>
      <c r="F18" s="207"/>
      <c r="G18" s="299">
        <v>1350</v>
      </c>
      <c r="H18" s="190">
        <v>82240</v>
      </c>
      <c r="I18" s="300">
        <f>H18/G18</f>
        <v>60.91851851851852</v>
      </c>
      <c r="J18" s="299">
        <v>1850</v>
      </c>
      <c r="K18" s="190">
        <v>64600</v>
      </c>
      <c r="L18" s="301">
        <f>K18/J18</f>
        <v>34.91891891891892</v>
      </c>
      <c r="M18" s="230">
        <v>0</v>
      </c>
      <c r="N18" s="190">
        <v>0</v>
      </c>
      <c r="O18" s="285">
        <v>0</v>
      </c>
      <c r="P18" s="210"/>
      <c r="Q18" s="209"/>
      <c r="R18" s="207"/>
      <c r="S18" s="355" t="s">
        <v>257</v>
      </c>
    </row>
    <row r="19" spans="1:19" s="191" customFormat="1" ht="89.25" customHeight="1">
      <c r="A19" s="318" t="s">
        <v>216</v>
      </c>
      <c r="B19" s="344" t="s">
        <v>232</v>
      </c>
      <c r="C19" s="233" t="s">
        <v>123</v>
      </c>
      <c r="D19" s="231">
        <v>56</v>
      </c>
      <c r="E19" s="232">
        <v>14899</v>
      </c>
      <c r="F19" s="207">
        <f>E19/D19</f>
        <v>266.05357142857144</v>
      </c>
      <c r="G19" s="335">
        <f>92+25</f>
        <v>117</v>
      </c>
      <c r="H19" s="232">
        <v>12560</v>
      </c>
      <c r="I19" s="303">
        <f t="shared" si="0"/>
        <v>107.35042735042735</v>
      </c>
      <c r="J19" s="302"/>
      <c r="K19" s="232"/>
      <c r="L19" s="303">
        <v>0</v>
      </c>
      <c r="M19" s="231"/>
      <c r="N19" s="232"/>
      <c r="O19" s="207">
        <v>0</v>
      </c>
      <c r="P19" s="207">
        <v>0</v>
      </c>
      <c r="Q19" s="207">
        <v>0</v>
      </c>
      <c r="R19" s="207">
        <v>0</v>
      </c>
      <c r="S19" s="355" t="s">
        <v>259</v>
      </c>
    </row>
    <row r="20" spans="1:19" s="191" customFormat="1" ht="31.5">
      <c r="A20" s="318" t="s">
        <v>122</v>
      </c>
      <c r="B20" s="344" t="s">
        <v>125</v>
      </c>
      <c r="C20" s="233" t="s">
        <v>233</v>
      </c>
      <c r="D20" s="231">
        <v>1</v>
      </c>
      <c r="E20" s="232">
        <v>2733</v>
      </c>
      <c r="F20" s="207">
        <f>E20/D20</f>
        <v>2733</v>
      </c>
      <c r="G20" s="302">
        <v>1</v>
      </c>
      <c r="H20" s="232">
        <v>227000</v>
      </c>
      <c r="I20" s="303">
        <f t="shared" si="0"/>
        <v>227000</v>
      </c>
      <c r="J20" s="302">
        <v>1</v>
      </c>
      <c r="K20" s="232">
        <v>104700</v>
      </c>
      <c r="L20" s="303">
        <f>K20/J20</f>
        <v>104700</v>
      </c>
      <c r="M20" s="231">
        <v>1</v>
      </c>
      <c r="N20" s="232">
        <v>102984</v>
      </c>
      <c r="O20" s="207">
        <f>N20/M20</f>
        <v>102984</v>
      </c>
      <c r="P20" s="210">
        <f>O20-F20</f>
        <v>100251</v>
      </c>
      <c r="Q20" s="209">
        <f t="shared" si="1"/>
        <v>-124016</v>
      </c>
      <c r="R20" s="207">
        <f t="shared" si="2"/>
        <v>-1716</v>
      </c>
      <c r="S20" s="356" t="s">
        <v>253</v>
      </c>
    </row>
    <row r="21" spans="1:19" s="191" customFormat="1" ht="47.25">
      <c r="A21" s="318" t="s">
        <v>217</v>
      </c>
      <c r="B21" s="345" t="s">
        <v>244</v>
      </c>
      <c r="C21" s="233" t="s">
        <v>233</v>
      </c>
      <c r="D21" s="308"/>
      <c r="E21" s="232"/>
      <c r="F21" s="296"/>
      <c r="G21" s="302">
        <v>1</v>
      </c>
      <c r="H21" s="232">
        <v>1000</v>
      </c>
      <c r="I21" s="303">
        <f t="shared" si="0"/>
        <v>1000</v>
      </c>
      <c r="J21" s="302"/>
      <c r="K21" s="232"/>
      <c r="L21" s="303"/>
      <c r="M21" s="231"/>
      <c r="N21" s="232"/>
      <c r="O21" s="296"/>
      <c r="P21" s="297"/>
      <c r="Q21" s="298"/>
      <c r="R21" s="296"/>
      <c r="S21" s="317"/>
    </row>
    <row r="22" spans="1:19" s="191" customFormat="1" ht="79.5" thickBot="1">
      <c r="A22" s="318" t="s">
        <v>252</v>
      </c>
      <c r="B22" s="346" t="s">
        <v>246</v>
      </c>
      <c r="C22" s="233" t="s">
        <v>169</v>
      </c>
      <c r="D22" s="308"/>
      <c r="E22" s="232"/>
      <c r="F22" s="296"/>
      <c r="G22" s="302">
        <v>2808</v>
      </c>
      <c r="H22" s="232">
        <v>2500</v>
      </c>
      <c r="I22" s="303">
        <f t="shared" si="0"/>
        <v>0.8903133903133903</v>
      </c>
      <c r="J22" s="302"/>
      <c r="K22" s="232"/>
      <c r="L22" s="303"/>
      <c r="M22" s="231"/>
      <c r="N22" s="232"/>
      <c r="O22" s="296"/>
      <c r="P22" s="297"/>
      <c r="Q22" s="298"/>
      <c r="R22" s="296"/>
      <c r="S22" s="280" t="s">
        <v>247</v>
      </c>
    </row>
    <row r="23" spans="1:19" s="57" customFormat="1" ht="13.5" thickBot="1">
      <c r="A23" s="213"/>
      <c r="B23" s="341"/>
      <c r="C23" s="193"/>
      <c r="D23" s="194"/>
      <c r="E23" s="195"/>
      <c r="F23" s="292"/>
      <c r="G23" s="304"/>
      <c r="H23" s="195"/>
      <c r="I23" s="305"/>
      <c r="J23" s="304"/>
      <c r="K23" s="195"/>
      <c r="L23" s="307"/>
      <c r="M23" s="194"/>
      <c r="N23" s="195"/>
      <c r="O23" s="208"/>
      <c r="P23" s="211"/>
      <c r="Q23" s="212"/>
      <c r="R23" s="292"/>
      <c r="S23" s="293"/>
    </row>
    <row r="24" spans="2:14" s="41" customFormat="1" ht="12.75">
      <c r="B24" s="90"/>
      <c r="G24" s="205"/>
      <c r="H24" s="242"/>
      <c r="I24" s="205"/>
      <c r="N24" s="275"/>
    </row>
    <row r="25" spans="1:14" ht="13.5" thickBot="1">
      <c r="A25" s="422" t="s">
        <v>85</v>
      </c>
      <c r="B25" s="423"/>
      <c r="C25" s="423"/>
      <c r="D25" s="423"/>
      <c r="E25" s="423"/>
      <c r="F25" s="423"/>
      <c r="H25" s="242"/>
      <c r="K25" s="241"/>
      <c r="N25" s="241"/>
    </row>
    <row r="26" spans="1:14" ht="34.5" thickTop="1">
      <c r="A26" s="152" t="s">
        <v>0</v>
      </c>
      <c r="B26" s="142" t="s">
        <v>73</v>
      </c>
      <c r="C26" s="143" t="s">
        <v>83</v>
      </c>
      <c r="D26" s="143" t="s">
        <v>64</v>
      </c>
      <c r="E26" s="143" t="s">
        <v>84</v>
      </c>
      <c r="F26" s="144" t="s">
        <v>33</v>
      </c>
      <c r="H26" s="242"/>
      <c r="N26" s="241"/>
    </row>
    <row r="27" spans="1:14" ht="12.75">
      <c r="A27" s="153" t="s">
        <v>76</v>
      </c>
      <c r="B27" s="77" t="s">
        <v>92</v>
      </c>
      <c r="C27" s="76"/>
      <c r="D27" s="76"/>
      <c r="E27" s="82">
        <v>0</v>
      </c>
      <c r="F27" s="145"/>
      <c r="K27" s="241"/>
      <c r="N27" s="241"/>
    </row>
    <row r="28" spans="1:6" ht="13.5" thickBot="1">
      <c r="A28" s="154" t="s">
        <v>48</v>
      </c>
      <c r="B28" s="146" t="s">
        <v>78</v>
      </c>
      <c r="C28" s="147"/>
      <c r="D28" s="147"/>
      <c r="E28" s="148">
        <v>0</v>
      </c>
      <c r="F28" s="149"/>
    </row>
    <row r="29" spans="1:14" s="41" customFormat="1" ht="13.5" thickTop="1">
      <c r="A29" s="34"/>
      <c r="B29" s="18"/>
      <c r="C29" s="34"/>
      <c r="D29" s="34"/>
      <c r="E29" s="81"/>
      <c r="F29" s="34"/>
      <c r="G29" s="205"/>
      <c r="H29" s="205"/>
      <c r="I29" s="205"/>
      <c r="K29" s="275"/>
      <c r="N29" s="275"/>
    </row>
    <row r="30" spans="1:9" s="41" customFormat="1" ht="12.75">
      <c r="A30" s="34"/>
      <c r="B30" s="18"/>
      <c r="C30" s="34"/>
      <c r="D30" s="34"/>
      <c r="E30" s="81"/>
      <c r="F30" s="34"/>
      <c r="G30" s="205"/>
      <c r="H30" s="205"/>
      <c r="I30" s="205"/>
    </row>
    <row r="31" ht="12.75">
      <c r="K31" s="241"/>
    </row>
    <row r="34" spans="1:9" ht="12.75">
      <c r="A34" s="396" t="s">
        <v>207</v>
      </c>
      <c r="B34" s="397"/>
      <c r="C34" s="282" t="s">
        <v>208</v>
      </c>
      <c r="D34" s="362" t="s">
        <v>214</v>
      </c>
      <c r="E34" s="363"/>
      <c r="F34" s="359" t="s">
        <v>209</v>
      </c>
      <c r="G34" s="282" t="s">
        <v>208</v>
      </c>
      <c r="H34" s="362" t="s">
        <v>213</v>
      </c>
      <c r="I34" s="363"/>
    </row>
    <row r="35" spans="1:9" ht="12.75">
      <c r="A35" s="398"/>
      <c r="B35" s="399"/>
      <c r="C35" s="282" t="s">
        <v>210</v>
      </c>
      <c r="D35" s="362"/>
      <c r="E35" s="363"/>
      <c r="F35" s="360"/>
      <c r="G35" s="282" t="s">
        <v>210</v>
      </c>
      <c r="H35" s="362"/>
      <c r="I35" s="363"/>
    </row>
    <row r="36" spans="1:9" ht="12.75">
      <c r="A36" s="400"/>
      <c r="B36" s="401"/>
      <c r="C36" s="282" t="s">
        <v>211</v>
      </c>
      <c r="D36" s="362" t="s">
        <v>255</v>
      </c>
      <c r="E36" s="363"/>
      <c r="F36" s="361"/>
      <c r="G36" s="282" t="s">
        <v>211</v>
      </c>
      <c r="H36" s="362" t="s">
        <v>255</v>
      </c>
      <c r="I36" s="363"/>
    </row>
  </sheetData>
  <sheetProtection/>
  <mergeCells count="30">
    <mergeCell ref="O9:O10"/>
    <mergeCell ref="F9:F10"/>
    <mergeCell ref="A34:B36"/>
    <mergeCell ref="D34:E34"/>
    <mergeCell ref="F34:F36"/>
    <mergeCell ref="H34:I34"/>
    <mergeCell ref="D35:E35"/>
    <mergeCell ref="H35:I35"/>
    <mergeCell ref="D36:E36"/>
    <mergeCell ref="H36:I36"/>
    <mergeCell ref="N9:N10"/>
    <mergeCell ref="D9:D10"/>
    <mergeCell ref="E9:E10"/>
    <mergeCell ref="A25:F25"/>
    <mergeCell ref="R9:R10"/>
    <mergeCell ref="B9:B10"/>
    <mergeCell ref="C9:C10"/>
    <mergeCell ref="I9:I10"/>
    <mergeCell ref="A9:A10"/>
    <mergeCell ref="G9:G10"/>
    <mergeCell ref="P8:R8"/>
    <mergeCell ref="H9:H10"/>
    <mergeCell ref="Q9:Q10"/>
    <mergeCell ref="M9:M10"/>
    <mergeCell ref="S8:S10"/>
    <mergeCell ref="A7:B7"/>
    <mergeCell ref="P9:P10"/>
    <mergeCell ref="J9:J10"/>
    <mergeCell ref="K9:K10"/>
    <mergeCell ref="L9:L10"/>
  </mergeCells>
  <printOptions horizontalCentered="1" verticalCentered="1"/>
  <pageMargins left="0.25" right="0.25" top="0.75" bottom="0.75" header="0.3" footer="0.3"/>
  <pageSetup fitToWidth="0" horizontalDpi="600" verticalDpi="600" orientation="landscape" paperSize="9" scale="4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3"/>
  <sheetViews>
    <sheetView zoomScale="80" zoomScaleNormal="80" zoomScalePageLayoutView="0" workbookViewId="0" topLeftCell="A16">
      <selection activeCell="A1" sqref="A1:J35"/>
    </sheetView>
  </sheetViews>
  <sheetFormatPr defaultColWidth="9.140625" defaultRowHeight="12.75"/>
  <cols>
    <col min="1" max="1" width="14.57421875" style="26" customWidth="1"/>
    <col min="2" max="2" width="54.421875" style="26" customWidth="1"/>
    <col min="3" max="3" width="18.28125" style="0" customWidth="1"/>
    <col min="4" max="4" width="36.8515625" style="0" customWidth="1"/>
    <col min="5" max="5" width="12.7109375" style="26" customWidth="1"/>
    <col min="6" max="6" width="14.421875" style="26" customWidth="1"/>
    <col min="7" max="7" width="12.28125" style="26" customWidth="1"/>
    <col min="8" max="8" width="12.00390625" style="26" customWidth="1"/>
    <col min="9" max="9" width="14.140625" style="26" customWidth="1"/>
    <col min="10" max="10" width="68.7109375" style="102" customWidth="1"/>
    <col min="11" max="11" width="9.140625" style="0" customWidth="1"/>
  </cols>
  <sheetData>
    <row r="2" spans="1:10" ht="15.75">
      <c r="A2" s="96" t="s">
        <v>88</v>
      </c>
      <c r="B2" s="47"/>
      <c r="C2" s="97"/>
      <c r="D2" s="85"/>
      <c r="E2" s="47"/>
      <c r="F2" s="47"/>
      <c r="G2" s="47"/>
      <c r="H2" s="47"/>
      <c r="I2" s="47"/>
      <c r="J2" s="133"/>
    </row>
    <row r="3" spans="1:9" ht="44.25" customHeight="1">
      <c r="A3" s="150" t="s">
        <v>271</v>
      </c>
      <c r="B3" s="48"/>
      <c r="C3" s="151"/>
      <c r="D3" s="102"/>
      <c r="E3" s="48"/>
      <c r="F3" s="48"/>
      <c r="G3" s="48"/>
      <c r="H3" s="48"/>
      <c r="I3" s="48"/>
    </row>
    <row r="4" ht="13.5" thickBot="1"/>
    <row r="5" spans="1:10" ht="31.5">
      <c r="A5" s="98" t="s">
        <v>61</v>
      </c>
      <c r="B5" s="170" t="s">
        <v>117</v>
      </c>
      <c r="C5" s="136" t="s">
        <v>49</v>
      </c>
      <c r="D5" s="438" t="s">
        <v>130</v>
      </c>
      <c r="E5" s="439"/>
      <c r="F5" s="439"/>
      <c r="G5" s="439"/>
      <c r="H5" s="439"/>
      <c r="I5" s="440"/>
      <c r="J5" s="140" t="s">
        <v>33</v>
      </c>
    </row>
    <row r="6" spans="1:10" ht="270">
      <c r="A6" s="100" t="s">
        <v>65</v>
      </c>
      <c r="B6" s="178" t="s">
        <v>140</v>
      </c>
      <c r="C6" s="134"/>
      <c r="D6" s="137"/>
      <c r="E6" s="138"/>
      <c r="F6" s="138"/>
      <c r="G6" s="138"/>
      <c r="H6" s="138"/>
      <c r="I6" s="139"/>
      <c r="J6" s="287" t="s">
        <v>147</v>
      </c>
    </row>
    <row r="7" spans="1:10" ht="15.75">
      <c r="A7" s="135"/>
      <c r="B7" s="130"/>
      <c r="C7" s="94"/>
      <c r="D7" s="441" t="s">
        <v>163</v>
      </c>
      <c r="E7" s="441"/>
      <c r="F7" s="441"/>
      <c r="G7" s="441"/>
      <c r="H7" s="441"/>
      <c r="I7" s="441"/>
      <c r="J7" s="288"/>
    </row>
    <row r="8" spans="1:10" ht="66.75" customHeight="1">
      <c r="A8" s="265"/>
      <c r="B8" s="257" t="s">
        <v>179</v>
      </c>
      <c r="C8" s="95" t="s">
        <v>70</v>
      </c>
      <c r="D8" s="95" t="s">
        <v>164</v>
      </c>
      <c r="E8" s="95" t="s">
        <v>69</v>
      </c>
      <c r="F8" s="95" t="s">
        <v>254</v>
      </c>
      <c r="G8" s="95" t="s">
        <v>175</v>
      </c>
      <c r="H8" s="95" t="s">
        <v>174</v>
      </c>
      <c r="I8" s="174" t="s">
        <v>71</v>
      </c>
      <c r="J8" s="289"/>
    </row>
    <row r="9" spans="1:10" ht="93.75" customHeight="1">
      <c r="A9" s="99" t="s">
        <v>131</v>
      </c>
      <c r="B9" s="179" t="s">
        <v>132</v>
      </c>
      <c r="C9" s="129"/>
      <c r="D9" s="130"/>
      <c r="E9" s="130"/>
      <c r="F9" s="131"/>
      <c r="G9" s="131"/>
      <c r="H9" s="131"/>
      <c r="I9" s="173"/>
      <c r="J9" s="270" t="s">
        <v>260</v>
      </c>
    </row>
    <row r="10" spans="1:10" ht="69" customHeight="1">
      <c r="A10" s="99"/>
      <c r="B10" s="130"/>
      <c r="C10" s="338" t="s">
        <v>219</v>
      </c>
      <c r="D10" s="283" t="s">
        <v>165</v>
      </c>
      <c r="E10" s="323">
        <v>1109</v>
      </c>
      <c r="F10" s="323">
        <v>1120</v>
      </c>
      <c r="G10" s="324">
        <v>554</v>
      </c>
      <c r="H10" s="324">
        <v>554</v>
      </c>
      <c r="I10" s="181">
        <f>H10/G10</f>
        <v>1</v>
      </c>
      <c r="J10" s="270" t="s">
        <v>187</v>
      </c>
    </row>
    <row r="11" spans="1:10" ht="69" customHeight="1">
      <c r="A11" s="99"/>
      <c r="B11" s="130"/>
      <c r="C11" s="338" t="s">
        <v>221</v>
      </c>
      <c r="D11" s="243" t="s">
        <v>155</v>
      </c>
      <c r="E11" s="325">
        <v>12</v>
      </c>
      <c r="F11" s="319">
        <v>7</v>
      </c>
      <c r="G11" s="319">
        <v>5</v>
      </c>
      <c r="H11" s="325">
        <v>5</v>
      </c>
      <c r="I11" s="181">
        <f>H11/G11</f>
        <v>1</v>
      </c>
      <c r="J11" s="270" t="s">
        <v>212</v>
      </c>
    </row>
    <row r="12" spans="1:10" ht="105.75" customHeight="1">
      <c r="A12" s="99"/>
      <c r="B12" s="94"/>
      <c r="C12" s="180" t="s">
        <v>220</v>
      </c>
      <c r="D12" s="284" t="s">
        <v>133</v>
      </c>
      <c r="E12" s="326">
        <v>54638</v>
      </c>
      <c r="F12" s="327">
        <v>45000</v>
      </c>
      <c r="G12" s="326">
        <v>12844</v>
      </c>
      <c r="H12" s="324">
        <v>12567</v>
      </c>
      <c r="I12" s="181">
        <f>H12/G12</f>
        <v>0.9784335098100281</v>
      </c>
      <c r="J12" s="270" t="s">
        <v>212</v>
      </c>
    </row>
    <row r="13" spans="1:10" ht="60" customHeight="1">
      <c r="A13" s="244" t="s">
        <v>134</v>
      </c>
      <c r="B13" s="248" t="s">
        <v>176</v>
      </c>
      <c r="C13" s="245"/>
      <c r="D13" s="246"/>
      <c r="E13" s="321"/>
      <c r="F13" s="328"/>
      <c r="G13" s="328"/>
      <c r="H13" s="329"/>
      <c r="I13" s="132"/>
      <c r="J13" s="270"/>
    </row>
    <row r="14" spans="1:10" ht="147.75" customHeight="1">
      <c r="A14" s="266"/>
      <c r="B14" s="94"/>
      <c r="C14" s="180" t="s">
        <v>222</v>
      </c>
      <c r="D14" s="243" t="s">
        <v>177</v>
      </c>
      <c r="E14" s="322">
        <v>0</v>
      </c>
      <c r="F14" s="320">
        <v>300</v>
      </c>
      <c r="G14" s="320">
        <v>0</v>
      </c>
      <c r="H14" s="330">
        <v>0</v>
      </c>
      <c r="I14" s="181"/>
      <c r="J14" s="349" t="s">
        <v>268</v>
      </c>
    </row>
    <row r="15" spans="1:10" ht="135.75" customHeight="1">
      <c r="A15" s="266"/>
      <c r="B15" s="94"/>
      <c r="C15" s="180" t="s">
        <v>223</v>
      </c>
      <c r="D15" s="243" t="s">
        <v>178</v>
      </c>
      <c r="E15" s="322">
        <v>0</v>
      </c>
      <c r="F15" s="320">
        <v>40</v>
      </c>
      <c r="G15" s="320">
        <v>0</v>
      </c>
      <c r="H15" s="330">
        <v>0</v>
      </c>
      <c r="I15" s="181"/>
      <c r="J15" s="350" t="s">
        <v>269</v>
      </c>
    </row>
    <row r="16" spans="1:10" ht="72.75" customHeight="1">
      <c r="A16" s="171" t="s">
        <v>135</v>
      </c>
      <c r="B16" s="183" t="s">
        <v>136</v>
      </c>
      <c r="C16" s="172"/>
      <c r="D16" s="247"/>
      <c r="E16" s="331"/>
      <c r="F16" s="332"/>
      <c r="G16" s="332"/>
      <c r="H16" s="329"/>
      <c r="I16" s="173"/>
      <c r="J16" s="192"/>
    </row>
    <row r="17" spans="1:10" ht="142.5" customHeight="1">
      <c r="A17" s="171"/>
      <c r="B17" s="185"/>
      <c r="C17" s="284" t="s">
        <v>224</v>
      </c>
      <c r="D17" s="183" t="s">
        <v>166</v>
      </c>
      <c r="E17" s="283">
        <v>4</v>
      </c>
      <c r="F17" s="283">
        <v>24</v>
      </c>
      <c r="G17" s="283">
        <v>8</v>
      </c>
      <c r="H17" s="283">
        <v>4</v>
      </c>
      <c r="I17" s="181">
        <f>H17/G17</f>
        <v>0.5</v>
      </c>
      <c r="J17" s="357" t="s">
        <v>270</v>
      </c>
    </row>
    <row r="18" spans="1:10" ht="72.75" customHeight="1">
      <c r="A18" s="171" t="s">
        <v>137</v>
      </c>
      <c r="B18" s="184" t="s">
        <v>138</v>
      </c>
      <c r="C18" s="337"/>
      <c r="D18" s="182"/>
      <c r="E18" s="333"/>
      <c r="F18" s="329"/>
      <c r="G18" s="329"/>
      <c r="H18" s="329"/>
      <c r="I18" s="173"/>
      <c r="J18" s="351" t="s">
        <v>261</v>
      </c>
    </row>
    <row r="19" spans="1:10" ht="54" customHeight="1">
      <c r="A19" s="171"/>
      <c r="B19" s="185"/>
      <c r="C19" s="180" t="s">
        <v>225</v>
      </c>
      <c r="D19" s="180" t="s">
        <v>141</v>
      </c>
      <c r="E19" s="334">
        <v>34614</v>
      </c>
      <c r="F19" s="334">
        <v>50000</v>
      </c>
      <c r="G19" s="334">
        <v>12000</v>
      </c>
      <c r="H19" s="334">
        <v>1290</v>
      </c>
      <c r="I19" s="181">
        <f>H19/G19</f>
        <v>0.1075</v>
      </c>
      <c r="J19" s="352" t="s">
        <v>258</v>
      </c>
    </row>
    <row r="20" spans="1:10" ht="15.75" thickBot="1">
      <c r="A20" s="249"/>
      <c r="B20" s="250"/>
      <c r="C20" s="251"/>
      <c r="D20" s="252"/>
      <c r="E20" s="253"/>
      <c r="F20" s="253"/>
      <c r="G20" s="253"/>
      <c r="H20" s="254"/>
      <c r="I20" s="255"/>
      <c r="J20" s="256"/>
    </row>
    <row r="22" spans="1:9" ht="15">
      <c r="A22" s="101" t="s">
        <v>72</v>
      </c>
      <c r="B22" s="102"/>
      <c r="C22" s="103"/>
      <c r="D22" s="102"/>
      <c r="E22" s="48"/>
      <c r="F22" s="48"/>
      <c r="G22" s="48"/>
      <c r="H22" s="48"/>
      <c r="I22" s="48"/>
    </row>
    <row r="23" spans="1:9" ht="15">
      <c r="A23" s="101" t="s">
        <v>74</v>
      </c>
      <c r="B23" s="102"/>
      <c r="C23" s="103"/>
      <c r="D23" s="102"/>
      <c r="E23" s="48"/>
      <c r="F23" s="48"/>
      <c r="G23" s="48"/>
      <c r="H23" s="48"/>
      <c r="I23" s="48"/>
    </row>
    <row r="24" spans="1:9" ht="15">
      <c r="A24" s="101" t="s">
        <v>107</v>
      </c>
      <c r="B24" s="102"/>
      <c r="C24" s="103"/>
      <c r="D24" s="102"/>
      <c r="E24" s="48"/>
      <c r="F24" s="48"/>
      <c r="G24" s="48"/>
      <c r="H24" s="48"/>
      <c r="I24" s="48"/>
    </row>
    <row r="25" spans="1:9" ht="12.75">
      <c r="A25" s="101" t="s">
        <v>108</v>
      </c>
      <c r="B25" s="102"/>
      <c r="C25" s="103"/>
      <c r="D25" s="102"/>
      <c r="E25" s="48"/>
      <c r="F25" s="48"/>
      <c r="G25" s="48"/>
      <c r="H25" s="48"/>
      <c r="I25" s="48"/>
    </row>
    <row r="26" spans="1:9" ht="12.75">
      <c r="A26" s="101"/>
      <c r="B26" s="102"/>
      <c r="C26" s="103"/>
      <c r="D26" s="102"/>
      <c r="E26" s="48"/>
      <c r="F26" s="48"/>
      <c r="G26" s="48"/>
      <c r="H26" s="48"/>
      <c r="I26" s="48"/>
    </row>
    <row r="27" spans="1:9" ht="12.75">
      <c r="A27" s="101"/>
      <c r="B27" s="102"/>
      <c r="C27" s="103"/>
      <c r="D27" s="102"/>
      <c r="E27" s="48"/>
      <c r="F27" s="48"/>
      <c r="G27" s="48"/>
      <c r="H27" s="48"/>
      <c r="I27" s="48"/>
    </row>
    <row r="31" spans="1:9" ht="19.5" customHeight="1">
      <c r="A31" s="396" t="s">
        <v>207</v>
      </c>
      <c r="B31" s="397"/>
      <c r="C31" s="282" t="s">
        <v>208</v>
      </c>
      <c r="D31" s="362" t="s">
        <v>214</v>
      </c>
      <c r="E31" s="363"/>
      <c r="F31" s="359" t="s">
        <v>209</v>
      </c>
      <c r="G31" s="282" t="s">
        <v>208</v>
      </c>
      <c r="H31" s="362" t="s">
        <v>213</v>
      </c>
      <c r="I31" s="363"/>
    </row>
    <row r="32" spans="1:9" ht="19.5" customHeight="1">
      <c r="A32" s="398"/>
      <c r="B32" s="399"/>
      <c r="C32" s="282" t="s">
        <v>210</v>
      </c>
      <c r="D32" s="362"/>
      <c r="E32" s="363"/>
      <c r="F32" s="360"/>
      <c r="G32" s="282" t="s">
        <v>210</v>
      </c>
      <c r="H32" s="362"/>
      <c r="I32" s="363"/>
    </row>
    <row r="33" spans="1:9" ht="19.5" customHeight="1">
      <c r="A33" s="400"/>
      <c r="B33" s="401"/>
      <c r="C33" s="282" t="s">
        <v>211</v>
      </c>
      <c r="D33" s="362" t="s">
        <v>255</v>
      </c>
      <c r="E33" s="363"/>
      <c r="F33" s="361"/>
      <c r="G33" s="282" t="s">
        <v>211</v>
      </c>
      <c r="H33" s="362" t="s">
        <v>255</v>
      </c>
      <c r="I33" s="363"/>
    </row>
  </sheetData>
  <sheetProtection/>
  <mergeCells count="10">
    <mergeCell ref="D5:I5"/>
    <mergeCell ref="D7:I7"/>
    <mergeCell ref="A31:B33"/>
    <mergeCell ref="D31:E31"/>
    <mergeCell ref="F31:F33"/>
    <mergeCell ref="H31:I31"/>
    <mergeCell ref="D32:E32"/>
    <mergeCell ref="H32:I32"/>
    <mergeCell ref="D33:E33"/>
    <mergeCell ref="H33:I33"/>
  </mergeCells>
  <printOptions horizontalCentered="1" verticalCentered="1"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zoomScale="90" zoomScaleNormal="90" zoomScalePageLayoutView="0" workbookViewId="0" topLeftCell="A15">
      <selection activeCell="H23" sqref="H23:H25"/>
    </sheetView>
  </sheetViews>
  <sheetFormatPr defaultColWidth="9.140625" defaultRowHeight="12.75"/>
  <cols>
    <col min="1" max="1" width="13.00390625" style="106" customWidth="1"/>
    <col min="2" max="2" width="40.00390625" style="106" customWidth="1"/>
    <col min="3" max="3" width="18.8515625" style="106" customWidth="1"/>
    <col min="4" max="4" width="13.140625" style="106" customWidth="1"/>
    <col min="5" max="5" width="14.140625" style="106" customWidth="1"/>
    <col min="6" max="6" width="16.421875" style="106" customWidth="1"/>
    <col min="7" max="7" width="13.8515625" style="106" customWidth="1"/>
    <col min="8" max="8" width="13.00390625" style="106" customWidth="1"/>
    <col min="9" max="9" width="10.7109375" style="106" customWidth="1"/>
    <col min="10" max="10" width="16.8515625" style="106" customWidth="1"/>
    <col min="11" max="11" width="54.140625" style="106" customWidth="1"/>
    <col min="12" max="12" width="14.421875" style="106" customWidth="1"/>
    <col min="13" max="13" width="55.8515625" style="106" customWidth="1"/>
    <col min="14" max="16384" width="9.140625" style="106" customWidth="1"/>
  </cols>
  <sheetData>
    <row r="2" spans="1:9" s="117" customFormat="1" ht="15.75">
      <c r="A2" s="116" t="s">
        <v>89</v>
      </c>
      <c r="C2" s="118"/>
      <c r="G2" s="119"/>
      <c r="H2" s="119"/>
      <c r="I2" s="119"/>
    </row>
    <row r="3" spans="1:9" s="111" customFormat="1" ht="12.75">
      <c r="A3" s="110"/>
      <c r="G3" s="112"/>
      <c r="H3" s="112"/>
      <c r="I3" s="112"/>
    </row>
    <row r="4" spans="1:9" s="114" customFormat="1" ht="12.75">
      <c r="A4" s="113" t="s">
        <v>67</v>
      </c>
      <c r="C4" s="113"/>
      <c r="G4" s="115"/>
      <c r="H4" s="115"/>
      <c r="I4" s="115"/>
    </row>
    <row r="5" spans="3:9" ht="13.5" thickBot="1">
      <c r="C5" s="105"/>
      <c r="E5" s="105"/>
      <c r="F5" s="105"/>
      <c r="G5" s="107"/>
      <c r="H5" s="107"/>
      <c r="I5" s="107"/>
    </row>
    <row r="6" spans="1:11" ht="36" customHeight="1">
      <c r="A6" s="448" t="s">
        <v>39</v>
      </c>
      <c r="B6" s="447" t="s">
        <v>51</v>
      </c>
      <c r="C6" s="127" t="s">
        <v>52</v>
      </c>
      <c r="D6" s="127" t="s">
        <v>53</v>
      </c>
      <c r="E6" s="127" t="s">
        <v>66</v>
      </c>
      <c r="F6" s="127" t="s">
        <v>235</v>
      </c>
      <c r="G6" s="447" t="s">
        <v>236</v>
      </c>
      <c r="H6" s="447" t="s">
        <v>55</v>
      </c>
      <c r="I6" s="447" t="s">
        <v>205</v>
      </c>
      <c r="J6" s="447" t="s">
        <v>56</v>
      </c>
      <c r="K6" s="442" t="s">
        <v>33</v>
      </c>
    </row>
    <row r="7" spans="1:11" ht="21" customHeight="1">
      <c r="A7" s="449"/>
      <c r="B7" s="445"/>
      <c r="C7" s="104" t="s">
        <v>34</v>
      </c>
      <c r="D7" s="104" t="s">
        <v>57</v>
      </c>
      <c r="E7" s="104" t="s">
        <v>57</v>
      </c>
      <c r="F7" s="445" t="s">
        <v>36</v>
      </c>
      <c r="G7" s="445"/>
      <c r="H7" s="445"/>
      <c r="I7" s="445"/>
      <c r="J7" s="445"/>
      <c r="K7" s="443"/>
    </row>
    <row r="8" spans="1:11" ht="69.75" customHeight="1" thickBot="1">
      <c r="A8" s="450"/>
      <c r="B8" s="446"/>
      <c r="C8" s="128" t="s">
        <v>35</v>
      </c>
      <c r="D8" s="128" t="s">
        <v>35</v>
      </c>
      <c r="E8" s="128" t="s">
        <v>35</v>
      </c>
      <c r="F8" s="446"/>
      <c r="G8" s="446"/>
      <c r="H8" s="446"/>
      <c r="I8" s="446"/>
      <c r="J8" s="446"/>
      <c r="K8" s="444"/>
    </row>
    <row r="9" spans="1:11" ht="57" customHeight="1">
      <c r="A9" s="347" t="s">
        <v>127</v>
      </c>
      <c r="B9" s="262" t="s">
        <v>129</v>
      </c>
      <c r="C9" s="311">
        <v>2000</v>
      </c>
      <c r="D9" s="312">
        <v>2020</v>
      </c>
      <c r="E9" s="312">
        <v>2020</v>
      </c>
      <c r="F9" s="311"/>
      <c r="G9" s="311">
        <v>2000</v>
      </c>
      <c r="H9" s="311">
        <v>901</v>
      </c>
      <c r="I9" s="223">
        <v>901</v>
      </c>
      <c r="J9" s="223">
        <v>3038</v>
      </c>
      <c r="K9" s="225" t="s">
        <v>245</v>
      </c>
    </row>
    <row r="10" spans="1:11" ht="57" customHeight="1">
      <c r="A10" s="358" t="s">
        <v>264</v>
      </c>
      <c r="B10" s="315" t="s">
        <v>244</v>
      </c>
      <c r="C10" s="200">
        <v>1000</v>
      </c>
      <c r="D10" s="197">
        <v>2020</v>
      </c>
      <c r="E10" s="197">
        <v>2020</v>
      </c>
      <c r="F10" s="200"/>
      <c r="G10" s="200">
        <v>1000</v>
      </c>
      <c r="H10" s="200"/>
      <c r="I10" s="199"/>
      <c r="J10" s="199"/>
      <c r="K10" s="336" t="s">
        <v>245</v>
      </c>
    </row>
    <row r="11" spans="1:11" ht="62.25" customHeight="1">
      <c r="A11" s="263" t="s">
        <v>126</v>
      </c>
      <c r="B11" s="267" t="s">
        <v>181</v>
      </c>
      <c r="C11" s="260">
        <v>10000</v>
      </c>
      <c r="D11" s="197">
        <v>2020</v>
      </c>
      <c r="E11" s="197">
        <v>2020</v>
      </c>
      <c r="F11" s="200"/>
      <c r="G11" s="260">
        <v>10000</v>
      </c>
      <c r="H11" s="199"/>
      <c r="I11" s="199"/>
      <c r="J11" s="199"/>
      <c r="K11" s="271" t="s">
        <v>240</v>
      </c>
    </row>
    <row r="12" spans="1:11" ht="62.25" customHeight="1">
      <c r="A12" s="263" t="s">
        <v>128</v>
      </c>
      <c r="B12" s="267" t="s">
        <v>182</v>
      </c>
      <c r="C12" s="199">
        <v>2460</v>
      </c>
      <c r="D12" s="197">
        <v>2020</v>
      </c>
      <c r="E12" s="197">
        <v>2020</v>
      </c>
      <c r="F12" s="122"/>
      <c r="G12" s="199">
        <v>2460</v>
      </c>
      <c r="H12" s="199"/>
      <c r="I12" s="199"/>
      <c r="J12" s="199"/>
      <c r="K12" s="313" t="s">
        <v>241</v>
      </c>
    </row>
    <row r="13" spans="1:11" ht="81.75" customHeight="1">
      <c r="A13" s="358" t="s">
        <v>262</v>
      </c>
      <c r="B13" s="315" t="s">
        <v>246</v>
      </c>
      <c r="C13" s="199">
        <v>2500</v>
      </c>
      <c r="D13" s="197">
        <v>2020</v>
      </c>
      <c r="E13" s="197">
        <v>2020</v>
      </c>
      <c r="F13" s="199"/>
      <c r="G13" s="199">
        <v>2500</v>
      </c>
      <c r="H13" s="199"/>
      <c r="I13" s="199"/>
      <c r="J13" s="199"/>
      <c r="K13" s="280" t="s">
        <v>247</v>
      </c>
    </row>
    <row r="14" spans="1:11" ht="81.75" customHeight="1">
      <c r="A14" s="358" t="s">
        <v>263</v>
      </c>
      <c r="B14" s="316" t="s">
        <v>249</v>
      </c>
      <c r="C14" s="199">
        <v>25800</v>
      </c>
      <c r="D14" s="197">
        <v>2020</v>
      </c>
      <c r="E14" s="197">
        <v>2020</v>
      </c>
      <c r="F14" s="199"/>
      <c r="G14" s="199">
        <v>25800</v>
      </c>
      <c r="H14" s="199"/>
      <c r="I14" s="199"/>
      <c r="J14" s="199"/>
      <c r="K14" s="280" t="s">
        <v>250</v>
      </c>
    </row>
    <row r="15" spans="1:11" ht="64.5" customHeight="1">
      <c r="A15" s="263" t="s">
        <v>185</v>
      </c>
      <c r="B15" s="268" t="s">
        <v>188</v>
      </c>
      <c r="C15" s="199">
        <v>89900</v>
      </c>
      <c r="D15" s="197">
        <v>2020</v>
      </c>
      <c r="E15" s="197">
        <v>2020</v>
      </c>
      <c r="F15" s="199"/>
      <c r="G15" s="199">
        <v>6400</v>
      </c>
      <c r="H15" s="200"/>
      <c r="I15" s="200"/>
      <c r="J15" s="200"/>
      <c r="K15" s="280" t="s">
        <v>248</v>
      </c>
    </row>
    <row r="16" spans="1:11" ht="57" customHeight="1">
      <c r="A16" s="263" t="s">
        <v>184</v>
      </c>
      <c r="B16" s="267" t="s">
        <v>183</v>
      </c>
      <c r="C16" s="199">
        <v>50040</v>
      </c>
      <c r="D16" s="197">
        <v>2020</v>
      </c>
      <c r="E16" s="197">
        <v>2020</v>
      </c>
      <c r="F16" s="200">
        <v>50040</v>
      </c>
      <c r="G16" s="200">
        <v>50040</v>
      </c>
      <c r="H16" s="200"/>
      <c r="I16" s="200"/>
      <c r="J16" s="200"/>
      <c r="K16" s="272" t="s">
        <v>242</v>
      </c>
    </row>
    <row r="17" spans="1:11" ht="61.5" customHeight="1" thickBot="1">
      <c r="A17" s="264" t="s">
        <v>156</v>
      </c>
      <c r="B17" s="269" t="s">
        <v>180</v>
      </c>
      <c r="C17" s="261">
        <v>100</v>
      </c>
      <c r="D17" s="314">
        <v>2020</v>
      </c>
      <c r="E17" s="314">
        <v>2020</v>
      </c>
      <c r="F17" s="214">
        <v>0</v>
      </c>
      <c r="G17" s="261">
        <v>100</v>
      </c>
      <c r="H17" s="215">
        <v>0</v>
      </c>
      <c r="I17" s="215">
        <v>0</v>
      </c>
      <c r="J17" s="215">
        <v>0</v>
      </c>
      <c r="K17" s="216" t="s">
        <v>243</v>
      </c>
    </row>
    <row r="18" spans="1:11" ht="12.75">
      <c r="A18" s="175"/>
      <c r="B18" s="176"/>
      <c r="C18" s="177"/>
      <c r="D18" s="175"/>
      <c r="E18" s="175"/>
      <c r="F18" s="177"/>
      <c r="G18" s="177"/>
      <c r="H18" s="177"/>
      <c r="I18" s="177"/>
      <c r="J18" s="177"/>
      <c r="K18" s="175"/>
    </row>
    <row r="19" spans="1:11" ht="12.75">
      <c r="A19" s="175"/>
      <c r="B19" s="176"/>
      <c r="C19" s="177"/>
      <c r="D19" s="175"/>
      <c r="E19" s="175"/>
      <c r="F19" s="177"/>
      <c r="G19" s="177"/>
      <c r="H19" s="177"/>
      <c r="I19" s="177"/>
      <c r="J19" s="177"/>
      <c r="K19" s="175"/>
    </row>
    <row r="20" spans="7:9" ht="12.75" customHeight="1">
      <c r="G20" s="107"/>
      <c r="H20" s="107"/>
      <c r="I20" s="107"/>
    </row>
    <row r="21" spans="1:9" s="114" customFormat="1" ht="12.75">
      <c r="A21" s="113" t="s">
        <v>68</v>
      </c>
      <c r="G21" s="115"/>
      <c r="H21" s="115"/>
      <c r="I21" s="115"/>
    </row>
    <row r="22" spans="3:9" ht="16.5" thickBot="1">
      <c r="C22" s="120"/>
      <c r="D22" s="108"/>
      <c r="E22" s="105"/>
      <c r="F22" s="105"/>
      <c r="G22" s="108"/>
      <c r="H22" s="109"/>
      <c r="I22" s="109"/>
    </row>
    <row r="23" spans="1:11" ht="18.75" customHeight="1">
      <c r="A23" s="448" t="s">
        <v>39</v>
      </c>
      <c r="B23" s="447" t="s">
        <v>51</v>
      </c>
      <c r="C23" s="127" t="s">
        <v>37</v>
      </c>
      <c r="D23" s="127" t="s">
        <v>52</v>
      </c>
      <c r="E23" s="127" t="s">
        <v>53</v>
      </c>
      <c r="F23" s="127" t="s">
        <v>54</v>
      </c>
      <c r="G23" s="127" t="s">
        <v>159</v>
      </c>
      <c r="H23" s="447" t="s">
        <v>236</v>
      </c>
      <c r="I23" s="447" t="s">
        <v>206</v>
      </c>
      <c r="J23" s="447" t="s">
        <v>55</v>
      </c>
      <c r="K23" s="442" t="s">
        <v>56</v>
      </c>
    </row>
    <row r="24" spans="1:11" ht="32.25" customHeight="1">
      <c r="A24" s="449"/>
      <c r="B24" s="445"/>
      <c r="C24" s="104" t="s">
        <v>38</v>
      </c>
      <c r="D24" s="104" t="s">
        <v>34</v>
      </c>
      <c r="E24" s="104" t="s">
        <v>57</v>
      </c>
      <c r="F24" s="104" t="s">
        <v>57</v>
      </c>
      <c r="G24" s="104" t="s">
        <v>36</v>
      </c>
      <c r="H24" s="445"/>
      <c r="I24" s="445"/>
      <c r="J24" s="445"/>
      <c r="K24" s="443"/>
    </row>
    <row r="25" spans="1:11" ht="31.5" customHeight="1" thickBot="1">
      <c r="A25" s="449"/>
      <c r="B25" s="445"/>
      <c r="C25" s="104"/>
      <c r="D25" s="104" t="s">
        <v>35</v>
      </c>
      <c r="E25" s="104" t="s">
        <v>35</v>
      </c>
      <c r="F25" s="104" t="s">
        <v>35</v>
      </c>
      <c r="G25" s="104"/>
      <c r="H25" s="445"/>
      <c r="I25" s="445"/>
      <c r="J25" s="445"/>
      <c r="K25" s="443"/>
    </row>
    <row r="26" spans="1:11" ht="31.5">
      <c r="A26" s="227" t="s">
        <v>157</v>
      </c>
      <c r="B26" s="228" t="s">
        <v>160</v>
      </c>
      <c r="C26" s="223" t="s">
        <v>158</v>
      </c>
      <c r="D26" s="223">
        <v>956980</v>
      </c>
      <c r="E26" s="226">
        <v>43104</v>
      </c>
      <c r="F26" s="295">
        <v>44200</v>
      </c>
      <c r="G26" s="224"/>
      <c r="H26" s="223">
        <v>225000</v>
      </c>
      <c r="I26" s="223">
        <v>102708</v>
      </c>
      <c r="J26" s="224"/>
      <c r="K26" s="281" t="s">
        <v>256</v>
      </c>
    </row>
    <row r="27" spans="1:11" ht="12.75">
      <c r="A27" s="229"/>
      <c r="B27" s="234"/>
      <c r="C27" s="200"/>
      <c r="D27" s="238"/>
      <c r="E27" s="237"/>
      <c r="F27" s="237"/>
      <c r="G27" s="197"/>
      <c r="H27" s="200"/>
      <c r="I27" s="200"/>
      <c r="J27" s="197"/>
      <c r="K27" s="198"/>
    </row>
    <row r="28" spans="1:11" ht="12.75">
      <c r="A28" s="121"/>
      <c r="B28" s="122"/>
      <c r="C28" s="122"/>
      <c r="D28" s="122"/>
      <c r="E28" s="122"/>
      <c r="F28" s="122"/>
      <c r="G28" s="122"/>
      <c r="H28" s="122"/>
      <c r="I28" s="122"/>
      <c r="J28" s="122"/>
      <c r="K28" s="123"/>
    </row>
    <row r="29" spans="1:11" ht="13.5" thickBot="1">
      <c r="A29" s="124"/>
      <c r="B29" s="125"/>
      <c r="C29" s="125"/>
      <c r="D29" s="125"/>
      <c r="E29" s="125"/>
      <c r="F29" s="125"/>
      <c r="G29" s="125"/>
      <c r="H29" s="125"/>
      <c r="I29" s="125"/>
      <c r="J29" s="125"/>
      <c r="K29" s="126"/>
    </row>
    <row r="36" spans="1:9" ht="12.75">
      <c r="A36" s="396" t="s">
        <v>207</v>
      </c>
      <c r="B36" s="397"/>
      <c r="C36" s="282" t="s">
        <v>208</v>
      </c>
      <c r="D36" s="362" t="s">
        <v>214</v>
      </c>
      <c r="E36" s="363"/>
      <c r="F36" s="359" t="s">
        <v>209</v>
      </c>
      <c r="G36" s="282" t="s">
        <v>208</v>
      </c>
      <c r="H36" s="362" t="s">
        <v>213</v>
      </c>
      <c r="I36" s="363"/>
    </row>
    <row r="37" spans="1:9" ht="12.75">
      <c r="A37" s="398"/>
      <c r="B37" s="399"/>
      <c r="C37" s="282" t="s">
        <v>210</v>
      </c>
      <c r="D37" s="362"/>
      <c r="E37" s="363"/>
      <c r="F37" s="360"/>
      <c r="G37" s="282" t="s">
        <v>210</v>
      </c>
      <c r="H37" s="362"/>
      <c r="I37" s="363"/>
    </row>
    <row r="38" spans="1:9" ht="12.75">
      <c r="A38" s="400"/>
      <c r="B38" s="401"/>
      <c r="C38" s="282" t="s">
        <v>211</v>
      </c>
      <c r="D38" s="362" t="s">
        <v>255</v>
      </c>
      <c r="E38" s="363"/>
      <c r="F38" s="361"/>
      <c r="G38" s="282" t="s">
        <v>211</v>
      </c>
      <c r="H38" s="362" t="s">
        <v>255</v>
      </c>
      <c r="I38" s="363"/>
    </row>
  </sheetData>
  <sheetProtection/>
  <mergeCells count="22">
    <mergeCell ref="A36:B38"/>
    <mergeCell ref="D36:E36"/>
    <mergeCell ref="F36:F38"/>
    <mergeCell ref="H36:I36"/>
    <mergeCell ref="D37:E37"/>
    <mergeCell ref="H37:I37"/>
    <mergeCell ref="D38:E38"/>
    <mergeCell ref="H38:I38"/>
    <mergeCell ref="A6:A8"/>
    <mergeCell ref="A23:A25"/>
    <mergeCell ref="B23:B25"/>
    <mergeCell ref="H23:H25"/>
    <mergeCell ref="B6:B8"/>
    <mergeCell ref="I23:I25"/>
    <mergeCell ref="K6:K8"/>
    <mergeCell ref="F7:F8"/>
    <mergeCell ref="K23:K25"/>
    <mergeCell ref="G6:G8"/>
    <mergeCell ref="H6:H8"/>
    <mergeCell ref="I6:I8"/>
    <mergeCell ref="J6:J8"/>
    <mergeCell ref="J23:J25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25"/>
  <sheetViews>
    <sheetView zoomScalePageLayoutView="0" workbookViewId="0" topLeftCell="A4">
      <selection activeCell="I22" sqref="I22"/>
    </sheetView>
  </sheetViews>
  <sheetFormatPr defaultColWidth="9.140625" defaultRowHeight="12.75"/>
  <cols>
    <col min="1" max="1" width="7.00390625" style="0" customWidth="1"/>
    <col min="2" max="2" width="29.7109375" style="0" customWidth="1"/>
    <col min="3" max="3" width="13.421875" style="0" customWidth="1"/>
    <col min="4" max="6" width="12.421875" style="0" customWidth="1"/>
    <col min="7" max="7" width="9.140625" style="0" customWidth="1"/>
    <col min="13" max="13" width="12.8515625" style="0" customWidth="1"/>
    <col min="14" max="14" width="13.00390625" style="0" customWidth="1"/>
    <col min="16" max="16" width="12.7109375" style="0" bestFit="1" customWidth="1"/>
  </cols>
  <sheetData>
    <row r="4" spans="3:7" ht="12.75">
      <c r="C4" s="26"/>
      <c r="D4" s="26"/>
      <c r="E4" s="26"/>
      <c r="F4" s="26"/>
      <c r="G4" s="26"/>
    </row>
    <row r="5" spans="1:7" ht="15.75">
      <c r="A5" s="24" t="s">
        <v>87</v>
      </c>
      <c r="B5" s="25"/>
      <c r="C5" s="30"/>
      <c r="D5" s="30"/>
      <c r="E5" s="30"/>
      <c r="F5" s="30"/>
      <c r="G5" s="30"/>
    </row>
    <row r="6" spans="1:7" ht="15.75">
      <c r="A6" s="1"/>
      <c r="B6" s="3"/>
      <c r="C6" s="43"/>
      <c r="D6" s="43"/>
      <c r="E6" s="43"/>
      <c r="F6" s="43"/>
      <c r="G6" s="43"/>
    </row>
    <row r="7" spans="1:7" ht="12.75">
      <c r="A7" s="3"/>
      <c r="B7" s="3"/>
      <c r="C7" s="43"/>
      <c r="D7" s="43"/>
      <c r="E7" s="26"/>
      <c r="F7" s="43"/>
      <c r="G7" s="11" t="s">
        <v>59</v>
      </c>
    </row>
    <row r="8" spans="1:7" ht="12.75">
      <c r="A8" s="375" t="s">
        <v>191</v>
      </c>
      <c r="B8" s="376"/>
      <c r="C8" s="384"/>
      <c r="D8" s="384"/>
      <c r="E8" s="384"/>
      <c r="F8" s="384"/>
      <c r="G8" s="385"/>
    </row>
    <row r="9" spans="1:7" ht="12.75">
      <c r="A9" s="377"/>
      <c r="B9" s="378"/>
      <c r="C9" s="22"/>
      <c r="D9" s="22"/>
      <c r="E9" s="22"/>
      <c r="F9" s="22"/>
      <c r="G9" s="453" t="s">
        <v>189</v>
      </c>
    </row>
    <row r="10" spans="1:7" ht="15" customHeight="1">
      <c r="A10" s="379"/>
      <c r="B10" s="380"/>
      <c r="C10" s="16" t="s">
        <v>58</v>
      </c>
      <c r="D10" s="16" t="s">
        <v>58</v>
      </c>
      <c r="E10" s="16" t="s">
        <v>235</v>
      </c>
      <c r="F10" s="16" t="s">
        <v>235</v>
      </c>
      <c r="G10" s="454"/>
    </row>
    <row r="11" spans="1:7" ht="42.75" customHeight="1">
      <c r="A11" s="20" t="s">
        <v>201</v>
      </c>
      <c r="B11" s="21" t="s">
        <v>25</v>
      </c>
      <c r="C11" s="17" t="s">
        <v>228</v>
      </c>
      <c r="D11" s="17" t="s">
        <v>229</v>
      </c>
      <c r="E11" s="17" t="s">
        <v>80</v>
      </c>
      <c r="F11" s="17" t="s">
        <v>267</v>
      </c>
      <c r="G11" s="455"/>
    </row>
    <row r="12" spans="1:14" ht="41.25" customHeight="1">
      <c r="A12" s="217" t="s">
        <v>192</v>
      </c>
      <c r="B12" s="348" t="s">
        <v>109</v>
      </c>
      <c r="C12" s="219">
        <v>805300</v>
      </c>
      <c r="D12" s="219">
        <v>678266</v>
      </c>
      <c r="E12" s="219">
        <v>323398</v>
      </c>
      <c r="F12" s="219">
        <v>185926</v>
      </c>
      <c r="G12" s="277">
        <f>F12/E12</f>
        <v>0.574913883202741</v>
      </c>
      <c r="K12" s="274"/>
      <c r="N12" s="241"/>
    </row>
    <row r="13" spans="1:11" ht="15" customHeight="1">
      <c r="A13" s="240" t="s">
        <v>193</v>
      </c>
      <c r="B13" s="218" t="s">
        <v>168</v>
      </c>
      <c r="C13" s="219">
        <v>76000</v>
      </c>
      <c r="D13" s="219">
        <v>51800</v>
      </c>
      <c r="E13" s="219">
        <v>26100</v>
      </c>
      <c r="F13" s="219">
        <v>4789</v>
      </c>
      <c r="G13" s="277">
        <f aca="true" t="shared" si="0" ref="G13:G20">F13/E13</f>
        <v>0.1834865900383142</v>
      </c>
      <c r="K13" s="274"/>
    </row>
    <row r="14" spans="1:14" ht="15" customHeight="1">
      <c r="A14" s="240" t="s">
        <v>194</v>
      </c>
      <c r="B14" s="218" t="s">
        <v>142</v>
      </c>
      <c r="C14" s="219">
        <v>59400</v>
      </c>
      <c r="D14" s="219">
        <v>56653</v>
      </c>
      <c r="E14" s="219">
        <v>17663</v>
      </c>
      <c r="F14" s="219">
        <v>12595</v>
      </c>
      <c r="G14" s="277">
        <f t="shared" si="0"/>
        <v>0.7130725244862142</v>
      </c>
      <c r="K14" s="274"/>
      <c r="N14" s="241"/>
    </row>
    <row r="15" spans="1:11" ht="15" customHeight="1">
      <c r="A15" s="240" t="s">
        <v>195</v>
      </c>
      <c r="B15" s="218" t="s">
        <v>143</v>
      </c>
      <c r="C15" s="219">
        <v>87000</v>
      </c>
      <c r="D15" s="219">
        <v>86140</v>
      </c>
      <c r="E15" s="219">
        <v>34380</v>
      </c>
      <c r="F15" s="219">
        <v>19230</v>
      </c>
      <c r="G15" s="277">
        <f t="shared" si="0"/>
        <v>0.5593368237347295</v>
      </c>
      <c r="K15" s="274"/>
    </row>
    <row r="16" spans="1:16" ht="15" customHeight="1">
      <c r="A16" s="240" t="s">
        <v>196</v>
      </c>
      <c r="B16" s="218" t="s">
        <v>202</v>
      </c>
      <c r="C16" s="219">
        <v>5733290</v>
      </c>
      <c r="D16" s="219">
        <v>5689790</v>
      </c>
      <c r="E16" s="219">
        <v>1991244.0669999998</v>
      </c>
      <c r="F16" s="219">
        <v>1782778.117</v>
      </c>
      <c r="G16" s="277">
        <f t="shared" si="0"/>
        <v>0.8953086899517678</v>
      </c>
      <c r="K16" s="274"/>
      <c r="P16" s="241"/>
    </row>
    <row r="17" spans="1:11" ht="15" customHeight="1">
      <c r="A17" s="240" t="s">
        <v>197</v>
      </c>
      <c r="B17" s="218" t="s">
        <v>203</v>
      </c>
      <c r="C17" s="219">
        <v>154100</v>
      </c>
      <c r="D17" s="273">
        <v>146550</v>
      </c>
      <c r="E17" s="273">
        <v>52900</v>
      </c>
      <c r="F17" s="273">
        <v>38897.057</v>
      </c>
      <c r="G17" s="277">
        <f t="shared" si="0"/>
        <v>0.7352940831758035</v>
      </c>
      <c r="K17" s="274"/>
    </row>
    <row r="18" spans="1:11" ht="15" customHeight="1">
      <c r="A18" s="240" t="s">
        <v>198</v>
      </c>
      <c r="B18" s="218" t="s">
        <v>113</v>
      </c>
      <c r="C18" s="219">
        <v>16500</v>
      </c>
      <c r="D18" s="273">
        <v>16450</v>
      </c>
      <c r="E18" s="273">
        <v>7530</v>
      </c>
      <c r="F18" s="273">
        <v>2301</v>
      </c>
      <c r="G18" s="277">
        <f t="shared" si="0"/>
        <v>0.30557768924302786</v>
      </c>
      <c r="K18" s="274"/>
    </row>
    <row r="19" spans="1:11" ht="29.25" customHeight="1">
      <c r="A19" s="240" t="s">
        <v>199</v>
      </c>
      <c r="B19" s="348" t="s">
        <v>204</v>
      </c>
      <c r="C19" s="219">
        <v>3763000</v>
      </c>
      <c r="D19" s="219">
        <v>3737496</v>
      </c>
      <c r="E19" s="219">
        <v>1129300</v>
      </c>
      <c r="F19" s="219">
        <v>54840</v>
      </c>
      <c r="G19" s="277">
        <f t="shared" si="0"/>
        <v>0.04856105552111928</v>
      </c>
      <c r="K19" s="274"/>
    </row>
    <row r="20" spans="1:11" ht="13.5" thickBot="1">
      <c r="A20" s="240" t="s">
        <v>200</v>
      </c>
      <c r="B20" s="221" t="s">
        <v>146</v>
      </c>
      <c r="C20" s="219">
        <v>151800</v>
      </c>
      <c r="D20" s="222">
        <v>196570</v>
      </c>
      <c r="E20" s="222">
        <v>50900</v>
      </c>
      <c r="F20" s="222">
        <v>42051</v>
      </c>
      <c r="G20" s="277">
        <f t="shared" si="0"/>
        <v>0.8261493123772102</v>
      </c>
      <c r="K20" s="274"/>
    </row>
    <row r="21" spans="1:7" ht="16.5" thickBot="1">
      <c r="A21" s="451" t="s">
        <v>32</v>
      </c>
      <c r="B21" s="452"/>
      <c r="C21" s="279">
        <f>SUM(C12:C20)</f>
        <v>10846390</v>
      </c>
      <c r="D21" s="279">
        <f>SUM(D12:D20)</f>
        <v>10659715</v>
      </c>
      <c r="E21" s="279">
        <f>SUM(E12:E20)</f>
        <v>3633415.067</v>
      </c>
      <c r="F21" s="279">
        <f>SUM(F12:F20)</f>
        <v>2143407.174</v>
      </c>
      <c r="G21" s="278">
        <f>F21/E21</f>
        <v>0.5899153095574479</v>
      </c>
    </row>
    <row r="22" spans="1:7" ht="12.75">
      <c r="A22" s="3"/>
      <c r="B22" s="3"/>
      <c r="C22" s="43"/>
      <c r="D22" s="43"/>
      <c r="E22" s="43"/>
      <c r="F22" s="43"/>
      <c r="G22" s="43"/>
    </row>
    <row r="23" spans="3:7" ht="12.75">
      <c r="C23" s="26"/>
      <c r="D23" s="26"/>
      <c r="E23" s="26"/>
      <c r="F23" s="26"/>
      <c r="G23" s="26"/>
    </row>
    <row r="24" spans="3:7" ht="12.75">
      <c r="C24" s="26"/>
      <c r="D24" s="26"/>
      <c r="E24" s="26"/>
      <c r="F24" s="26"/>
      <c r="G24" s="26"/>
    </row>
    <row r="25" spans="3:7" ht="12.75">
      <c r="C25" s="26"/>
      <c r="D25" s="26"/>
      <c r="E25" s="26"/>
      <c r="F25" s="26"/>
      <c r="G25" s="26"/>
    </row>
  </sheetData>
  <sheetProtection/>
  <mergeCells count="4">
    <mergeCell ref="A21:B21"/>
    <mergeCell ref="G9:G11"/>
    <mergeCell ref="A8:B10"/>
    <mergeCell ref="C8:G8"/>
  </mergeCells>
  <printOptions/>
  <pageMargins left="0.7" right="0.7" top="0.75" bottom="0.75" header="0.3" footer="0.3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Ornela Bejte</cp:lastModifiedBy>
  <cp:lastPrinted>2020-05-29T06:57:04Z</cp:lastPrinted>
  <dcterms:created xsi:type="dcterms:W3CDTF">2006-01-12T07:01:41Z</dcterms:created>
  <dcterms:modified xsi:type="dcterms:W3CDTF">2020-05-29T09:12:32Z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