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3'!$A$1:$S$30</definedName>
    <definedName name="_xlnm.Print_Area" localSheetId="2">'Aneksi nr. 4'!$A$1:$J$31</definedName>
    <definedName name="_xlnm.Print_Area" localSheetId="3">'Aneksi nr. 5'!$A$1:$L$27</definedName>
    <definedName name="_xlnm.Print_Area" localSheetId="0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<sst xmlns="http://schemas.openxmlformats.org/spreadsheetml/2006/main" count="304" uniqueCount="251">
  <si>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</si>
  <si>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</si>
  <si>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</si>
  <si>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</si>
  <si>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</si>
  <si>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</si>
  <si>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</si>
  <si>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</si>
  <si>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</si>
  <si>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</si>
  <si>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</si>
  <si>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</si>
  <si>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</si>
  <si>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</si>
  <si>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</si>
  <si>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</si>
  <si>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</si>
  <si>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</si>
  <si>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</si>
  <si>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</si>
  <si>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</si>
  <si>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</si>
  <si>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</si>
  <si>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</si>
  <si>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</si>
  <si>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</si>
  <si>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</si>
  <si>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</si>
  <si>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</si>
  <si>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</si>
  <si>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</si>
  <si>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</si>
  <si>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</si>
  <si>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</si>
  <si>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</si>
  <si>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</si>
  <si>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</si>
  <si>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</si>
  <si>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</si>
  <si>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</si>
  <si>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</si>
  <si>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</si>
  <si>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</si>
  <si>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</si>
  <si>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</si>
  <si>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</si>
  <si>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</si>
  <si>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</si>
  <si>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</si>
  <si>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</si>
  <si>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</si>
  <si>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</si>
  <si>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</si>
  <si>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</si>
  <si>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</si>
  <si>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</si>
  <si>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</si>
  <si>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</si>
  <si>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</si>
  <si>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</si>
  <si>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</si>
  <si>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</si>
  <si>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</si>
  <si>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</si>
  <si>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</si>
  <si>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</si>
  <si>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</si>
  <si>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</si>
  <si>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</si>
  <si>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</si>
  <si>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</si>
  <si>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</si>
  <si>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</si>
  <si>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</si>
  <si>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</si>
  <si>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</si>
  <si>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</si>
  <si>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</si>
  <si>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</si>
  <si>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</si>
  <si>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</si>
  <si>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</si>
  <si>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</si>
  <si>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</si>
  <si>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Të dënuar të trajtuar me shërbim shëndetsor</t>
  </si>
  <si>
    <t>Nr. të trajtuar të sëmurë /muaj</t>
  </si>
  <si>
    <t>Trajtimi i te denuarve te mitur ne ambjente te pershtatshme te vuajtjes se denimit</t>
  </si>
  <si>
    <t>Nr.te mitur  të trajtuar të  /muaj</t>
  </si>
  <si>
    <t>Trajtimi i te denuarve femra me kushte te vecanta ne ambjentet e vuajtjes se denimit</t>
  </si>
  <si>
    <t>Nr.denuara femra  të trajtuar në /muaj</t>
  </si>
  <si>
    <t>Nr.programesh ne vit</t>
  </si>
  <si>
    <t>Nr.automjetesh</t>
  </si>
  <si>
    <t xml:space="preserve">Objektivi 1 </t>
  </si>
  <si>
    <t>Nr.sistemesh</t>
  </si>
  <si>
    <t>Buxheti 2018</t>
  </si>
  <si>
    <t>Plani i buxhetit viti 2018</t>
  </si>
  <si>
    <t>REALIZIMI për periudhën e raportimit 4-mujore/vjetore)</t>
  </si>
  <si>
    <t>M140023</t>
  </si>
  <si>
    <t>M140299</t>
  </si>
  <si>
    <t>M 140325</t>
  </si>
  <si>
    <t>Blerje automjete transporti per sistemin e burgjeve</t>
  </si>
  <si>
    <t>Objektivi 1</t>
  </si>
  <si>
    <t>Nr.pajisjesh te ndryshme</t>
  </si>
  <si>
    <t xml:space="preserve">Objektivi 2 </t>
  </si>
  <si>
    <t>Reintegrimi I te denuarve,zhvillimi I programeve per rehalibitimin ne shoqeri te te paraburgosurve/denuarve ne perputhje me standartet europiane</t>
  </si>
  <si>
    <t>Te burgusor te integruar burra</t>
  </si>
  <si>
    <t>Te burgusor te integruara gra</t>
  </si>
  <si>
    <t>Te burgusor te integruara te mitur</t>
  </si>
  <si>
    <t>Administrata funksionale ne funksion te te denuarve dhe te paraburgosurve</t>
  </si>
  <si>
    <t>Nr. i punonjesve /muaj</t>
  </si>
  <si>
    <t>Te denuar burra te  trajtuar ne IEVP</t>
  </si>
  <si>
    <t>Nr. i te burgusurve</t>
  </si>
  <si>
    <t>1.2)Përmirësimi i infrastrukturës dhe elementeve të sigurisë për trajtimin e të dënuarve dhe të paraburgosurve sipas standarteve të përafruara me standartet e BE-s</t>
  </si>
  <si>
    <t xml:space="preserve">1.3)Shpenzimet administrative kapitale. Permiresimi I sherbimeve mbeshtetese nepermjet zevendesimit te pajisjeve te ndryshme te amortizuara </t>
  </si>
  <si>
    <t>Sip. per meter/katror</t>
  </si>
  <si>
    <t xml:space="preserve">Qellimi </t>
  </si>
  <si>
    <t xml:space="preserve">Për një sistem burgjesh që garanton të drejtat dhe liritë themelore të personave me liri të kufizuar në sistemin e burgjeve dhe siguron ri-integrimin e tyre në shoqëri </t>
  </si>
  <si>
    <t>Sip.meter/katror</t>
  </si>
  <si>
    <t>Rikunstruksioni i Zyrave te D.P.burgjeve dhe qendres se trajnimit</t>
  </si>
  <si>
    <t>Nr.pajisjesh</t>
  </si>
  <si>
    <t>vjetore  rishikuar</t>
  </si>
  <si>
    <t>Administrata funksionale</t>
  </si>
  <si>
    <t xml:space="preserve">Të dënuar  burra të trajtuar </t>
  </si>
  <si>
    <t xml:space="preserve">Të burgosurave gra të trajtuara </t>
  </si>
  <si>
    <t xml:space="preserve">Të burgosur te mitur  të trajtuar </t>
  </si>
  <si>
    <t>Të burgosur të trajtuar me sherbim shendetesor</t>
  </si>
  <si>
    <t>F</t>
  </si>
  <si>
    <t>G</t>
  </si>
  <si>
    <t>J</t>
  </si>
  <si>
    <t>1.4) Sisteme informatizimi per sistemin e burgjeve</t>
  </si>
  <si>
    <t>Të burgosur të integruar burra</t>
  </si>
  <si>
    <t>Të burgosur të integruara gra</t>
  </si>
  <si>
    <t>Të burgosur të integruar të mitur</t>
  </si>
  <si>
    <t>Nr. te denuar te integruar burra</t>
  </si>
  <si>
    <t>Nr. te denuar te integruara gra</t>
  </si>
  <si>
    <t>Nr. te denuar te integruara te mitur</t>
  </si>
  <si>
    <t>Nr.automjet.</t>
  </si>
  <si>
    <t>Plan Fillestar Viti 2020</t>
  </si>
  <si>
    <t>Plan i Rishikuar Viti 2020</t>
  </si>
  <si>
    <t>Plan                   Viti 2020</t>
  </si>
  <si>
    <t xml:space="preserve">Rikonstruksioni i godines nr.4 dhe godinen nr.5 te vuajtjes se denimit në IEVP Lezhë, vazhdim I investimit dhe mobilimi </t>
  </si>
  <si>
    <t>600+601</t>
  </si>
  <si>
    <t xml:space="preserve">Nuk ka te dhena te raportuara per 4 mujorin nga institucionet perkatese </t>
  </si>
  <si>
    <t>i vitit paraardhes
Viti 2020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</si>
  <si>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</si>
  <si>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</t>
    </r>
  </si>
  <si>
    <t>Kosto per Njesi (viti 2020)</t>
  </si>
  <si>
    <t>Kosto per Njesi 
(sipas planit te  vitit 2021)</t>
  </si>
  <si>
    <t>Shpenzimet 
(sipas planit 12 mujor te vitit 2021)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</si>
  <si>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2021)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</si>
  <si>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4 mujorit te I 2021)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</si>
  <si>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4 mujorit te I 2021)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</si>
  <si>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4 mujorit te I vitit </t>
    </r>
    <r>
      <rPr>
        <b/>
        <sz val="8"/>
        <rFont val="Arial"/>
        <family val="2"/>
      </rPr>
      <t>2021)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</si>
  <si>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4 mujorin e I te vitit </t>
    </r>
    <r>
      <rPr>
        <b/>
        <sz val="8"/>
        <rFont val="Arial"/>
        <family val="2"/>
      </rPr>
      <t>2021)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</si>
  <si>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 te I te vitit </t>
    </r>
    <r>
      <rPr>
        <b/>
        <sz val="8"/>
        <rFont val="Arial"/>
        <family val="2"/>
      </rPr>
      <t>2021)</t>
    </r>
  </si>
  <si>
    <t>Sasia e ( 12 mujorit vitit 2021)</t>
  </si>
  <si>
    <t>Perfunduar  ky projekt ne 2020</t>
  </si>
  <si>
    <t>Blerje Pajisje sigurie, monitorimi,logjistike ,shendetesore,mobilimi  per Sistemin e Burgjeve dhe SHKBB</t>
  </si>
  <si>
    <t>Rikonstruksion  ne godinen Nr.4 e 5 ne  IEVP Lezhe, Pershtatja per spital vazhdim I projektit per mobilimin</t>
  </si>
  <si>
    <t>M140027</t>
  </si>
  <si>
    <t>Nr. m2</t>
  </si>
  <si>
    <t xml:space="preserve">Rikonstruksion I IEVP Pojske Pogradec per moshen e trete (konsulenc, projekt, </t>
  </si>
  <si>
    <t xml:space="preserve">Rikonstruksion I IEVP Pojske Pogradec per moshen e trete (investim, kolaudin mbikqyres) </t>
  </si>
  <si>
    <t>Në fillim te vitit numri faktik i punonjësve ishte 4.233 veta, ndërsa në 4 mujorin e I të vitit 2021 numri i punonjësve faktike është 4344 nga 4553 të planifikuar,</t>
  </si>
  <si>
    <t>Numri i të dënurve të mitur është rritur për 4 mujorin e parë 2021 për shkak të hyrjeve të reja në  institucionin e të miturve, sipas Vendimeve te gjykatave.</t>
  </si>
  <si>
    <t>Çdo muaj janë trajtuar të dënuarit që kanë mjekim të vazhdueshëm sipas vendimeve të gjykatave  dhe rasteve të tjera me probleme të shëndetit mendor në ambjentet e vuajtjes së dënimit .</t>
  </si>
  <si>
    <t>plani vjetor 2021</t>
  </si>
  <si>
    <t>plan 4mujor</t>
  </si>
  <si>
    <t>Rezulton një rritje e Nr. të të dënuarve burra  si rezultat i hyrjeve  gjatë 4 mujorit të parë të vitit 20201</t>
  </si>
  <si>
    <t xml:space="preserve">Blerje Mjete transporti (autoburgje dhe ambulanca) per Sistemin e Burgjeve </t>
  </si>
  <si>
    <t>Sisteme sigurie  KME</t>
  </si>
  <si>
    <t>Ky projek është në fazen e realizimit te prokurimit nga AKSHI</t>
  </si>
  <si>
    <t xml:space="preserve">set </t>
  </si>
  <si>
    <t>Sistem ngrohje/ftohje IEVP Shkoder</t>
  </si>
  <si>
    <t>sisteme</t>
  </si>
  <si>
    <t>fakti 4mujor</t>
  </si>
  <si>
    <t>602+606</t>
  </si>
  <si>
    <t xml:space="preserve">Sistemi Informatizimi  Upgrade, i kartelave  të dënuarve  per ruajtjen e te dhenave ne SB </t>
  </si>
  <si>
    <t>Në fillim të vitit rezulton te kemi një numër faktik të trajtuar gra 59 veta, ku dhe për 4 mujorin e pare numri mesatar I trajtuar mbetet  59 veta.</t>
  </si>
  <si>
    <t>Periudha e Raportimit:  viti 2021</t>
  </si>
  <si>
    <t>Aneksi Nr.3 Raportimi sipas Shpenzimeve</t>
  </si>
  <si>
    <t>Aneksi Nr.4</t>
  </si>
  <si>
    <t>Studim projektim</t>
  </si>
  <si>
    <t>Buxheti 2021</t>
  </si>
  <si>
    <t>Plani i buxhetit të rishikuar viti 2021</t>
  </si>
  <si>
    <t>Likujduar plotesisht  vlera për studim-projektimin  e realizuar nga OE sipas kontrates me Nr.979/20, datë 14.09.2020 të nënshkruar nga MD,sipas kushteve te kontrates.</t>
  </si>
  <si>
    <t>18AR904</t>
  </si>
  <si>
    <t xml:space="preserve"> Sisteme sigurie sektori I KME</t>
  </si>
  <si>
    <t>Vlera është në proces tenderimi tek AKSHI për vleren e planifikuar për vitin 2021</t>
  </si>
  <si>
    <t>18AR 714</t>
  </si>
  <si>
    <t>Rikonstruksioni i godines në IEVP Pojske Pogradec  për të denuarit e moshës së tretë</t>
  </si>
  <si>
    <t>Likujduar pjeserisht  vlera për investimin  e realizuar nga OE sipas kontrates me Nr.1627/14, datë 18.12.2020 të nënshkruar nga MD,sipas kushteve te kontrates,sipas situacionit ntr.1 per punimet e kryera per periudhen 07,01,201-29,03,2021</t>
  </si>
  <si>
    <t>18AR 905</t>
  </si>
  <si>
    <t>Sisteme ngrohje/ftohje per 2021  ne IEVP Shkoder</t>
  </si>
  <si>
    <t>Vlera është në proces tenderimi për blerjen e pajisjeve te planifikuara për vitin 2021,Proçesi është në fazën e rishikimit të nevojave për pajisje logjistike, pasi janë ndryshuar disa pajisje të nevojshme dhe po ripërllogaritet fondi përkatës nga grupi i punës</t>
  </si>
  <si>
    <t>Procedura është në proces tenderimi për këtë projekt, nga Njësia e Përqëndruar ABP</t>
  </si>
  <si>
    <t>Për këtë projekt jemi në fazën e  e proçesit të tenderimin e cila prokurohet nga ABP, është mbyllur procesi I vlerësimit dhe jemi ne fazën e pritjes së ankesave të mundshme.</t>
  </si>
  <si>
    <t>Për këtë projekt jemi në fazën e  e proçesit të prokurimit tek ABP,ku eshte nenshkruar marrëveshje kuadër dhe  jene në fazën e pregatitijes dhe dergimit të njoftimit per lidhje te kontrates.</t>
  </si>
  <si>
    <t>Vlera është në proces tenderimi tek Njesia e Perqendruar ABP për blerjen e automjeteve, Është mbyllur procesi I vlerësimit dhe jemi ne fazën e pritjes së ankesave të mundshme.</t>
  </si>
  <si>
    <t xml:space="preserve"> Për këte projekt, sasia e  pajisjeve të planifikuar, është në proçesin e prokurimit. Proçesi është në fazën e rishikimit të nevojave për pajisje logjistike, pasi janë ndryshuar disa pajisje të nevojshme dhe po ripërllogaritet fondi përkatës nga grupi i punës</t>
  </si>
  <si>
    <t>Realizimi është në masën .95%. Puna  e Administratës dhe trupës policore  ka vazhduar normalisht, megjithëse ka patur mungesa në organike për Sistemin e Burgjeve si 4 mujor</t>
  </si>
  <si>
    <t>Vlera është në proces tenderimi për vleren e projektit te planifikuar për vitin 2021.Procesi është në shqyrtim të ankesave nga KPP. Procedura ishte e pezulluarua.Pas shqyrtimit te ankesve,ABP ka njoftuar se eshte nenshkruar marrëveshje kuadër dhe  jene në fazën e pregatitijes dhe dergimit të njoftimit per lidhje te kontrates.</t>
  </si>
  <si>
    <t xml:space="preserve"> Është në proces tenderimi për vleren e projektit te planifikuar për vitin 2021 tek ABP. Proçesi ishte e pezulluar për në shqyrtim të ankesave nga KPP.Pas shqyrtimit te ankesve,ABP ka njoftuar se është nënshkruar marrëveshje kuadër dhe  jena në fazën e pregatities dhe dërgimit të njoftimit për lidhje të kontratës.</t>
  </si>
  <si>
    <t xml:space="preserve">  Ky projektet  është realizuar në masën 100%, Likujduar plotësisht vlera e kontratës për Projektin e realizimit të investimit për moshën e tretë në IEVP Pojskë Pogradec</t>
  </si>
  <si>
    <t xml:space="preserve"> Ky projektet  është realizuar në masën 12%, Likujduar pjesësisht situacioni nr.1 I kontratës për  vlerën e investimit të Rikontriksionit në IEVP Pojskë Pogradec</t>
  </si>
  <si>
    <t>Projekti eshte ne fazen e realizimit te proceduarave te tenderimt nga AKSHI</t>
  </si>
  <si>
    <t>Projekti  është në proces tenderimi tek Njësia e Përqëndruar ABP</t>
  </si>
  <si>
    <t>Vlera është në proces tenderimi për blerjen e pajisjeve te planifikuara për vitin 2021.Proçesi është në fazën e rishikimit të nevojave për pajisje logjistike, pasi janë ndryshuar disa pajisje të nevojshme dhe po ripërllogaritet fondi përkatës nga grupi i punës</t>
  </si>
  <si>
    <t>Vlera është në proces tenderimi tek Njesia e Perqendruar ABP për blerjen e automjeteve, Është mbyllur procesi i vlerësimit dhe janë në fazën e pritjes së ankesave të mundshme.</t>
  </si>
  <si>
    <t>Nuk ka informacion për punësim e të dënuarve të liruar burra për 4 mujorin. Numri i të liruarve është  723 të dënuar</t>
  </si>
  <si>
    <t>Nuk ka të dhëna për gratë e liruara për 4 mujorin e I që të jenë të punësuara. Për 4 mujorin nuk ka  të liruarve gra të denuara.</t>
  </si>
  <si>
    <t>Nuk ka të dhëna për të miturit e liruar për 4 mujorin. Numri i të liruarve të mitur është 2 të dënuar</t>
  </si>
  <si>
    <t>Set .pajisjesh per sistem sigurie</t>
  </si>
  <si>
    <t>Nr. sistemi</t>
  </si>
  <si>
    <t xml:space="preserve">Nuk ka të dhena të raportuara per 4 mujorin nga institucionet perkatese </t>
  </si>
  <si>
    <t xml:space="preserve">Nuk ka të dhena te raportuara per 4 mujorin nga institucionet perkatese </t>
  </si>
  <si>
    <t xml:space="preserve">Perfunduar  dhe likujduar plotësisht  sipas vlerës së kontratës </t>
  </si>
  <si>
    <t>Ky projek është në fazen e realizimit te kryerjes se investimit ,kontratë2 vjeçare 2021-2022. Për 4 mujorin është likujduar situacini pjesor nr.1 për punimet e kryera nga investitori</t>
  </si>
  <si>
    <t>Ky projek është në fazen e realizimit te prokurimit nga sektori I prokurimit nga ABP</t>
  </si>
  <si>
    <t>91408AA</t>
  </si>
  <si>
    <t>91408AE</t>
  </si>
  <si>
    <t>91408AB</t>
  </si>
  <si>
    <t>91408AC</t>
  </si>
  <si>
    <t>91408AH</t>
  </si>
  <si>
    <t>91408AD</t>
  </si>
  <si>
    <t>91408AF</t>
  </si>
  <si>
    <t>91408AG</t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</si>
  <si>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ealizimi është 100%.  Çdo muaj janë trajtuar të dënuarit burra sipas kategorisë dhe akomodimit të të dënuarve /  paraburgosurve.</t>
    </r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</si>
  <si>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ealizuar ne masen 100%.Në realizimin e ketij treguesi objektivi rezulton një numër stabël e Nr. të të dënuarave  si rezultat se nuk kanë rezultuar hyrjeve/daljeve (burgosur/paraburgosur) sipas vendimeve te gjykatës gjatë 4 mujorit</t>
    </r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</si>
  <si>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ealizuar në masën .71% nga  sa ishte planifikuar në fillim të vitit.Realizimi i ketij produkti është në varësisi të hyrje daljeve për të dënuarit/paraburgosur të mitur.Nisur  nga numri faktik në fund të vitit rezulton një shtesë prej 2 të denuar të mitur  si 4 mujor.</t>
    </r>
  </si>
  <si>
    <r>
      <rPr>
        <b/>
        <i/>
        <sz val="11"/>
        <rFont val="Times New Roman"/>
        <family val="1"/>
      </rPr>
      <t>R</t>
    </r>
    <r>
      <rPr>
        <i/>
        <sz val="11"/>
        <rFont val="Times New Roman"/>
        <family val="1"/>
      </rPr>
      <t>ealizuar ne masen .100%.Çdo muaj janë trajtuar të dënuarit që kanë mjekim të vazhdueshëm dhe raste të tjera të përkohshme, Per 4 mujorin janë trajtuar gjithsej 337 veta me vendin gjykate  dhe me probleme te shendetit mendor</t>
    </r>
  </si>
  <si>
    <r>
      <rPr>
        <b/>
        <i/>
        <sz val="11"/>
        <rFont val="Times New Roman"/>
        <family val="1"/>
      </rPr>
      <t>K</t>
    </r>
    <r>
      <rPr>
        <i/>
        <sz val="11"/>
        <rFont val="Times New Roman"/>
        <family val="1"/>
      </rPr>
      <t>y projektin ka përfunduar në vitin 2020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</si>
  <si>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a perfunduar plotesisht në vitin 2020</t>
    </r>
  </si>
  <si>
    <r>
      <t>Emertimi i Treguesit te Performances</t>
    </r>
    <r>
      <rPr>
        <b/>
        <sz val="10"/>
        <color indexed="8"/>
        <rFont val="Times New Roman"/>
        <family val="1"/>
      </rPr>
      <t>/Produktit</t>
    </r>
  </si>
  <si>
    <r>
      <t xml:space="preserve">Niveli faktik i  vitit </t>
    </r>
    <r>
      <rPr>
        <b/>
        <u val="single"/>
        <sz val="10"/>
        <color indexed="60"/>
        <rFont val="Times New Roman"/>
        <family val="1"/>
      </rPr>
      <t>2020</t>
    </r>
  </si>
  <si>
    <r>
      <t xml:space="preserve">Niveli i planifikuar ne vitin </t>
    </r>
    <r>
      <rPr>
        <b/>
        <u val="single"/>
        <sz val="10"/>
        <color indexed="60"/>
        <rFont val="Times New Roman"/>
        <family val="1"/>
      </rPr>
      <t>2021</t>
    </r>
  </si>
  <si>
    <r>
      <t xml:space="preserve">Niveli i rishikuar ne vitin </t>
    </r>
    <r>
      <rPr>
        <b/>
        <u val="single"/>
        <sz val="10"/>
        <color indexed="60"/>
        <rFont val="Times New Roman"/>
        <family val="1"/>
      </rPr>
      <t>2021</t>
    </r>
  </si>
  <si>
    <r>
      <t xml:space="preserve">Niveli faktik ne fund te katermujorit te I  </t>
    </r>
    <r>
      <rPr>
        <b/>
        <u val="single"/>
        <sz val="10"/>
        <color indexed="60"/>
        <rFont val="Times New Roman"/>
        <family val="1"/>
      </rPr>
      <t>2021</t>
    </r>
  </si>
  <si>
    <t>1.1)Sigurimi i standarteve te sherbimit te ekzekutimit te veprave penale</t>
  </si>
  <si>
    <t>Blerje pajisje sigurie, logjistike e shendetesie per sistemin e burgjeve</t>
  </si>
  <si>
    <t>18AR715</t>
  </si>
  <si>
    <t>Blerje Paisje te ndryshme per funksionimin normal te SHKKB</t>
  </si>
  <si>
    <t>Eshte derguar shkere ne Ministrine e Financave dhe ekonomise per transferimin e fondeve per kete projekt nga Drejtoria e Pergjithshme e Burgjeve te Sherbimi I kontrollit te Bendshem te Burgjeve</t>
  </si>
  <si>
    <t>Ç</t>
  </si>
  <si>
    <t>DH</t>
  </si>
  <si>
    <t>Ë</t>
  </si>
  <si>
    <t>GJ</t>
  </si>
  <si>
    <t>H</t>
  </si>
  <si>
    <t>K</t>
  </si>
  <si>
    <t>L</t>
  </si>
  <si>
    <t>LL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</si>
</sst>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&quot;Lekë&quot;;\-#,##0&quot;Lekë&quot;"/>
    <numFmt numFmtId="173" formatCode="#,##0&quot;Lekë&quot;;[Red]\-#,##0&quot;Lekë&quot;"/>
    <numFmt numFmtId="174" formatCode="#,##0.00&quot;Lekë&quot;;\-#,##0.00&quot;Lekë&quot;"/>
    <numFmt numFmtId="175" formatCode="#,##0.00&quot;Lekë&quot;;[Red]\-#,##0.00&quot;Lekë&quot;"/>
    <numFmt numFmtId="176" formatCode="_-* #,##0&quot;Lekë&quot;_-;\-* #,##0&quot;Lekë&quot;_-;_-* &quot;-&quot;&quot;Lekë&quot;_-;_-@_-"/>
    <numFmt numFmtId="177" formatCode="_-* #,##0_L_e_k_ë_-;\-* #,##0_L_e_k_ë_-;_-* &quot;-&quot;_L_e_k_ë_-;_-@_-"/>
    <numFmt numFmtId="178" formatCode="_-* #,##0.00&quot;Lekë&quot;_-;\-* #,##0.00&quot;Lekë&quot;_-;_-* &quot;-&quot;??&quot;Lekë&quot;_-;_-@_-"/>
    <numFmt numFmtId="179" formatCode="_-* #,##0.00_L_e_k_ë_-;\-* #,##0.00_L_e_k_ë_-;_-* &quot;-&quot;??_L_e_k_ë_-;_-@_-"/>
    <numFmt numFmtId="180" formatCode="#,##0.0"/>
    <numFmt numFmtId="181" formatCode="_-* #,##0_-;\-* #,##0_-;_-* &quot;-&quot;_-;_-@_-"/>
    <numFmt numFmtId="182" formatCode="_-* #,##0.00_-;\-* #,##0.00_-;_-* &quot;-&quot;??_-;_-@_-"/>
    <numFmt numFmtId="183" formatCode="0.0%"/>
    <numFmt numFmtId="184" formatCode="0.0"/>
    <numFmt numFmtId="185" formatCode="#,##0.00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_([$€]* #,##0.00_);_([$€]* \(#,##0.00\);_([$€]* &quot;-&quot;??_);_(@_)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General\ \ \ \ \ \ "/>
    <numFmt numFmtId="197" formatCode="0.0\ \ \ \ \ \ \ \ "/>
    <numFmt numFmtId="198" formatCode="mmmm\ yyyy"/>
    <numFmt numFmtId="199" formatCode="#,##0\ &quot;Kč&quot;;\-#,##0\ &quot;Kč&quot;"/>
    <numFmt numFmtId="200" formatCode="#,##0.0____"/>
    <numFmt numFmtId="201" formatCode="\$#,##0.00\ ;\(\$#,##0.00\)"/>
    <numFmt numFmtId="202" formatCode="_-&quot;¢&quot;* #,##0_-;\-&quot;¢&quot;* #,##0_-;_-&quot;¢&quot;* &quot;-&quot;_-;_-@_-"/>
    <numFmt numFmtId="203" formatCode="_-&quot;¢&quot;* #,##0.00_-;\-&quot;¢&quot;* #,##0.00_-;_-&quot;¢&quot;* &quot;-&quot;??_-;_-@_-"/>
    <numFmt numFmtId="204" formatCode="_-* #,##0_L_e_k_-;\-* #,##0_L_e_k_-;_-* &quot;-&quot;??_L_e_k_-;_-@_-"/>
    <numFmt numFmtId="205" formatCode="_-* #,##0.0_L_e_k_-;\-* #,##0.0_L_e_k_-;_-* &quot;-&quot;??_L_e_k_-;_-@_-"/>
    <numFmt numFmtId="206" formatCode="0.000%"/>
    <numFmt numFmtId="207" formatCode="_(* #,##0_);_(* \(#,##0\);_(* &quot;-&quot;??_);_(@_)"/>
    <numFmt numFmtId="208" formatCode="_-* #,##0.00\ [$Lekë-41C]_-;\-* #,##0.00\ [$Lekë-41C]_-;_-* &quot;-&quot;??\ [$Lekë-41C]_-;_-@_-"/>
    <numFmt numFmtId="209" formatCode="_-* #,##0.0\ [$Lekë-41C]_-;\-* #,##0.0\ [$Lekë-41C]_-;_-* &quot;-&quot;??\ [$Lekë-41C]_-;_-@_-"/>
    <numFmt numFmtId="210" formatCode="_-* #,##0\ [$Lekë-41C]_-;\-* #,##0\ [$Lekë-41C]_-;_-* &quot;-&quot;??\ [$Lekë-41C]_-;_-@_-"/>
    <numFmt numFmtId="211" formatCode="0.00;[Red]0.00"/>
    <numFmt numFmtId="212" formatCode="0.0;[Red]0.0"/>
    <numFmt numFmtId="213" formatCode="0;[Red]0"/>
    <numFmt numFmtId="214" formatCode="#,##0.0000"/>
    <numFmt numFmtId="215" formatCode="_-* #,##0.000_L_e_k_-;\-* #,##0.000_L_e_k_-;_-* &quot;-&quot;??_L_e_k_-;_-@_-"/>
    <numFmt numFmtId="216" formatCode="_-* #,##0.0000_L_e_k_-;\-* #,##0.0000_L_e_k_-;_-* &quot;-&quot;??_L_e_k_-;_-@_-"/>
  </numFmts>
  <fonts count="1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sz val="10"/>
      <name val="Bookman Old Style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Bookman Old Style"/>
      <family val="1"/>
    </font>
    <font>
      <sz val="12"/>
      <name val="Bookman Old Style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u val="single"/>
      <sz val="12"/>
      <color indexed="60"/>
      <name val="Arial"/>
      <family val="2"/>
    </font>
    <font>
      <b/>
      <sz val="11"/>
      <color indexed="60"/>
      <name val="Calibri"/>
      <family val="2"/>
    </font>
    <font>
      <b/>
      <sz val="12"/>
      <color indexed="6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rgb="FF000000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u val="single"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0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85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1" fontId="0" fillId="0" borderId="0" applyFont="0" applyFill="0" applyBorder="0" applyAlignment="0" applyProtection="0"/>
    <xf numFmtId="183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0" fontId="27" fillId="0" borderId="0">
      <alignment/>
      <protection/>
    </xf>
    <xf numFmtId="0" fontId="28" fillId="0" borderId="10" applyNumberFormat="0" applyFill="0" applyAlignment="0" applyProtection="0"/>
    <xf numFmtId="199" fontId="17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2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0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6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7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8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4" fontId="10" fillId="0" borderId="0">
      <alignment horizontal="right"/>
      <protection/>
    </xf>
    <xf numFmtId="0" fontId="44" fillId="0" borderId="0" applyProtection="0">
      <alignment/>
    </xf>
    <xf numFmtId="201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79">
    <xf numFmtId="0" fontId="0" fillId="0" borderId="0" xfId="0" applyAlignment="1">
      <alignment/>
    </xf>
    <xf numFmtId="0" fontId="4" fillId="0" borderId="0" xfId="0" applyFont="1" applyAlignment="1">
      <alignment/>
    </xf>
    <xf numFmtId="180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8" xfId="0" applyFont="1" applyFill="1" applyBorder="1" applyAlignment="1">
      <alignment horizontal="center"/>
    </xf>
    <xf numFmtId="180" fontId="8" fillId="26" borderId="9" xfId="0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8" fillId="27" borderId="9" xfId="0" applyNumberFormat="1" applyFont="1" applyFill="1" applyBorder="1" applyAlignment="1">
      <alignment horizontal="center"/>
    </xf>
    <xf numFmtId="180" fontId="3" fillId="27" borderId="9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8" fillId="0" borderId="0" xfId="0" applyFont="1" applyAlignment="1">
      <alignment/>
    </xf>
    <xf numFmtId="0" fontId="9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3" fillId="0" borderId="0" xfId="104" applyFont="1" applyFill="1" applyAlignment="1">
      <alignment vertical="center"/>
      <protection/>
    </xf>
    <xf numFmtId="0" fontId="95" fillId="0" borderId="0" xfId="104" applyFont="1" applyFill="1" applyAlignment="1">
      <alignment vertical="center"/>
      <protection/>
    </xf>
    <xf numFmtId="0" fontId="95" fillId="0" borderId="0" xfId="104" applyFont="1" applyFill="1" applyBorder="1" applyAlignment="1">
      <alignment vertical="center"/>
      <protection/>
    </xf>
    <xf numFmtId="0" fontId="92" fillId="0" borderId="0" xfId="104" applyFont="1" applyFill="1" applyAlignment="1">
      <alignment vertical="center"/>
      <protection/>
    </xf>
    <xf numFmtId="0" fontId="9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8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6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98" fillId="0" borderId="0" xfId="0" applyFont="1" applyAlignment="1">
      <alignment/>
    </xf>
    <xf numFmtId="0" fontId="4" fillId="27" borderId="15" xfId="0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00" fillId="0" borderId="0" xfId="0" applyFont="1" applyAlignment="1">
      <alignment horizontal="center" vertical="center" wrapText="1"/>
    </xf>
    <xf numFmtId="3" fontId="8" fillId="26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0" xfId="0" applyNumberFormat="1" applyAlignment="1">
      <alignment vertical="center"/>
    </xf>
    <xf numFmtId="204" fontId="0" fillId="27" borderId="28" xfId="53" applyNumberFormat="1" applyFont="1" applyFill="1" applyBorder="1" applyAlignment="1">
      <alignment vertical="center" wrapText="1"/>
    </xf>
    <xf numFmtId="0" fontId="0" fillId="28" borderId="0" xfId="0" applyFont="1" applyFill="1" applyAlignment="1">
      <alignment/>
    </xf>
    <xf numFmtId="0" fontId="0" fillId="28" borderId="0" xfId="0" applyFill="1" applyAlignment="1">
      <alignment/>
    </xf>
    <xf numFmtId="3" fontId="0" fillId="0" borderId="0" xfId="0" applyNumberFormat="1" applyAlignment="1">
      <alignment/>
    </xf>
    <xf numFmtId="0" fontId="53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204" fontId="101" fillId="0" borderId="0" xfId="104" applyNumberFormat="1" applyFont="1" applyFill="1" applyBorder="1" applyAlignment="1">
      <alignment vertical="center" wrapText="1"/>
      <protection/>
    </xf>
    <xf numFmtId="0" fontId="3" fillId="28" borderId="17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104" applyFont="1" applyFill="1" applyBorder="1" applyAlignment="1">
      <alignment vertical="center" wrapText="1"/>
      <protection/>
    </xf>
    <xf numFmtId="9" fontId="95" fillId="0" borderId="0" xfId="112" applyFont="1" applyAlignment="1">
      <alignment/>
    </xf>
    <xf numFmtId="3" fontId="3" fillId="29" borderId="25" xfId="0" applyNumberFormat="1" applyFont="1" applyFill="1" applyBorder="1" applyAlignment="1">
      <alignment horizontal="center"/>
    </xf>
    <xf numFmtId="180" fontId="3" fillId="29" borderId="26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 wrapText="1"/>
    </xf>
    <xf numFmtId="3" fontId="8" fillId="29" borderId="9" xfId="0" applyNumberFormat="1" applyFont="1" applyFill="1" applyBorder="1" applyAlignment="1">
      <alignment horizontal="center"/>
    </xf>
    <xf numFmtId="180" fontId="3" fillId="29" borderId="23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3" fontId="8" fillId="29" borderId="9" xfId="0" applyNumberFormat="1" applyFont="1" applyFill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/>
    </xf>
    <xf numFmtId="3" fontId="3" fillId="29" borderId="9" xfId="0" applyNumberFormat="1" applyFont="1" applyFill="1" applyBorder="1" applyAlignment="1">
      <alignment horizontal="center"/>
    </xf>
    <xf numFmtId="180" fontId="3" fillId="29" borderId="9" xfId="0" applyNumberFormat="1" applyFont="1" applyFill="1" applyBorder="1" applyAlignment="1">
      <alignment horizontal="center"/>
    </xf>
    <xf numFmtId="180" fontId="3" fillId="29" borderId="23" xfId="0" applyNumberFormat="1" applyFont="1" applyFill="1" applyBorder="1" applyAlignment="1">
      <alignment horizontal="center"/>
    </xf>
    <xf numFmtId="180" fontId="4" fillId="29" borderId="23" xfId="0" applyNumberFormat="1" applyFont="1" applyFill="1" applyBorder="1" applyAlignment="1">
      <alignment horizontal="center"/>
    </xf>
    <xf numFmtId="49" fontId="4" fillId="29" borderId="23" xfId="0" applyNumberFormat="1" applyFont="1" applyFill="1" applyBorder="1" applyAlignment="1">
      <alignment horizontal="center"/>
    </xf>
    <xf numFmtId="49" fontId="3" fillId="28" borderId="34" xfId="0" applyNumberFormat="1" applyFont="1" applyFill="1" applyBorder="1" applyAlignment="1">
      <alignment horizontal="center" vertical="center"/>
    </xf>
    <xf numFmtId="180" fontId="4" fillId="29" borderId="23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01" fillId="0" borderId="0" xfId="0" applyFont="1" applyFill="1" applyAlignment="1">
      <alignment/>
    </xf>
    <xf numFmtId="49" fontId="1" fillId="28" borderId="0" xfId="0" applyNumberFormat="1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3" fontId="101" fillId="0" borderId="0" xfId="0" applyNumberFormat="1" applyFont="1" applyFill="1" applyAlignment="1">
      <alignment/>
    </xf>
    <xf numFmtId="0" fontId="103" fillId="0" borderId="0" xfId="0" applyFont="1" applyBorder="1" applyAlignment="1">
      <alignment horizontal="left"/>
    </xf>
    <xf numFmtId="180" fontId="4" fillId="27" borderId="9" xfId="0" applyNumberFormat="1" applyFont="1" applyFill="1" applyBorder="1" applyAlignment="1">
      <alignment horizontal="center"/>
    </xf>
    <xf numFmtId="180" fontId="8" fillId="29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2" fillId="0" borderId="0" xfId="104" applyFont="1" applyFill="1" applyAlignment="1">
      <alignment vertical="center" wrapText="1"/>
      <protection/>
    </xf>
    <xf numFmtId="0" fontId="104" fillId="0" borderId="0" xfId="104" applyFont="1" applyFill="1" applyAlignment="1">
      <alignment vertical="center"/>
      <protection/>
    </xf>
    <xf numFmtId="0" fontId="102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 wrapText="1"/>
      <protection/>
    </xf>
    <xf numFmtId="185" fontId="101" fillId="28" borderId="0" xfId="0" applyNumberFormat="1" applyFont="1" applyFill="1" applyAlignment="1">
      <alignment/>
    </xf>
    <xf numFmtId="0" fontId="101" fillId="28" borderId="0" xfId="0" applyFont="1" applyFill="1" applyAlignment="1">
      <alignment/>
    </xf>
    <xf numFmtId="180" fontId="101" fillId="28" borderId="0" xfId="0" applyNumberFormat="1" applyFont="1" applyFill="1" applyAlignment="1">
      <alignment/>
    </xf>
    <xf numFmtId="3" fontId="101" fillId="28" borderId="0" xfId="0" applyNumberFormat="1" applyFont="1" applyFill="1" applyAlignment="1">
      <alignment/>
    </xf>
    <xf numFmtId="3" fontId="9" fillId="27" borderId="9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216" fontId="0" fillId="0" borderId="0" xfId="53" applyNumberFormat="1" applyFont="1" applyFill="1" applyAlignment="1">
      <alignment/>
    </xf>
    <xf numFmtId="3" fontId="9" fillId="27" borderId="25" xfId="0" applyNumberFormat="1" applyFont="1" applyFill="1" applyBorder="1" applyAlignment="1">
      <alignment horizontal="center" vertical="center"/>
    </xf>
    <xf numFmtId="0" fontId="106" fillId="28" borderId="0" xfId="0" applyFont="1" applyFill="1" applyBorder="1" applyAlignment="1">
      <alignment horizontal="center"/>
    </xf>
    <xf numFmtId="1" fontId="101" fillId="28" borderId="0" xfId="0" applyNumberFormat="1" applyFont="1" applyFill="1" applyAlignment="1">
      <alignment/>
    </xf>
    <xf numFmtId="204" fontId="101" fillId="28" borderId="0" xfId="104" applyNumberFormat="1" applyFont="1" applyFill="1" applyBorder="1" applyAlignment="1">
      <alignment vertical="center"/>
      <protection/>
    </xf>
    <xf numFmtId="0" fontId="0" fillId="27" borderId="28" xfId="104" applyFont="1" applyFill="1" applyBorder="1" applyAlignment="1">
      <alignment vertical="center" wrapText="1"/>
      <protection/>
    </xf>
    <xf numFmtId="0" fontId="0" fillId="27" borderId="9" xfId="104" applyFont="1" applyFill="1" applyBorder="1" applyAlignment="1">
      <alignment vertical="center" wrapText="1"/>
      <protection/>
    </xf>
    <xf numFmtId="0" fontId="0" fillId="27" borderId="25" xfId="104" applyFont="1" applyFill="1" applyBorder="1" applyAlignment="1">
      <alignment vertical="center" wrapText="1"/>
      <protection/>
    </xf>
    <xf numFmtId="0" fontId="0" fillId="27" borderId="23" xfId="104" applyFont="1" applyFill="1" applyBorder="1" applyAlignment="1">
      <alignment vertical="center" wrapText="1"/>
      <protection/>
    </xf>
    <xf numFmtId="0" fontId="0" fillId="27" borderId="29" xfId="104" applyFont="1" applyFill="1" applyBorder="1" applyAlignment="1">
      <alignment vertical="center" wrapText="1"/>
      <protection/>
    </xf>
    <xf numFmtId="0" fontId="58" fillId="27" borderId="36" xfId="0" applyNumberFormat="1" applyFont="1" applyFill="1" applyBorder="1" applyAlignment="1" applyProtection="1">
      <alignment horizontal="center" vertical="center" wrapText="1"/>
      <protection/>
    </xf>
    <xf numFmtId="0" fontId="58" fillId="27" borderId="15" xfId="0" applyNumberFormat="1" applyFont="1" applyFill="1" applyBorder="1" applyAlignment="1" applyProtection="1">
      <alignment horizontal="center" vertical="center" wrapText="1"/>
      <protection/>
    </xf>
    <xf numFmtId="0" fontId="58" fillId="27" borderId="37" xfId="0" applyNumberFormat="1" applyFont="1" applyFill="1" applyBorder="1" applyAlignment="1" applyProtection="1">
      <alignment horizontal="center" vertical="center" wrapText="1"/>
      <protection/>
    </xf>
    <xf numFmtId="0" fontId="58" fillId="27" borderId="38" xfId="0" applyNumberFormat="1" applyFont="1" applyFill="1" applyBorder="1" applyAlignment="1" applyProtection="1">
      <alignment horizontal="center" vertical="center" wrapText="1"/>
      <protection/>
    </xf>
    <xf numFmtId="49" fontId="10" fillId="27" borderId="18" xfId="0" applyNumberFormat="1" applyFont="1" applyFill="1" applyBorder="1" applyAlignment="1">
      <alignment horizontal="center" vertical="center" wrapText="1"/>
    </xf>
    <xf numFmtId="49" fontId="10" fillId="27" borderId="9" xfId="0" applyNumberFormat="1" applyFont="1" applyFill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8" fillId="27" borderId="34" xfId="0" applyFont="1" applyFill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59" fillId="27" borderId="39" xfId="0" applyFont="1" applyFill="1" applyBorder="1" applyAlignment="1">
      <alignment horizontal="center" vertical="center" wrapText="1"/>
    </xf>
    <xf numFmtId="0" fontId="59" fillId="27" borderId="9" xfId="0" applyFont="1" applyFill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108" fillId="27" borderId="40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59" fillId="27" borderId="40" xfId="0" applyFont="1" applyFill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59" fillId="27" borderId="34" xfId="0" applyFont="1" applyFill="1" applyBorder="1" applyAlignment="1">
      <alignment horizontal="center" vertical="center" wrapText="1"/>
    </xf>
    <xf numFmtId="0" fontId="110" fillId="27" borderId="40" xfId="0" applyFont="1" applyFill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 wrapText="1"/>
    </xf>
    <xf numFmtId="0" fontId="110" fillId="0" borderId="34" xfId="0" applyFont="1" applyBorder="1" applyAlignment="1">
      <alignment horizontal="center" vertical="center" wrapText="1"/>
    </xf>
    <xf numFmtId="0" fontId="58" fillId="27" borderId="40" xfId="0" applyFont="1" applyFill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 wrapText="1"/>
    </xf>
    <xf numFmtId="0" fontId="110" fillId="27" borderId="15" xfId="0" applyFont="1" applyFill="1" applyBorder="1" applyAlignment="1">
      <alignment horizontal="center" vertical="center" wrapText="1"/>
    </xf>
    <xf numFmtId="0" fontId="110" fillId="27" borderId="39" xfId="0" applyFont="1" applyFill="1" applyBorder="1" applyAlignment="1">
      <alignment horizontal="center" vertical="center" wrapText="1"/>
    </xf>
    <xf numFmtId="0" fontId="110" fillId="27" borderId="9" xfId="0" applyFont="1" applyFill="1" applyBorder="1" applyAlignment="1">
      <alignment horizontal="center" vertical="center" wrapText="1"/>
    </xf>
    <xf numFmtId="0" fontId="58" fillId="27" borderId="9" xfId="0" applyFont="1" applyFill="1" applyBorder="1" applyAlignment="1">
      <alignment horizontal="center" vertical="center" wrapText="1"/>
    </xf>
    <xf numFmtId="0" fontId="109" fillId="28" borderId="18" xfId="0" applyFont="1" applyFill="1" applyBorder="1" applyAlignment="1">
      <alignment horizontal="center" vertical="center" wrapText="1"/>
    </xf>
    <xf numFmtId="0" fontId="58" fillId="27" borderId="25" xfId="0" applyFont="1" applyFill="1" applyBorder="1" applyAlignment="1">
      <alignment horizontal="center" vertical="center" wrapText="1"/>
    </xf>
    <xf numFmtId="3" fontId="58" fillId="0" borderId="9" xfId="0" applyNumberFormat="1" applyFont="1" applyFill="1" applyBorder="1" applyAlignment="1">
      <alignment horizontal="center" vertical="center"/>
    </xf>
    <xf numFmtId="204" fontId="58" fillId="27" borderId="9" xfId="53" applyNumberFormat="1" applyFont="1" applyFill="1" applyBorder="1" applyAlignment="1">
      <alignment horizontal="left" vertical="center" wrapText="1"/>
    </xf>
    <xf numFmtId="3" fontId="58" fillId="27" borderId="42" xfId="0" applyNumberFormat="1" applyFont="1" applyFill="1" applyBorder="1" applyAlignment="1">
      <alignment horizontal="center" vertical="center"/>
    </xf>
    <xf numFmtId="3" fontId="58" fillId="27" borderId="9" xfId="0" applyNumberFormat="1" applyFont="1" applyFill="1" applyBorder="1" applyAlignment="1">
      <alignment horizontal="center" vertical="center"/>
    </xf>
    <xf numFmtId="9" fontId="58" fillId="26" borderId="43" xfId="112" applyFont="1" applyFill="1" applyBorder="1" applyAlignment="1">
      <alignment horizontal="center" vertical="center" wrapText="1"/>
    </xf>
    <xf numFmtId="9" fontId="58" fillId="27" borderId="44" xfId="0" applyNumberFormat="1" applyFont="1" applyFill="1" applyBorder="1" applyAlignment="1">
      <alignment horizontal="left" vertical="center" wrapText="1"/>
    </xf>
    <xf numFmtId="0" fontId="110" fillId="0" borderId="9" xfId="0" applyFont="1" applyBorder="1" applyAlignment="1">
      <alignment horizontal="center" vertical="center" wrapText="1"/>
    </xf>
    <xf numFmtId="0" fontId="58" fillId="27" borderId="39" xfId="0" applyFont="1" applyFill="1" applyBorder="1" applyAlignment="1">
      <alignment horizontal="center" vertical="center" wrapText="1"/>
    </xf>
    <xf numFmtId="0" fontId="111" fillId="0" borderId="45" xfId="0" applyFont="1" applyBorder="1" applyAlignment="1">
      <alignment horizontal="center" vertical="center" wrapText="1"/>
    </xf>
    <xf numFmtId="9" fontId="62" fillId="27" borderId="44" xfId="0" applyNumberFormat="1" applyFont="1" applyFill="1" applyBorder="1" applyAlignment="1">
      <alignment horizontal="left" vertical="center" wrapText="1"/>
    </xf>
    <xf numFmtId="204" fontId="112" fillId="27" borderId="9" xfId="53" applyNumberFormat="1" applyFont="1" applyFill="1" applyBorder="1" applyAlignment="1">
      <alignment horizontal="left" vertical="center" wrapText="1"/>
    </xf>
    <xf numFmtId="3" fontId="112" fillId="27" borderId="46" xfId="0" applyNumberFormat="1" applyFont="1" applyFill="1" applyBorder="1" applyAlignment="1">
      <alignment horizontal="center" vertical="center"/>
    </xf>
    <xf numFmtId="3" fontId="112" fillId="27" borderId="9" xfId="0" applyNumberFormat="1" applyFont="1" applyFill="1" applyBorder="1" applyAlignment="1">
      <alignment horizontal="center" vertical="center"/>
    </xf>
    <xf numFmtId="9" fontId="112" fillId="26" borderId="43" xfId="112" applyFont="1" applyFill="1" applyBorder="1" applyAlignment="1">
      <alignment horizontal="center" vertical="center" wrapText="1"/>
    </xf>
    <xf numFmtId="9" fontId="110" fillId="27" borderId="47" xfId="0" applyNumberFormat="1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3" fontId="58" fillId="27" borderId="46" xfId="0" applyNumberFormat="1" applyFont="1" applyFill="1" applyBorder="1" applyAlignment="1">
      <alignment horizontal="center" vertical="center"/>
    </xf>
    <xf numFmtId="0" fontId="58" fillId="27" borderId="23" xfId="104" applyFont="1" applyFill="1" applyBorder="1" applyAlignment="1">
      <alignment vertical="center" wrapText="1"/>
      <protection/>
    </xf>
    <xf numFmtId="204" fontId="58" fillId="27" borderId="15" xfId="53" applyNumberFormat="1" applyFont="1" applyFill="1" applyBorder="1" applyAlignment="1">
      <alignment horizontal="left" vertical="center" wrapText="1"/>
    </xf>
    <xf numFmtId="3" fontId="58" fillId="27" borderId="15" xfId="0" applyNumberFormat="1" applyFont="1" applyFill="1" applyBorder="1" applyAlignment="1">
      <alignment horizontal="center" vertical="center"/>
    </xf>
    <xf numFmtId="204" fontId="112" fillId="27" borderId="15" xfId="53" applyNumberFormat="1" applyFont="1" applyFill="1" applyBorder="1" applyAlignment="1">
      <alignment horizontal="left" vertical="center" wrapText="1"/>
    </xf>
    <xf numFmtId="0" fontId="58" fillId="27" borderId="9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 wrapText="1"/>
    </xf>
    <xf numFmtId="183" fontId="58" fillId="26" borderId="43" xfId="112" applyNumberFormat="1" applyFont="1" applyFill="1" applyBorder="1" applyAlignment="1">
      <alignment horizontal="center" vertical="center" wrapText="1"/>
    </xf>
    <xf numFmtId="0" fontId="58" fillId="27" borderId="29" xfId="104" applyFont="1" applyFill="1" applyBorder="1" applyAlignment="1">
      <alignment vertical="center" wrapText="1"/>
      <protection/>
    </xf>
    <xf numFmtId="0" fontId="112" fillId="27" borderId="15" xfId="0" applyFont="1" applyFill="1" applyBorder="1" applyAlignment="1">
      <alignment horizontal="center" vertical="center" wrapText="1"/>
    </xf>
    <xf numFmtId="9" fontId="111" fillId="27" borderId="44" xfId="0" applyNumberFormat="1" applyFont="1" applyFill="1" applyBorder="1" applyAlignment="1">
      <alignment horizontal="left" vertical="center" wrapText="1"/>
    </xf>
    <xf numFmtId="49" fontId="58" fillId="27" borderId="9" xfId="0" applyNumberFormat="1" applyFont="1" applyFill="1" applyBorder="1" applyAlignment="1">
      <alignment horizontal="center" vertical="center" wrapText="1"/>
    </xf>
    <xf numFmtId="9" fontId="58" fillId="27" borderId="44" xfId="0" applyNumberFormat="1" applyFont="1" applyFill="1" applyBorder="1" applyAlignment="1">
      <alignment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10" fillId="28" borderId="9" xfId="0" applyFont="1" applyFill="1" applyBorder="1" applyAlignment="1">
      <alignment horizontal="center" vertical="center" wrapText="1"/>
    </xf>
    <xf numFmtId="0" fontId="111" fillId="0" borderId="48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204" fontId="58" fillId="27" borderId="25" xfId="53" applyNumberFormat="1" applyFont="1" applyFill="1" applyBorder="1" applyAlignment="1">
      <alignment horizontal="left" vertical="center" wrapText="1"/>
    </xf>
    <xf numFmtId="0" fontId="58" fillId="27" borderId="49" xfId="0" applyFont="1" applyFill="1" applyBorder="1" applyAlignment="1">
      <alignment horizontal="center" vertical="center" wrapText="1"/>
    </xf>
    <xf numFmtId="9" fontId="58" fillId="26" borderId="50" xfId="112" applyFont="1" applyFill="1" applyBorder="1" applyAlignment="1">
      <alignment horizontal="center" vertical="center" wrapText="1"/>
    </xf>
    <xf numFmtId="9" fontId="62" fillId="27" borderId="51" xfId="0" applyNumberFormat="1" applyFont="1" applyFill="1" applyBorder="1" applyAlignment="1">
      <alignment horizontal="left" vertical="center" wrapText="1"/>
    </xf>
    <xf numFmtId="0" fontId="59" fillId="0" borderId="52" xfId="0" applyFont="1" applyBorder="1" applyAlignment="1">
      <alignment horizontal="center" vertical="center" wrapText="1"/>
    </xf>
    <xf numFmtId="0" fontId="63" fillId="27" borderId="53" xfId="0" applyFont="1" applyFill="1" applyBorder="1" applyAlignment="1" quotePrefix="1">
      <alignment horizontal="center" vertical="center"/>
    </xf>
    <xf numFmtId="0" fontId="61" fillId="0" borderId="53" xfId="0" applyFont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wrapText="1"/>
    </xf>
    <xf numFmtId="0" fontId="113" fillId="28" borderId="9" xfId="0" applyFont="1" applyFill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58" fillId="27" borderId="54" xfId="0" applyNumberFormat="1" applyFont="1" applyFill="1" applyBorder="1" applyAlignment="1" applyProtection="1">
      <alignment horizontal="center" vertical="center" wrapText="1"/>
      <protection/>
    </xf>
    <xf numFmtId="204" fontId="58" fillId="27" borderId="28" xfId="53" applyNumberFormat="1" applyFont="1" applyFill="1" applyBorder="1" applyAlignment="1">
      <alignment horizontal="left" vertical="center" wrapText="1"/>
    </xf>
    <xf numFmtId="3" fontId="58" fillId="27" borderId="32" xfId="0" applyNumberFormat="1" applyFont="1" applyFill="1" applyBorder="1" applyAlignment="1">
      <alignment horizontal="center" vertical="center"/>
    </xf>
    <xf numFmtId="3" fontId="58" fillId="27" borderId="28" xfId="0" applyNumberFormat="1" applyFont="1" applyFill="1" applyBorder="1" applyAlignment="1">
      <alignment horizontal="center" vertical="center"/>
    </xf>
    <xf numFmtId="9" fontId="58" fillId="26" borderId="33" xfId="112" applyFont="1" applyFill="1" applyBorder="1" applyAlignment="1">
      <alignment horizontal="center" vertical="center" wrapText="1"/>
    </xf>
    <xf numFmtId="3" fontId="58" fillId="27" borderId="55" xfId="0" applyNumberFormat="1" applyFont="1" applyFill="1" applyBorder="1" applyAlignment="1">
      <alignment horizontal="center" vertical="center" wrapText="1"/>
    </xf>
    <xf numFmtId="0" fontId="114" fillId="28" borderId="9" xfId="0" applyFont="1" applyFill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29" fillId="28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108" fillId="0" borderId="9" xfId="0" applyFont="1" applyFill="1" applyBorder="1" applyAlignment="1">
      <alignment horizontal="center" vertical="center" wrapText="1"/>
    </xf>
    <xf numFmtId="0" fontId="108" fillId="0" borderId="9" xfId="0" applyFont="1" applyBorder="1" applyAlignment="1">
      <alignment horizontal="center" vertical="center" wrapText="1"/>
    </xf>
    <xf numFmtId="0" fontId="108" fillId="27" borderId="9" xfId="0" applyFont="1" applyFill="1" applyBorder="1" applyAlignment="1">
      <alignment horizontal="center" vertical="center" wrapText="1"/>
    </xf>
    <xf numFmtId="0" fontId="108" fillId="28" borderId="9" xfId="0" applyFont="1" applyFill="1" applyBorder="1" applyAlignment="1">
      <alignment horizontal="center" vertical="center" wrapText="1"/>
    </xf>
    <xf numFmtId="204" fontId="58" fillId="0" borderId="9" xfId="53" applyNumberFormat="1" applyFont="1" applyFill="1" applyBorder="1" applyAlignment="1">
      <alignment horizontal="left" vertical="center" wrapText="1"/>
    </xf>
    <xf numFmtId="9" fontId="58" fillId="0" borderId="9" xfId="112" applyFont="1" applyFill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115" fillId="27" borderId="23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0" fontId="115" fillId="0" borderId="23" xfId="0" applyFont="1" applyFill="1" applyBorder="1" applyAlignment="1">
      <alignment horizontal="center" vertical="center" wrapText="1"/>
    </xf>
    <xf numFmtId="9" fontId="62" fillId="0" borderId="23" xfId="0" applyNumberFormat="1" applyFont="1" applyFill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 wrapText="1"/>
    </xf>
    <xf numFmtId="49" fontId="58" fillId="27" borderId="9" xfId="0" applyNumberFormat="1" applyFont="1" applyFill="1" applyBorder="1" applyAlignment="1">
      <alignment horizontal="center" vertical="center" wrapText="1"/>
    </xf>
    <xf numFmtId="0" fontId="10" fillId="27" borderId="9" xfId="104" applyFont="1" applyFill="1" applyBorder="1" applyAlignment="1">
      <alignment horizontal="left" vertical="center" wrapText="1"/>
      <protection/>
    </xf>
    <xf numFmtId="204" fontId="9" fillId="27" borderId="9" xfId="53" applyNumberFormat="1" applyFont="1" applyFill="1" applyBorder="1" applyAlignment="1">
      <alignment horizontal="center" vertical="center" wrapText="1"/>
    </xf>
    <xf numFmtId="0" fontId="9" fillId="27" borderId="9" xfId="104" applyFont="1" applyFill="1" applyBorder="1" applyAlignment="1">
      <alignment horizontal="right" vertical="center" wrapText="1"/>
      <protection/>
    </xf>
    <xf numFmtId="0" fontId="10" fillId="27" borderId="27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vertical="center" wrapText="1"/>
    </xf>
    <xf numFmtId="204" fontId="9" fillId="27" borderId="33" xfId="53" applyNumberFormat="1" applyFont="1" applyFill="1" applyBorder="1" applyAlignment="1">
      <alignment vertical="center" wrapText="1"/>
    </xf>
    <xf numFmtId="0" fontId="9" fillId="27" borderId="28" xfId="104" applyFont="1" applyFill="1" applyBorder="1" applyAlignment="1">
      <alignment vertical="center" wrapText="1"/>
      <protection/>
    </xf>
    <xf numFmtId="204" fontId="9" fillId="27" borderId="28" xfId="53" applyNumberFormat="1" applyFont="1" applyFill="1" applyBorder="1" applyAlignment="1">
      <alignment vertical="center" wrapText="1"/>
    </xf>
    <xf numFmtId="0" fontId="10" fillId="27" borderId="18" xfId="0" applyFont="1" applyFill="1" applyBorder="1" applyAlignment="1">
      <alignment horizontal="center" vertical="center"/>
    </xf>
    <xf numFmtId="0" fontId="10" fillId="27" borderId="9" xfId="0" applyFont="1" applyFill="1" applyBorder="1" applyAlignment="1">
      <alignment vertical="center" wrapText="1"/>
    </xf>
    <xf numFmtId="207" fontId="9" fillId="27" borderId="9" xfId="53" applyNumberFormat="1" applyFont="1" applyFill="1" applyBorder="1" applyAlignment="1">
      <alignment vertical="center"/>
    </xf>
    <xf numFmtId="3" fontId="10" fillId="27" borderId="9" xfId="105" applyNumberFormat="1" applyFont="1" applyFill="1" applyBorder="1" applyAlignment="1">
      <alignment horizontal="left" vertical="center" wrapText="1"/>
      <protection/>
    </xf>
    <xf numFmtId="0" fontId="10" fillId="27" borderId="9" xfId="105" applyFont="1" applyFill="1" applyBorder="1" applyAlignment="1">
      <alignment vertical="center" wrapText="1"/>
      <protection/>
    </xf>
    <xf numFmtId="0" fontId="10" fillId="27" borderId="18" xfId="104" applyFont="1" applyFill="1" applyBorder="1" applyAlignment="1">
      <alignment horizontal="center" vertical="center" wrapText="1"/>
      <protection/>
    </xf>
    <xf numFmtId="0" fontId="3" fillId="28" borderId="30" xfId="104" applyFont="1" applyFill="1" applyBorder="1" applyAlignment="1">
      <alignment horizontal="center" vertical="center" wrapText="1"/>
      <protection/>
    </xf>
    <xf numFmtId="0" fontId="3" fillId="28" borderId="17" xfId="104" applyFont="1" applyFill="1" applyBorder="1" applyAlignment="1">
      <alignment horizontal="center" vertical="center" wrapText="1"/>
      <protection/>
    </xf>
    <xf numFmtId="49" fontId="10" fillId="27" borderId="24" xfId="0" applyNumberFormat="1" applyFont="1" applyFill="1" applyBorder="1" applyAlignment="1">
      <alignment horizontal="center" vertical="center" wrapText="1"/>
    </xf>
    <xf numFmtId="3" fontId="10" fillId="27" borderId="25" xfId="105" applyNumberFormat="1" applyFont="1" applyFill="1" applyBorder="1" applyAlignment="1">
      <alignment horizontal="left" vertical="center" wrapText="1"/>
      <protection/>
    </xf>
    <xf numFmtId="204" fontId="9" fillId="27" borderId="57" xfId="53" applyNumberFormat="1" applyFont="1" applyFill="1" applyBorder="1" applyAlignment="1">
      <alignment vertical="center" wrapText="1"/>
    </xf>
    <xf numFmtId="0" fontId="9" fillId="27" borderId="31" xfId="104" applyFont="1" applyFill="1" applyBorder="1" applyAlignment="1">
      <alignment vertical="center" wrapText="1"/>
      <protection/>
    </xf>
    <xf numFmtId="204" fontId="9" fillId="27" borderId="31" xfId="53" applyNumberFormat="1" applyFont="1" applyFill="1" applyBorder="1" applyAlignment="1">
      <alignment vertical="center" wrapText="1"/>
    </xf>
    <xf numFmtId="0" fontId="0" fillId="27" borderId="26" xfId="104" applyFont="1" applyFill="1" applyBorder="1" applyAlignment="1">
      <alignment vertical="center" wrapText="1"/>
      <protection/>
    </xf>
    <xf numFmtId="207" fontId="9" fillId="27" borderId="28" xfId="53" applyNumberFormat="1" applyFont="1" applyFill="1" applyBorder="1" applyAlignment="1">
      <alignment vertical="center"/>
    </xf>
    <xf numFmtId="0" fontId="58" fillId="27" borderId="9" xfId="0" applyNumberFormat="1" applyFont="1" applyFill="1" applyBorder="1" applyAlignment="1">
      <alignment horizontal="center" vertical="center" wrapText="1"/>
    </xf>
    <xf numFmtId="0" fontId="58" fillId="27" borderId="9" xfId="108" applyNumberFormat="1" applyFont="1" applyFill="1" applyBorder="1" applyAlignment="1">
      <alignment horizontal="left" vertical="center" wrapText="1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28" borderId="58" xfId="0" applyFont="1" applyFill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29" borderId="60" xfId="0" applyFont="1" applyFill="1" applyBorder="1" applyAlignment="1">
      <alignment horizontal="center" vertical="center"/>
    </xf>
    <xf numFmtId="0" fontId="3" fillId="29" borderId="5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16" fillId="0" borderId="61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1" fillId="0" borderId="18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08" fillId="27" borderId="53" xfId="0" applyFont="1" applyFill="1" applyBorder="1" applyAlignment="1">
      <alignment horizontal="center" vertical="center" wrapText="1"/>
    </xf>
    <xf numFmtId="0" fontId="3" fillId="28" borderId="30" xfId="104" applyFont="1" applyFill="1" applyBorder="1" applyAlignment="1">
      <alignment horizontal="center" vertical="center" wrapText="1"/>
      <protection/>
    </xf>
    <xf numFmtId="0" fontId="3" fillId="28" borderId="17" xfId="104" applyFont="1" applyFill="1" applyBorder="1" applyAlignment="1">
      <alignment horizontal="center" vertical="center" wrapText="1"/>
      <protection/>
    </xf>
    <xf numFmtId="0" fontId="3" fillId="0" borderId="63" xfId="104" applyFont="1" applyFill="1" applyBorder="1" applyAlignment="1">
      <alignment horizontal="center" vertical="center" wrapText="1"/>
      <protection/>
    </xf>
    <xf numFmtId="0" fontId="3" fillId="0" borderId="58" xfId="104" applyFont="1" applyFill="1" applyBorder="1" applyAlignment="1">
      <alignment horizontal="center" vertical="center" wrapText="1"/>
      <protection/>
    </xf>
    <xf numFmtId="0" fontId="3" fillId="0" borderId="64" xfId="104" applyFont="1" applyFill="1" applyBorder="1" applyAlignment="1">
      <alignment horizontal="center" vertical="center" wrapText="1"/>
      <protection/>
    </xf>
    <xf numFmtId="0" fontId="3" fillId="28" borderId="63" xfId="104" applyFont="1" applyFill="1" applyBorder="1" applyAlignment="1">
      <alignment horizontal="center" vertical="center" wrapText="1"/>
      <protection/>
    </xf>
    <xf numFmtId="0" fontId="3" fillId="28" borderId="58" xfId="104" applyFont="1" applyFill="1" applyBorder="1" applyAlignment="1">
      <alignment horizontal="center"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28" borderId="65" xfId="104" applyFont="1" applyFill="1" applyBorder="1" applyAlignment="1">
      <alignment horizontal="center" vertical="center" wrapText="1"/>
      <protection/>
    </xf>
    <xf numFmtId="0" fontId="3" fillId="28" borderId="45" xfId="104" applyFont="1" applyFill="1" applyBorder="1" applyAlignment="1">
      <alignment horizontal="center" vertical="center" wrapText="1"/>
      <protection/>
    </xf>
    <xf numFmtId="0" fontId="3" fillId="0" borderId="65" xfId="104" applyFont="1" applyFill="1" applyBorder="1" applyAlignment="1">
      <alignment horizontal="center" vertical="center" wrapText="1"/>
      <protection/>
    </xf>
    <xf numFmtId="0" fontId="3" fillId="0" borderId="45" xfId="104" applyFont="1" applyFill="1" applyBorder="1" applyAlignment="1">
      <alignment horizontal="center" vertical="center" wrapText="1"/>
      <protection/>
    </xf>
    <xf numFmtId="0" fontId="3" fillId="0" borderId="48" xfId="104" applyFont="1" applyFill="1" applyBorder="1" applyAlignment="1">
      <alignment horizontal="center" vertical="center" wrapText="1"/>
      <protection/>
    </xf>
    <xf numFmtId="0" fontId="1" fillId="0" borderId="55" xfId="0" applyFont="1" applyFill="1" applyBorder="1" applyAlignment="1">
      <alignment horizontal="center" vertical="center" wrapText="1"/>
    </xf>
    <xf numFmtId="0" fontId="100" fillId="0" borderId="6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0" fillId="0" borderId="30" xfId="0" applyFont="1" applyBorder="1" applyAlignment="1">
      <alignment horizontal="center"/>
    </xf>
    <xf numFmtId="0" fontId="117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6" fillId="27" borderId="9" xfId="107" applyFont="1" applyFill="1" applyBorder="1" applyAlignment="1">
      <alignment horizontal="left" vertical="center" wrapText="1"/>
      <protection/>
    </xf>
    <xf numFmtId="204" fontId="52" fillId="27" borderId="9" xfId="53" applyNumberFormat="1" applyFont="1" applyFill="1" applyBorder="1" applyAlignment="1">
      <alignment horizontal="left" vertical="center" wrapText="1"/>
    </xf>
    <xf numFmtId="204" fontId="55" fillId="27" borderId="9" xfId="53" applyNumberFormat="1" applyFont="1" applyFill="1" applyBorder="1" applyAlignment="1">
      <alignment horizontal="left" vertical="center" wrapText="1"/>
    </xf>
    <xf numFmtId="204" fontId="56" fillId="27" borderId="9" xfId="53" applyNumberFormat="1" applyFont="1" applyFill="1" applyBorder="1" applyAlignment="1">
      <alignment horizontal="left" vertical="center" wrapText="1"/>
    </xf>
    <xf numFmtId="0" fontId="56" fillId="27" borderId="9" xfId="0" applyFont="1" applyFill="1" applyBorder="1" applyAlignment="1">
      <alignment horizontal="left" vertical="center" wrapText="1"/>
    </xf>
    <xf numFmtId="0" fontId="56" fillId="27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56" fillId="27" borderId="25" xfId="107" applyFont="1" applyFill="1" applyBorder="1" applyAlignment="1">
      <alignment horizontal="left" vertical="center" wrapText="1"/>
      <protection/>
    </xf>
    <xf numFmtId="204" fontId="56" fillId="27" borderId="25" xfId="53" applyNumberFormat="1" applyFont="1" applyFill="1" applyBorder="1" applyAlignment="1">
      <alignment horizontal="left" vertical="center" wrapText="1"/>
    </xf>
    <xf numFmtId="3" fontId="9" fillId="26" borderId="9" xfId="0" applyNumberFormat="1" applyFont="1" applyFill="1" applyBorder="1" applyAlignment="1">
      <alignment horizontal="center" vertical="center"/>
    </xf>
    <xf numFmtId="3" fontId="9" fillId="26" borderId="25" xfId="0" applyNumberFormat="1" applyFont="1" applyFill="1" applyBorder="1" applyAlignment="1">
      <alignment horizontal="center" vertical="center"/>
    </xf>
    <xf numFmtId="3" fontId="9" fillId="26" borderId="9" xfId="0" applyNumberFormat="1" applyFont="1" applyFill="1" applyBorder="1" applyAlignment="1">
      <alignment horizontal="center" vertical="center"/>
    </xf>
    <xf numFmtId="183" fontId="9" fillId="26" borderId="9" xfId="112" applyNumberFormat="1" applyFont="1" applyFill="1" applyBorder="1" applyAlignment="1">
      <alignment horizontal="center" vertical="center"/>
    </xf>
    <xf numFmtId="183" fontId="9" fillId="26" borderId="9" xfId="112" applyNumberFormat="1" applyFont="1" applyFill="1" applyBorder="1" applyAlignment="1">
      <alignment horizontal="center" vertical="center"/>
    </xf>
    <xf numFmtId="183" fontId="9" fillId="26" borderId="25" xfId="112" applyNumberFormat="1" applyFont="1" applyFill="1" applyBorder="1" applyAlignment="1">
      <alignment horizontal="center" vertical="center"/>
    </xf>
    <xf numFmtId="0" fontId="100" fillId="26" borderId="66" xfId="0" applyFont="1" applyFill="1" applyBorder="1" applyAlignment="1">
      <alignment horizontal="center"/>
    </xf>
    <xf numFmtId="0" fontId="100" fillId="26" borderId="16" xfId="0" applyFont="1" applyFill="1" applyBorder="1" applyAlignment="1">
      <alignment horizontal="center"/>
    </xf>
    <xf numFmtId="0" fontId="100" fillId="26" borderId="9" xfId="0" applyFont="1" applyFill="1" applyBorder="1" applyAlignment="1">
      <alignment horizontal="center" vertical="center" wrapText="1"/>
    </xf>
    <xf numFmtId="0" fontId="9" fillId="27" borderId="67" xfId="0" applyFont="1" applyFill="1" applyBorder="1" applyAlignment="1">
      <alignment horizontal="left" vertical="center" wrapText="1"/>
    </xf>
    <xf numFmtId="0" fontId="9" fillId="27" borderId="44" xfId="0" applyFont="1" applyFill="1" applyBorder="1" applyAlignment="1">
      <alignment horizontal="left" vertical="center" wrapText="1"/>
    </xf>
    <xf numFmtId="0" fontId="9" fillId="27" borderId="44" xfId="0" applyFont="1" applyFill="1" applyBorder="1" applyAlignment="1">
      <alignment horizontal="left" vertical="center" wrapText="1"/>
    </xf>
    <xf numFmtId="180" fontId="9" fillId="27" borderId="47" xfId="0" applyNumberFormat="1" applyFont="1" applyFill="1" applyBorder="1" applyAlignment="1">
      <alignment horizontal="left" vertical="center" wrapText="1"/>
    </xf>
    <xf numFmtId="9" fontId="57" fillId="27" borderId="44" xfId="0" applyNumberFormat="1" applyFont="1" applyFill="1" applyBorder="1" applyAlignment="1">
      <alignment horizontal="left" vertical="center" wrapText="1"/>
    </xf>
    <xf numFmtId="3" fontId="9" fillId="27" borderId="47" xfId="0" applyNumberFormat="1" applyFont="1" applyFill="1" applyBorder="1" applyAlignment="1">
      <alignment horizontal="center" vertical="center" wrapText="1"/>
    </xf>
    <xf numFmtId="3" fontId="0" fillId="27" borderId="47" xfId="0" applyNumberFormat="1" applyFont="1" applyFill="1" applyBorder="1" applyAlignment="1">
      <alignment horizontal="left" vertical="center" wrapText="1"/>
    </xf>
    <xf numFmtId="3" fontId="9" fillId="27" borderId="44" xfId="0" applyNumberFormat="1" applyFont="1" applyFill="1" applyBorder="1" applyAlignment="1">
      <alignment horizontal="center" vertical="center" wrapText="1"/>
    </xf>
    <xf numFmtId="9" fontId="0" fillId="27" borderId="44" xfId="0" applyNumberFormat="1" applyFont="1" applyFill="1" applyBorder="1" applyAlignment="1">
      <alignment horizontal="left" vertical="center" wrapText="1"/>
    </xf>
    <xf numFmtId="9" fontId="0" fillId="27" borderId="55" xfId="0" applyNumberFormat="1" applyFont="1" applyFill="1" applyBorder="1" applyAlignment="1">
      <alignment horizontal="left" vertical="center" wrapText="1"/>
    </xf>
    <xf numFmtId="9" fontId="57" fillId="27" borderId="55" xfId="0" applyNumberFormat="1" applyFont="1" applyFill="1" applyBorder="1" applyAlignment="1">
      <alignment horizontal="left" vertical="center" wrapText="1"/>
    </xf>
    <xf numFmtId="9" fontId="57" fillId="27" borderId="51" xfId="0" applyNumberFormat="1" applyFont="1" applyFill="1" applyBorder="1" applyAlignment="1">
      <alignment horizontal="left" vertical="center" wrapText="1"/>
    </xf>
    <xf numFmtId="0" fontId="0" fillId="27" borderId="23" xfId="104" applyFont="1" applyFill="1" applyBorder="1" applyAlignment="1">
      <alignment horizontal="left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rmal_Tabela_Investimev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20\monitorimi%202017-2019\monitorimi%202019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20\monitorimi%202017-2019\monitorimi%202019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imi%202020\monitorimi%202017-2019\monitorimi%202019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11.7109375" style="13" customWidth="1"/>
    <col min="2" max="2" width="39.57421875" style="0" customWidth="1"/>
    <col min="3" max="3" width="12.140625" style="0" customWidth="1"/>
    <col min="4" max="4" width="13.57421875" style="13" customWidth="1"/>
    <col min="5" max="5" width="13.28125" style="13" customWidth="1"/>
    <col min="6" max="6" width="15.00390625" style="13" customWidth="1"/>
    <col min="7" max="7" width="18.57421875" style="13" customWidth="1"/>
    <col min="8" max="8" width="19.28125" style="13" customWidth="1"/>
    <col min="9" max="9" width="13.140625" style="35" customWidth="1"/>
    <col min="16" max="16" width="14.7109375" style="0" customWidth="1"/>
  </cols>
  <sheetData>
    <row r="2" spans="1:9" s="12" customFormat="1" ht="15.75">
      <c r="A2" s="107" t="s">
        <v>70</v>
      </c>
      <c r="B2" s="108"/>
      <c r="C2" s="108"/>
      <c r="D2" s="109"/>
      <c r="E2" s="17"/>
      <c r="F2" s="17"/>
      <c r="G2" s="17"/>
      <c r="H2" s="17"/>
      <c r="I2" s="31"/>
    </row>
    <row r="3" spans="1:10" ht="13.5" thickBot="1">
      <c r="A3" s="11"/>
      <c r="B3" s="90"/>
      <c r="C3" s="90"/>
      <c r="D3" s="11"/>
      <c r="E3" s="14"/>
      <c r="F3" s="21"/>
      <c r="G3" s="22"/>
      <c r="H3" s="18"/>
      <c r="I3" s="110" t="s">
        <v>49</v>
      </c>
      <c r="J3" s="1"/>
    </row>
    <row r="4" spans="1:10" s="28" customFormat="1" ht="12.75">
      <c r="A4" s="23"/>
      <c r="B4" s="8"/>
      <c r="C4" s="8"/>
      <c r="D4" s="24"/>
      <c r="E4" s="24"/>
      <c r="F4" s="25"/>
      <c r="G4" s="25"/>
      <c r="H4" s="26"/>
      <c r="I4" s="33"/>
      <c r="J4" s="27"/>
    </row>
    <row r="5" spans="1:10" ht="12.75">
      <c r="A5" s="15" t="s">
        <v>22</v>
      </c>
      <c r="B5" s="45">
        <v>14</v>
      </c>
      <c r="C5" s="90"/>
      <c r="D5" s="90"/>
      <c r="E5" s="90"/>
      <c r="F5" s="90"/>
      <c r="G5" s="91"/>
      <c r="H5" s="7" t="s">
        <v>23</v>
      </c>
      <c r="I5" s="144" t="s">
        <v>82</v>
      </c>
      <c r="J5" s="1"/>
    </row>
    <row r="6" spans="1:10" ht="12.75">
      <c r="A6" s="15" t="s">
        <v>1</v>
      </c>
      <c r="B6" s="45" t="s">
        <v>80</v>
      </c>
      <c r="C6" s="92"/>
      <c r="D6" s="92"/>
      <c r="E6" s="92"/>
      <c r="F6" s="92"/>
      <c r="G6" s="93"/>
      <c r="H6" s="7" t="s">
        <v>51</v>
      </c>
      <c r="I6" s="144" t="s">
        <v>81</v>
      </c>
      <c r="J6" s="1"/>
    </row>
    <row r="7" spans="1:10" s="38" customFormat="1" ht="12.75">
      <c r="A7" s="299" t="s">
        <v>71</v>
      </c>
      <c r="B7" s="308" t="s">
        <v>50</v>
      </c>
      <c r="C7" s="145" t="s">
        <v>2</v>
      </c>
      <c r="D7" s="137" t="s">
        <v>3</v>
      </c>
      <c r="E7" s="137" t="s">
        <v>4</v>
      </c>
      <c r="F7" s="137" t="s">
        <v>5</v>
      </c>
      <c r="G7" s="137" t="s">
        <v>32</v>
      </c>
      <c r="H7" s="137" t="s">
        <v>67</v>
      </c>
      <c r="I7" s="138" t="s">
        <v>68</v>
      </c>
      <c r="J7" s="37"/>
    </row>
    <row r="8" spans="1:10" s="40" customFormat="1" ht="12.75">
      <c r="A8" s="300"/>
      <c r="B8" s="309"/>
      <c r="C8" s="118" t="s">
        <v>6</v>
      </c>
      <c r="D8" s="118" t="s">
        <v>24</v>
      </c>
      <c r="E8" s="9" t="s">
        <v>48</v>
      </c>
      <c r="F8" s="9" t="s">
        <v>48</v>
      </c>
      <c r="G8" s="118" t="s">
        <v>48</v>
      </c>
      <c r="H8" s="118" t="s">
        <v>6</v>
      </c>
      <c r="I8" s="302" t="s">
        <v>7</v>
      </c>
      <c r="J8" s="39"/>
    </row>
    <row r="9" spans="1:11" s="40" customFormat="1" ht="33.75">
      <c r="A9" s="301"/>
      <c r="B9" s="310"/>
      <c r="C9" s="119" t="s">
        <v>143</v>
      </c>
      <c r="D9" s="119" t="s">
        <v>139</v>
      </c>
      <c r="E9" s="10" t="s">
        <v>137</v>
      </c>
      <c r="F9" s="10" t="s">
        <v>138</v>
      </c>
      <c r="G9" s="119" t="s">
        <v>66</v>
      </c>
      <c r="H9" s="119" t="s">
        <v>65</v>
      </c>
      <c r="I9" s="303"/>
      <c r="J9" s="39"/>
      <c r="K9" s="155"/>
    </row>
    <row r="10" spans="1:16" ht="12.75">
      <c r="A10" s="16">
        <v>600</v>
      </c>
      <c r="B10" s="3" t="s">
        <v>8</v>
      </c>
      <c r="C10" s="116">
        <v>3369326.146</v>
      </c>
      <c r="D10" s="116">
        <v>3412168</v>
      </c>
      <c r="E10" s="116">
        <v>3572168</v>
      </c>
      <c r="F10" s="116">
        <v>3608158</v>
      </c>
      <c r="G10" s="116">
        <v>1202720</v>
      </c>
      <c r="H10" s="116">
        <v>1191929.171</v>
      </c>
      <c r="I10" s="146">
        <f>H10-G10</f>
        <v>-10790.82899999991</v>
      </c>
      <c r="J10" s="1"/>
      <c r="N10" s="101"/>
      <c r="P10" s="101"/>
    </row>
    <row r="11" spans="1:13" ht="12.75">
      <c r="A11" s="16">
        <v>601</v>
      </c>
      <c r="B11" s="3" t="s">
        <v>9</v>
      </c>
      <c r="C11" s="116">
        <v>556434.158</v>
      </c>
      <c r="D11" s="116">
        <v>569832</v>
      </c>
      <c r="E11" s="116">
        <v>589832</v>
      </c>
      <c r="F11" s="116">
        <v>595842</v>
      </c>
      <c r="G11" s="116">
        <v>198614</v>
      </c>
      <c r="H11" s="116">
        <v>196706.021</v>
      </c>
      <c r="I11" s="143">
        <f aca="true" t="shared" si="0" ref="I11:I16">H11-G11</f>
        <v>-1907.978999999992</v>
      </c>
      <c r="J11" s="1"/>
      <c r="M11" s="101"/>
    </row>
    <row r="12" spans="1:12" ht="12.75">
      <c r="A12" s="16">
        <v>602</v>
      </c>
      <c r="B12" s="3" t="s">
        <v>10</v>
      </c>
      <c r="C12" s="116">
        <v>1193457.177</v>
      </c>
      <c r="D12" s="116">
        <v>1325000</v>
      </c>
      <c r="E12" s="116">
        <v>1193000</v>
      </c>
      <c r="F12" s="116">
        <v>1151000</v>
      </c>
      <c r="G12" s="116">
        <v>413150</v>
      </c>
      <c r="H12" s="116">
        <v>407803.962</v>
      </c>
      <c r="I12" s="143">
        <f t="shared" si="0"/>
        <v>-5346.0380000000005</v>
      </c>
      <c r="J12" s="1"/>
      <c r="L12" s="147"/>
    </row>
    <row r="13" spans="1:10" ht="12.75">
      <c r="A13" s="16">
        <v>603</v>
      </c>
      <c r="B13" s="3" t="s">
        <v>11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16">
        <v>0</v>
      </c>
      <c r="I13" s="143">
        <f t="shared" si="0"/>
        <v>0</v>
      </c>
      <c r="J13" s="1"/>
    </row>
    <row r="14" spans="1:10" ht="12.75">
      <c r="A14" s="16">
        <v>604</v>
      </c>
      <c r="B14" s="3" t="s">
        <v>12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16">
        <v>0</v>
      </c>
      <c r="I14" s="143">
        <f t="shared" si="0"/>
        <v>0</v>
      </c>
      <c r="J14" s="1"/>
    </row>
    <row r="15" spans="1:10" ht="12.75">
      <c r="A15" s="16">
        <v>605</v>
      </c>
      <c r="B15" s="3" t="s">
        <v>13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16">
        <v>0</v>
      </c>
      <c r="I15" s="143">
        <f t="shared" si="0"/>
        <v>0</v>
      </c>
      <c r="J15" s="1"/>
    </row>
    <row r="16" spans="1:12" ht="12.75">
      <c r="A16" s="16">
        <v>606</v>
      </c>
      <c r="B16" s="3" t="s">
        <v>14</v>
      </c>
      <c r="C16" s="116">
        <v>64891.641</v>
      </c>
      <c r="D16" s="153">
        <v>63000</v>
      </c>
      <c r="E16" s="153">
        <v>69500</v>
      </c>
      <c r="F16" s="153">
        <v>69500</v>
      </c>
      <c r="G16" s="116">
        <v>22625</v>
      </c>
      <c r="H16" s="116">
        <v>19111.375</v>
      </c>
      <c r="I16" s="143">
        <f t="shared" si="0"/>
        <v>-3513.625</v>
      </c>
      <c r="J16" s="1"/>
      <c r="L16" s="147"/>
    </row>
    <row r="17" spans="1:10" s="44" customFormat="1" ht="12.75">
      <c r="A17" s="131" t="s">
        <v>15</v>
      </c>
      <c r="B17" s="132" t="s">
        <v>16</v>
      </c>
      <c r="C17" s="133">
        <f>SUM(C10:C16)</f>
        <v>5184109.122</v>
      </c>
      <c r="D17" s="129">
        <f aca="true" t="shared" si="1" ref="D17:I17">SUM(D10:D16)</f>
        <v>5370000</v>
      </c>
      <c r="E17" s="129">
        <f t="shared" si="1"/>
        <v>5424500</v>
      </c>
      <c r="F17" s="129">
        <f t="shared" si="1"/>
        <v>5424500</v>
      </c>
      <c r="G17" s="154">
        <f t="shared" si="1"/>
        <v>1837109</v>
      </c>
      <c r="H17" s="154">
        <f t="shared" si="1"/>
        <v>1815550.529</v>
      </c>
      <c r="I17" s="130">
        <f t="shared" si="1"/>
        <v>-21558.470999999903</v>
      </c>
      <c r="J17" s="43"/>
    </row>
    <row r="18" spans="1:13" ht="12.75">
      <c r="A18" s="16">
        <v>230</v>
      </c>
      <c r="B18" s="3" t="s">
        <v>17</v>
      </c>
      <c r="C18" s="153">
        <v>0</v>
      </c>
      <c r="D18" s="153">
        <v>0</v>
      </c>
      <c r="E18" s="116">
        <v>0</v>
      </c>
      <c r="F18" s="116">
        <v>3348</v>
      </c>
      <c r="G18" s="116">
        <v>3348</v>
      </c>
      <c r="H18" s="153">
        <v>3348</v>
      </c>
      <c r="I18" s="143">
        <f>H18-G18</f>
        <v>0</v>
      </c>
      <c r="J18" s="1"/>
      <c r="M18" s="101"/>
    </row>
    <row r="19" spans="1:10" ht="12.75">
      <c r="A19" s="16">
        <v>231</v>
      </c>
      <c r="B19" s="3" t="s">
        <v>18</v>
      </c>
      <c r="C19" s="116">
        <v>268038.803</v>
      </c>
      <c r="D19" s="116">
        <v>400900</v>
      </c>
      <c r="E19" s="116">
        <v>400900</v>
      </c>
      <c r="F19" s="116">
        <v>397552</v>
      </c>
      <c r="G19" s="116">
        <f>150000-3348</f>
        <v>146652</v>
      </c>
      <c r="H19" s="116">
        <v>28821.072</v>
      </c>
      <c r="I19" s="143">
        <f>H19-G19</f>
        <v>-117830.928</v>
      </c>
      <c r="J19" s="1"/>
    </row>
    <row r="20" spans="1:10" ht="12.75">
      <c r="A20" s="16">
        <v>232</v>
      </c>
      <c r="B20" s="3" t="s">
        <v>19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43">
        <f>H20-G20</f>
        <v>0</v>
      </c>
      <c r="J20" s="1"/>
    </row>
    <row r="21" spans="1:10" ht="12.75">
      <c r="A21" s="127" t="s">
        <v>20</v>
      </c>
      <c r="B21" s="128" t="s">
        <v>33</v>
      </c>
      <c r="C21" s="129">
        <f>SUM(C18:C20)</f>
        <v>268038.803</v>
      </c>
      <c r="D21" s="129">
        <f aca="true" t="shared" si="2" ref="D21:I21">SUM(D18:D20)</f>
        <v>400900</v>
      </c>
      <c r="E21" s="129">
        <f t="shared" si="2"/>
        <v>400900</v>
      </c>
      <c r="F21" s="129">
        <f t="shared" si="2"/>
        <v>400900</v>
      </c>
      <c r="G21" s="154">
        <f t="shared" si="2"/>
        <v>150000</v>
      </c>
      <c r="H21" s="154">
        <f t="shared" si="2"/>
        <v>32169.072</v>
      </c>
      <c r="I21" s="130">
        <f t="shared" si="2"/>
        <v>-117830.928</v>
      </c>
      <c r="J21" s="1"/>
    </row>
    <row r="22" spans="1:10" ht="12.75">
      <c r="A22" s="16">
        <v>230</v>
      </c>
      <c r="B22" s="3" t="s">
        <v>17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143">
        <f>H22-G22</f>
        <v>0</v>
      </c>
      <c r="J22" s="1"/>
    </row>
    <row r="23" spans="1:12" ht="12.75">
      <c r="A23" s="16">
        <v>231</v>
      </c>
      <c r="B23" s="3" t="s">
        <v>18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143">
        <f>H23-G23</f>
        <v>0</v>
      </c>
      <c r="J23" s="1"/>
      <c r="L23" s="101"/>
    </row>
    <row r="24" spans="1:12" ht="12.75">
      <c r="A24" s="16">
        <v>232</v>
      </c>
      <c r="B24" s="3" t="s">
        <v>19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143">
        <f>H24-G24</f>
        <v>0</v>
      </c>
      <c r="J24" s="1"/>
      <c r="L24" s="101"/>
    </row>
    <row r="25" spans="1:10" ht="12.75">
      <c r="A25" s="29" t="s">
        <v>20</v>
      </c>
      <c r="B25" s="36" t="s">
        <v>34</v>
      </c>
      <c r="C25" s="30">
        <f>SUM(C22:C24)</f>
        <v>0</v>
      </c>
      <c r="D25" s="30">
        <f aca="true" t="shared" si="3" ref="D25:I25">SUM(D22:D24)</f>
        <v>0</v>
      </c>
      <c r="E25" s="95">
        <f t="shared" si="3"/>
        <v>0</v>
      </c>
      <c r="F25" s="95">
        <f t="shared" si="3"/>
        <v>0</v>
      </c>
      <c r="G25" s="30">
        <f t="shared" si="3"/>
        <v>0</v>
      </c>
      <c r="H25" s="30">
        <f t="shared" si="3"/>
        <v>0</v>
      </c>
      <c r="I25" s="130">
        <f t="shared" si="3"/>
        <v>0</v>
      </c>
      <c r="J25" s="1"/>
    </row>
    <row r="26" spans="1:10" s="44" customFormat="1" ht="12.75">
      <c r="A26" s="127" t="s">
        <v>21</v>
      </c>
      <c r="B26" s="139" t="s">
        <v>52</v>
      </c>
      <c r="C26" s="141">
        <f aca="true" t="shared" si="4" ref="C26:I26">C21+C25</f>
        <v>268038.803</v>
      </c>
      <c r="D26" s="140">
        <f t="shared" si="4"/>
        <v>400900</v>
      </c>
      <c r="E26" s="140">
        <f t="shared" si="4"/>
        <v>400900</v>
      </c>
      <c r="F26" s="140">
        <f t="shared" si="4"/>
        <v>400900</v>
      </c>
      <c r="G26" s="141">
        <f t="shared" si="4"/>
        <v>150000</v>
      </c>
      <c r="H26" s="141">
        <f t="shared" si="4"/>
        <v>32169.072</v>
      </c>
      <c r="I26" s="142">
        <f t="shared" si="4"/>
        <v>-117830.928</v>
      </c>
      <c r="J26" s="43"/>
    </row>
    <row r="27" spans="1:9" ht="12.75">
      <c r="A27" s="304" t="s">
        <v>35</v>
      </c>
      <c r="B27" s="305"/>
      <c r="C27" s="19"/>
      <c r="D27" s="19"/>
      <c r="E27" s="19"/>
      <c r="F27" s="96"/>
      <c r="G27" s="19"/>
      <c r="H27" s="42">
        <v>0</v>
      </c>
      <c r="I27" s="134"/>
    </row>
    <row r="28" spans="1:11" s="44" customFormat="1" ht="18.75" customHeight="1" thickBot="1">
      <c r="A28" s="306" t="s">
        <v>36</v>
      </c>
      <c r="B28" s="307"/>
      <c r="C28" s="125">
        <f aca="true" t="shared" si="5" ref="C28:I28">C17+C26+C27</f>
        <v>5452147.925000001</v>
      </c>
      <c r="D28" s="125">
        <f t="shared" si="5"/>
        <v>5770900</v>
      </c>
      <c r="E28" s="125">
        <f t="shared" si="5"/>
        <v>5825400</v>
      </c>
      <c r="F28" s="125">
        <f t="shared" si="5"/>
        <v>5825400</v>
      </c>
      <c r="G28" s="125">
        <f t="shared" si="5"/>
        <v>1987109</v>
      </c>
      <c r="H28" s="125">
        <f t="shared" si="5"/>
        <v>1847719.601</v>
      </c>
      <c r="I28" s="126">
        <f t="shared" si="5"/>
        <v>-139389.39899999992</v>
      </c>
      <c r="K28" s="124"/>
    </row>
    <row r="29" spans="1:9" ht="19.5" customHeight="1">
      <c r="A29" s="5"/>
      <c r="B29" s="2"/>
      <c r="C29" s="2"/>
      <c r="D29" s="20"/>
      <c r="E29" s="20"/>
      <c r="F29" s="20"/>
      <c r="G29" s="20"/>
      <c r="H29" s="20"/>
      <c r="I29" s="34"/>
    </row>
    <row r="30" spans="1:9" ht="11.25" customHeight="1">
      <c r="A30" s="5"/>
      <c r="B30" s="2"/>
      <c r="C30" s="2"/>
      <c r="D30" s="20"/>
      <c r="E30" s="20"/>
      <c r="F30" s="20"/>
      <c r="G30" s="20"/>
      <c r="H30" s="20"/>
      <c r="I30" s="34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zoomScale="80" zoomScaleNormal="80" zoomScalePageLayoutView="0" workbookViewId="0" topLeftCell="A30">
      <selection activeCell="Q25" sqref="Q25"/>
    </sheetView>
  </sheetViews>
  <sheetFormatPr defaultColWidth="9.140625" defaultRowHeight="12.75"/>
  <cols>
    <col min="1" max="1" width="8.00390625" style="0" customWidth="1"/>
    <col min="2" max="2" width="28.28125" style="0" customWidth="1"/>
    <col min="3" max="3" width="12.8515625" style="0" customWidth="1"/>
    <col min="4" max="4" width="9.8515625" style="0" customWidth="1"/>
    <col min="5" max="5" width="12.7109375" style="0" customWidth="1"/>
    <col min="6" max="6" width="12.421875" style="0" customWidth="1"/>
    <col min="7" max="7" width="11.57421875" style="0" customWidth="1"/>
    <col min="8" max="8" width="13.8515625" style="0" customWidth="1"/>
    <col min="9" max="9" width="12.57421875" style="0" customWidth="1"/>
    <col min="10" max="10" width="12.00390625" style="0" customWidth="1"/>
    <col min="11" max="11" width="12.421875" style="0" customWidth="1"/>
    <col min="12" max="12" width="10.28125" style="0" customWidth="1"/>
    <col min="13" max="13" width="10.57421875" style="0" customWidth="1"/>
    <col min="14" max="14" width="12.7109375" style="0" customWidth="1"/>
    <col min="15" max="15" width="10.140625" style="0" customWidth="1"/>
    <col min="16" max="16" width="16.28125" style="0" customWidth="1"/>
    <col min="17" max="17" width="11.7109375" style="0" customWidth="1"/>
    <col min="18" max="18" width="11.00390625" style="0" customWidth="1"/>
    <col min="19" max="19" width="38.7109375" style="0" customWidth="1"/>
    <col min="20" max="20" width="13.8515625" style="0" customWidth="1"/>
  </cols>
  <sheetData>
    <row r="2" spans="1:14" s="113" customFormat="1" ht="15.75">
      <c r="A2" s="112" t="s">
        <v>180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51" customFormat="1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>
      <c r="A4" s="55" t="s">
        <v>22</v>
      </c>
      <c r="B4" s="88">
        <v>14</v>
      </c>
      <c r="C4" s="54" t="s">
        <v>23</v>
      </c>
      <c r="D4" s="46">
        <v>1014</v>
      </c>
      <c r="E4" s="4"/>
      <c r="F4" s="4"/>
      <c r="G4" s="4"/>
      <c r="H4" s="4"/>
      <c r="I4" s="4"/>
      <c r="J4" s="4"/>
      <c r="K4" s="6"/>
      <c r="L4" s="6"/>
      <c r="M4" s="6"/>
      <c r="N4" s="6"/>
    </row>
    <row r="5" spans="1:14" ht="15">
      <c r="A5" s="47"/>
      <c r="B5" s="48"/>
      <c r="C5" s="48"/>
      <c r="D5" s="48"/>
      <c r="E5" s="4"/>
      <c r="F5" s="4"/>
      <c r="G5" s="4"/>
      <c r="H5" s="4"/>
      <c r="I5" s="4"/>
      <c r="J5" s="4"/>
      <c r="K5" s="6"/>
      <c r="L5" s="6"/>
      <c r="M5" s="6"/>
      <c r="N5" s="6"/>
    </row>
    <row r="6" spans="1:14" ht="15">
      <c r="A6" s="55" t="s">
        <v>1</v>
      </c>
      <c r="B6" s="45" t="s">
        <v>80</v>
      </c>
      <c r="C6" s="54" t="s">
        <v>51</v>
      </c>
      <c r="D6" s="46" t="s">
        <v>83</v>
      </c>
      <c r="E6" s="53"/>
      <c r="F6" s="52"/>
      <c r="G6" s="52"/>
      <c r="H6" s="152" t="s">
        <v>120</v>
      </c>
      <c r="I6" s="52"/>
      <c r="J6" s="52"/>
      <c r="K6" s="6"/>
      <c r="L6" s="6"/>
      <c r="M6" s="6"/>
      <c r="N6" s="6"/>
    </row>
    <row r="7" spans="1:9" ht="15.75" thickBot="1">
      <c r="A7" s="311"/>
      <c r="B7" s="312"/>
      <c r="F7" s="100"/>
      <c r="G7" s="99"/>
      <c r="H7" s="100"/>
      <c r="I7" s="100"/>
    </row>
    <row r="8" spans="1:19" s="94" customFormat="1" ht="15.75">
      <c r="A8" s="334"/>
      <c r="B8" s="335" t="s">
        <v>49</v>
      </c>
      <c r="C8" s="336"/>
      <c r="D8" s="336"/>
      <c r="E8" s="336"/>
      <c r="F8" s="336" t="s">
        <v>72</v>
      </c>
      <c r="G8" s="337"/>
      <c r="H8" s="337"/>
      <c r="I8" s="337" t="s">
        <v>73</v>
      </c>
      <c r="J8" s="336"/>
      <c r="K8" s="336"/>
      <c r="L8" s="336" t="s">
        <v>74</v>
      </c>
      <c r="M8" s="336"/>
      <c r="N8" s="336"/>
      <c r="O8" s="336" t="s">
        <v>75</v>
      </c>
      <c r="P8" s="363" t="s">
        <v>79</v>
      </c>
      <c r="Q8" s="364"/>
      <c r="R8" s="364"/>
      <c r="S8" s="313" t="s">
        <v>25</v>
      </c>
    </row>
    <row r="9" spans="1:19" s="56" customFormat="1" ht="33" customHeight="1">
      <c r="A9" s="349" t="s">
        <v>0</v>
      </c>
      <c r="B9" s="338" t="s">
        <v>61</v>
      </c>
      <c r="C9" s="339" t="s">
        <v>62</v>
      </c>
      <c r="D9" s="339" t="s">
        <v>144</v>
      </c>
      <c r="E9" s="339" t="s">
        <v>145</v>
      </c>
      <c r="F9" s="340" t="s">
        <v>146</v>
      </c>
      <c r="G9" s="341" t="s">
        <v>155</v>
      </c>
      <c r="H9" s="341" t="s">
        <v>148</v>
      </c>
      <c r="I9" s="342" t="s">
        <v>147</v>
      </c>
      <c r="J9" s="339" t="s">
        <v>149</v>
      </c>
      <c r="K9" s="339" t="s">
        <v>150</v>
      </c>
      <c r="L9" s="340" t="s">
        <v>151</v>
      </c>
      <c r="M9" s="339" t="s">
        <v>152</v>
      </c>
      <c r="N9" s="339" t="s">
        <v>153</v>
      </c>
      <c r="O9" s="340" t="s">
        <v>154</v>
      </c>
      <c r="P9" s="365" t="s">
        <v>76</v>
      </c>
      <c r="Q9" s="365" t="s">
        <v>77</v>
      </c>
      <c r="R9" s="365" t="s">
        <v>78</v>
      </c>
      <c r="S9" s="333"/>
    </row>
    <row r="10" spans="1:19" s="56" customFormat="1" ht="72.75" customHeight="1" thickBot="1">
      <c r="A10" s="349"/>
      <c r="B10" s="338"/>
      <c r="C10" s="339"/>
      <c r="D10" s="339"/>
      <c r="E10" s="339"/>
      <c r="F10" s="340"/>
      <c r="G10" s="341"/>
      <c r="H10" s="341"/>
      <c r="I10" s="342"/>
      <c r="J10" s="339"/>
      <c r="K10" s="339"/>
      <c r="L10" s="340"/>
      <c r="M10" s="339"/>
      <c r="N10" s="339"/>
      <c r="O10" s="340"/>
      <c r="P10" s="365"/>
      <c r="Q10" s="365"/>
      <c r="R10" s="365"/>
      <c r="S10" s="333"/>
    </row>
    <row r="11" spans="1:19" s="38" customFormat="1" ht="105" customHeight="1">
      <c r="A11" s="350" t="s">
        <v>63</v>
      </c>
      <c r="B11" s="343" t="s">
        <v>108</v>
      </c>
      <c r="C11" s="344" t="s">
        <v>109</v>
      </c>
      <c r="D11" s="165">
        <v>4233</v>
      </c>
      <c r="E11" s="165">
        <v>3925760</v>
      </c>
      <c r="F11" s="357">
        <f aca="true" t="shared" si="0" ref="F11:F18">E11/D11</f>
        <v>927.4179069218048</v>
      </c>
      <c r="G11" s="164">
        <v>4553</v>
      </c>
      <c r="H11" s="164">
        <v>4204000</v>
      </c>
      <c r="I11" s="359">
        <f aca="true" t="shared" si="1" ref="I11:I18">H11/G11</f>
        <v>923.3472435756644</v>
      </c>
      <c r="J11" s="164">
        <v>4344</v>
      </c>
      <c r="K11" s="164">
        <v>1401334</v>
      </c>
      <c r="L11" s="359">
        <f aca="true" t="shared" si="2" ref="L11:L18">K11/J11</f>
        <v>322.5906998158379</v>
      </c>
      <c r="M11" s="164">
        <v>4344</v>
      </c>
      <c r="N11" s="164">
        <f>1388635.192</f>
        <v>1388635.192</v>
      </c>
      <c r="O11" s="359">
        <f>N11/M11</f>
        <v>319.66740147329654</v>
      </c>
      <c r="P11" s="360">
        <f>O11/F11-1</f>
        <v>-0.6553146115818429</v>
      </c>
      <c r="Q11" s="360">
        <f>O11/I11-1</f>
        <v>-0.6537950335613893</v>
      </c>
      <c r="R11" s="360">
        <f>O11/L11-1</f>
        <v>-0.009061942406306978</v>
      </c>
      <c r="S11" s="366" t="s">
        <v>163</v>
      </c>
    </row>
    <row r="12" spans="1:19" s="38" customFormat="1" ht="72" customHeight="1">
      <c r="A12" s="351" t="s">
        <v>64</v>
      </c>
      <c r="B12" s="343" t="s">
        <v>110</v>
      </c>
      <c r="C12" s="345" t="s">
        <v>111</v>
      </c>
      <c r="D12" s="165">
        <v>4585</v>
      </c>
      <c r="E12" s="165">
        <v>1136433</v>
      </c>
      <c r="F12" s="357">
        <f t="shared" si="0"/>
        <v>247.8588876772083</v>
      </c>
      <c r="G12" s="164">
        <f>5022-59-28-340</f>
        <v>4595</v>
      </c>
      <c r="H12" s="164">
        <f>1053087.484+69500</f>
        <v>1122587.484</v>
      </c>
      <c r="I12" s="359">
        <f t="shared" si="1"/>
        <v>244.30630772578888</v>
      </c>
      <c r="J12" s="164">
        <f>5022-59-20-337</f>
        <v>4606</v>
      </c>
      <c r="K12" s="164">
        <v>399304</v>
      </c>
      <c r="L12" s="359">
        <f t="shared" si="2"/>
        <v>86.69214068606166</v>
      </c>
      <c r="M12" s="164">
        <v>4606</v>
      </c>
      <c r="N12" s="164">
        <v>399304.337</v>
      </c>
      <c r="O12" s="359">
        <f>N12/M12</f>
        <v>86.69221385149804</v>
      </c>
      <c r="P12" s="361">
        <f>O12/F12-1</f>
        <v>-0.6502356051706362</v>
      </c>
      <c r="Q12" s="361">
        <f>O12/I12-1</f>
        <v>-0.6451495065415913</v>
      </c>
      <c r="R12" s="361">
        <f>O12/L12-1</f>
        <v>8.4396850508206E-07</v>
      </c>
      <c r="S12" s="367" t="s">
        <v>168</v>
      </c>
    </row>
    <row r="13" spans="1:19" s="38" customFormat="1" ht="84.75" customHeight="1">
      <c r="A13" s="351" t="s">
        <v>37</v>
      </c>
      <c r="B13" s="343" t="s">
        <v>88</v>
      </c>
      <c r="C13" s="345" t="s">
        <v>89</v>
      </c>
      <c r="D13" s="165">
        <v>59</v>
      </c>
      <c r="E13" s="165">
        <v>17794</v>
      </c>
      <c r="F13" s="357">
        <f t="shared" si="0"/>
        <v>301.59322033898303</v>
      </c>
      <c r="G13" s="164">
        <v>59</v>
      </c>
      <c r="H13" s="164">
        <v>17800</v>
      </c>
      <c r="I13" s="359">
        <f t="shared" si="1"/>
        <v>301.6949152542373</v>
      </c>
      <c r="J13" s="164">
        <v>59</v>
      </c>
      <c r="K13" s="164">
        <v>8900</v>
      </c>
      <c r="L13" s="359">
        <f t="shared" si="2"/>
        <v>150.84745762711864</v>
      </c>
      <c r="M13" s="164">
        <v>59</v>
      </c>
      <c r="N13" s="164">
        <v>8900</v>
      </c>
      <c r="O13" s="359">
        <f>N13/M13</f>
        <v>150.84745762711864</v>
      </c>
      <c r="P13" s="360">
        <f>O13/F13-1</f>
        <v>-0.4998314038439923</v>
      </c>
      <c r="Q13" s="360">
        <f>O13/I13-1</f>
        <v>-0.5</v>
      </c>
      <c r="R13" s="360">
        <f>O13/L13-1</f>
        <v>0</v>
      </c>
      <c r="S13" s="368" t="s">
        <v>178</v>
      </c>
    </row>
    <row r="14" spans="1:19" s="38" customFormat="1" ht="97.5" customHeight="1">
      <c r="A14" s="351" t="s">
        <v>243</v>
      </c>
      <c r="B14" s="343" t="s">
        <v>86</v>
      </c>
      <c r="C14" s="344" t="s">
        <v>87</v>
      </c>
      <c r="D14" s="165">
        <v>18</v>
      </c>
      <c r="E14" s="165">
        <v>6120</v>
      </c>
      <c r="F14" s="357">
        <f t="shared" si="0"/>
        <v>340</v>
      </c>
      <c r="G14" s="164">
        <v>28</v>
      </c>
      <c r="H14" s="164">
        <v>9520</v>
      </c>
      <c r="I14" s="359">
        <f t="shared" si="1"/>
        <v>340</v>
      </c>
      <c r="J14" s="164">
        <v>20</v>
      </c>
      <c r="K14" s="164">
        <v>3180</v>
      </c>
      <c r="L14" s="359">
        <f t="shared" si="2"/>
        <v>159</v>
      </c>
      <c r="M14" s="164">
        <v>20</v>
      </c>
      <c r="N14" s="164">
        <v>3180</v>
      </c>
      <c r="O14" s="359">
        <f>N14/M14</f>
        <v>159</v>
      </c>
      <c r="P14" s="360">
        <f>O14/F14-1</f>
        <v>-0.5323529411764706</v>
      </c>
      <c r="Q14" s="360">
        <f>O14/I14-1</f>
        <v>-0.5323529411764706</v>
      </c>
      <c r="R14" s="360">
        <f>O14/L14-1</f>
        <v>0</v>
      </c>
      <c r="S14" s="369" t="s">
        <v>164</v>
      </c>
    </row>
    <row r="15" spans="1:19" s="38" customFormat="1" ht="108" customHeight="1">
      <c r="A15" s="351" t="s">
        <v>38</v>
      </c>
      <c r="B15" s="343" t="s">
        <v>84</v>
      </c>
      <c r="C15" s="344" t="s">
        <v>85</v>
      </c>
      <c r="D15" s="165">
        <v>337</v>
      </c>
      <c r="E15" s="165">
        <v>64030</v>
      </c>
      <c r="F15" s="357">
        <f t="shared" si="0"/>
        <v>190</v>
      </c>
      <c r="G15" s="164">
        <v>337</v>
      </c>
      <c r="H15" s="164">
        <f>4151+42441.516</f>
        <v>46592.516</v>
      </c>
      <c r="I15" s="359">
        <f t="shared" si="1"/>
        <v>138.25672403560833</v>
      </c>
      <c r="J15" s="164">
        <v>337</v>
      </c>
      <c r="K15" s="164">
        <v>15531</v>
      </c>
      <c r="L15" s="359">
        <f t="shared" si="2"/>
        <v>46.08605341246291</v>
      </c>
      <c r="M15" s="164">
        <v>337</v>
      </c>
      <c r="N15" s="164">
        <v>15531</v>
      </c>
      <c r="O15" s="359">
        <f>N15/M15</f>
        <v>46.08605341246291</v>
      </c>
      <c r="P15" s="360">
        <f>O15/F15-1</f>
        <v>-0.7574418241449321</v>
      </c>
      <c r="Q15" s="360">
        <f>O15/I15-1</f>
        <v>-0.6666632040218649</v>
      </c>
      <c r="R15" s="360">
        <f>O15/L15-1</f>
        <v>0</v>
      </c>
      <c r="S15" s="369" t="s">
        <v>165</v>
      </c>
    </row>
    <row r="16" spans="1:19" s="38" customFormat="1" ht="87" customHeight="1">
      <c r="A16" s="352" t="s">
        <v>244</v>
      </c>
      <c r="B16" s="343" t="s">
        <v>130</v>
      </c>
      <c r="C16" s="346" t="s">
        <v>133</v>
      </c>
      <c r="D16" s="165">
        <v>1098</v>
      </c>
      <c r="E16" s="165">
        <v>29972</v>
      </c>
      <c r="F16" s="357">
        <f t="shared" si="0"/>
        <v>27.296903460837886</v>
      </c>
      <c r="G16" s="164">
        <v>740</v>
      </c>
      <c r="H16" s="164">
        <v>20000</v>
      </c>
      <c r="I16" s="359">
        <f t="shared" si="1"/>
        <v>27.027027027027028</v>
      </c>
      <c r="J16" s="164">
        <v>180</v>
      </c>
      <c r="K16" s="164">
        <v>4860</v>
      </c>
      <c r="L16" s="359">
        <f t="shared" si="2"/>
        <v>27</v>
      </c>
      <c r="M16" s="164">
        <v>0</v>
      </c>
      <c r="N16" s="164">
        <v>0</v>
      </c>
      <c r="O16" s="359">
        <v>0</v>
      </c>
      <c r="P16" s="360">
        <v>0</v>
      </c>
      <c r="Q16" s="360">
        <v>0</v>
      </c>
      <c r="R16" s="360">
        <v>0</v>
      </c>
      <c r="S16" s="370" t="s">
        <v>214</v>
      </c>
    </row>
    <row r="17" spans="1:19" s="38" customFormat="1" ht="82.5" customHeight="1">
      <c r="A17" s="352" t="s">
        <v>40</v>
      </c>
      <c r="B17" s="343" t="s">
        <v>131</v>
      </c>
      <c r="C17" s="346" t="s">
        <v>134</v>
      </c>
      <c r="D17" s="165">
        <v>4</v>
      </c>
      <c r="E17" s="165">
        <v>2000</v>
      </c>
      <c r="F17" s="357">
        <f t="shared" si="0"/>
        <v>500</v>
      </c>
      <c r="G17" s="164">
        <v>4</v>
      </c>
      <c r="H17" s="164">
        <v>2000</v>
      </c>
      <c r="I17" s="359">
        <f t="shared" si="1"/>
        <v>500</v>
      </c>
      <c r="J17" s="164">
        <v>4</v>
      </c>
      <c r="K17" s="164">
        <v>2000</v>
      </c>
      <c r="L17" s="359">
        <f t="shared" si="2"/>
        <v>500</v>
      </c>
      <c r="M17" s="164">
        <v>0</v>
      </c>
      <c r="N17" s="164">
        <v>0</v>
      </c>
      <c r="O17" s="359">
        <v>0</v>
      </c>
      <c r="P17" s="360">
        <v>0</v>
      </c>
      <c r="Q17" s="360">
        <v>0</v>
      </c>
      <c r="R17" s="360">
        <v>0</v>
      </c>
      <c r="S17" s="370" t="s">
        <v>215</v>
      </c>
    </row>
    <row r="18" spans="1:19" s="38" customFormat="1" ht="64.5" customHeight="1">
      <c r="A18" s="352" t="s">
        <v>245</v>
      </c>
      <c r="B18" s="343" t="s">
        <v>132</v>
      </c>
      <c r="C18" s="346" t="s">
        <v>135</v>
      </c>
      <c r="D18" s="165">
        <v>12</v>
      </c>
      <c r="E18" s="165">
        <v>2000</v>
      </c>
      <c r="F18" s="357">
        <f t="shared" si="0"/>
        <v>166.66666666666666</v>
      </c>
      <c r="G18" s="164">
        <v>12</v>
      </c>
      <c r="H18" s="164">
        <v>2000</v>
      </c>
      <c r="I18" s="359">
        <f t="shared" si="1"/>
        <v>166.66666666666666</v>
      </c>
      <c r="J18" s="164">
        <v>12</v>
      </c>
      <c r="K18" s="164">
        <v>2000</v>
      </c>
      <c r="L18" s="359">
        <f t="shared" si="2"/>
        <v>166.66666666666666</v>
      </c>
      <c r="M18" s="164">
        <v>0</v>
      </c>
      <c r="N18" s="164">
        <v>0</v>
      </c>
      <c r="O18" s="359">
        <v>0</v>
      </c>
      <c r="P18" s="360">
        <v>0</v>
      </c>
      <c r="Q18" s="360">
        <v>0</v>
      </c>
      <c r="R18" s="360">
        <v>0</v>
      </c>
      <c r="S18" s="370" t="s">
        <v>142</v>
      </c>
    </row>
    <row r="19" spans="1:19" s="38" customFormat="1" ht="108.75" customHeight="1">
      <c r="A19" s="352" t="s">
        <v>126</v>
      </c>
      <c r="B19" s="343" t="s">
        <v>158</v>
      </c>
      <c r="C19" s="346" t="s">
        <v>117</v>
      </c>
      <c r="D19" s="165">
        <v>0</v>
      </c>
      <c r="E19" s="165">
        <v>0</v>
      </c>
      <c r="F19" s="357">
        <v>0</v>
      </c>
      <c r="G19" s="164">
        <v>900</v>
      </c>
      <c r="H19" s="164">
        <v>56433</v>
      </c>
      <c r="I19" s="359">
        <f aca="true" t="shared" si="3" ref="I19:I27">H19/G19</f>
        <v>62.70333333333333</v>
      </c>
      <c r="J19" s="164">
        <v>0</v>
      </c>
      <c r="K19" s="164">
        <v>0</v>
      </c>
      <c r="L19" s="359">
        <v>0</v>
      </c>
      <c r="M19" s="164">
        <v>0</v>
      </c>
      <c r="N19" s="164">
        <v>0</v>
      </c>
      <c r="O19" s="359">
        <v>0</v>
      </c>
      <c r="P19" s="360">
        <v>0</v>
      </c>
      <c r="Q19" s="360">
        <v>0</v>
      </c>
      <c r="R19" s="360">
        <v>0</v>
      </c>
      <c r="S19" s="371" t="s">
        <v>197</v>
      </c>
    </row>
    <row r="20" spans="1:20" s="38" customFormat="1" ht="65.25" customHeight="1">
      <c r="A20" s="352" t="s">
        <v>127</v>
      </c>
      <c r="B20" s="343" t="s">
        <v>118</v>
      </c>
      <c r="C20" s="346" t="s">
        <v>117</v>
      </c>
      <c r="D20" s="165">
        <v>1754</v>
      </c>
      <c r="E20" s="165">
        <v>42110</v>
      </c>
      <c r="F20" s="357">
        <f>E20/D20</f>
        <v>24.007981755986318</v>
      </c>
      <c r="G20" s="164">
        <v>0</v>
      </c>
      <c r="H20" s="164">
        <v>0</v>
      </c>
      <c r="I20" s="359">
        <v>0</v>
      </c>
      <c r="J20" s="164">
        <v>0</v>
      </c>
      <c r="K20" s="164">
        <v>0</v>
      </c>
      <c r="L20" s="359">
        <v>0</v>
      </c>
      <c r="M20" s="164">
        <v>0</v>
      </c>
      <c r="N20" s="164">
        <v>0</v>
      </c>
      <c r="O20" s="359">
        <v>0</v>
      </c>
      <c r="P20" s="360">
        <v>0</v>
      </c>
      <c r="Q20" s="360">
        <v>0</v>
      </c>
      <c r="R20" s="360">
        <v>0</v>
      </c>
      <c r="S20" s="370" t="s">
        <v>156</v>
      </c>
      <c r="T20" s="97"/>
    </row>
    <row r="21" spans="1:20" s="38" customFormat="1" ht="100.5" customHeight="1">
      <c r="A21" s="352" t="s">
        <v>246</v>
      </c>
      <c r="B21" s="347" t="s">
        <v>157</v>
      </c>
      <c r="C21" s="348" t="s">
        <v>119</v>
      </c>
      <c r="D21" s="165">
        <v>796</v>
      </c>
      <c r="E21" s="165">
        <v>116826</v>
      </c>
      <c r="F21" s="357">
        <f>E21/D21</f>
        <v>146.76633165829145</v>
      </c>
      <c r="G21" s="164">
        <v>278</v>
      </c>
      <c r="H21" s="164">
        <f>36367+4500</f>
        <v>40867</v>
      </c>
      <c r="I21" s="359">
        <f t="shared" si="3"/>
        <v>147.00359712230215</v>
      </c>
      <c r="J21" s="164">
        <v>278</v>
      </c>
      <c r="K21" s="164">
        <v>40867</v>
      </c>
      <c r="L21" s="359">
        <v>0</v>
      </c>
      <c r="M21" s="164">
        <v>0</v>
      </c>
      <c r="N21" s="164">
        <v>0</v>
      </c>
      <c r="O21" s="359">
        <v>0</v>
      </c>
      <c r="P21" s="360">
        <v>0</v>
      </c>
      <c r="Q21" s="360">
        <v>0</v>
      </c>
      <c r="R21" s="360">
        <v>0</v>
      </c>
      <c r="S21" s="372" t="s">
        <v>199</v>
      </c>
      <c r="T21" s="97"/>
    </row>
    <row r="22" spans="1:20" s="38" customFormat="1" ht="114" customHeight="1">
      <c r="A22" s="352" t="s">
        <v>247</v>
      </c>
      <c r="B22" s="347" t="s">
        <v>169</v>
      </c>
      <c r="C22" s="348" t="s">
        <v>136</v>
      </c>
      <c r="D22" s="165">
        <v>9</v>
      </c>
      <c r="E22" s="165">
        <v>62437</v>
      </c>
      <c r="F22" s="357">
        <f>E22/D22</f>
        <v>6937.444444444444</v>
      </c>
      <c r="G22" s="164">
        <v>5</v>
      </c>
      <c r="H22" s="164">
        <v>35000</v>
      </c>
      <c r="I22" s="359">
        <f t="shared" si="3"/>
        <v>7000</v>
      </c>
      <c r="J22" s="164">
        <v>5</v>
      </c>
      <c r="K22" s="164">
        <v>35000</v>
      </c>
      <c r="L22" s="359">
        <v>0</v>
      </c>
      <c r="M22" s="164">
        <v>0</v>
      </c>
      <c r="N22" s="164">
        <v>0</v>
      </c>
      <c r="O22" s="359">
        <v>0</v>
      </c>
      <c r="P22" s="360">
        <v>0</v>
      </c>
      <c r="Q22" s="360">
        <v>0</v>
      </c>
      <c r="R22" s="360">
        <v>0</v>
      </c>
      <c r="S22" s="373" t="s">
        <v>196</v>
      </c>
      <c r="T22" s="97"/>
    </row>
    <row r="23" spans="1:19" s="38" customFormat="1" ht="85.5" customHeight="1">
      <c r="A23" s="353" t="s">
        <v>72</v>
      </c>
      <c r="B23" s="343" t="s">
        <v>177</v>
      </c>
      <c r="C23" s="346" t="s">
        <v>90</v>
      </c>
      <c r="D23" s="165">
        <v>1</v>
      </c>
      <c r="E23" s="165">
        <v>46336</v>
      </c>
      <c r="F23" s="357">
        <f>E23/D23</f>
        <v>46336</v>
      </c>
      <c r="G23" s="164">
        <v>0</v>
      </c>
      <c r="H23" s="164">
        <v>0</v>
      </c>
      <c r="I23" s="359">
        <v>0</v>
      </c>
      <c r="J23" s="164">
        <v>0</v>
      </c>
      <c r="K23" s="164">
        <v>0</v>
      </c>
      <c r="L23" s="359">
        <v>0</v>
      </c>
      <c r="M23" s="164">
        <v>0</v>
      </c>
      <c r="N23" s="164">
        <v>0</v>
      </c>
      <c r="O23" s="359">
        <v>0</v>
      </c>
      <c r="P23" s="360">
        <v>0</v>
      </c>
      <c r="Q23" s="360">
        <v>0</v>
      </c>
      <c r="R23" s="360">
        <v>0</v>
      </c>
      <c r="S23" s="374" t="s">
        <v>156</v>
      </c>
    </row>
    <row r="24" spans="1:19" s="38" customFormat="1" ht="87" customHeight="1">
      <c r="A24" s="353" t="s">
        <v>128</v>
      </c>
      <c r="B24" s="343" t="s">
        <v>161</v>
      </c>
      <c r="C24" s="346" t="s">
        <v>160</v>
      </c>
      <c r="D24" s="165">
        <v>19</v>
      </c>
      <c r="E24" s="165">
        <v>330</v>
      </c>
      <c r="F24" s="357">
        <f>E24/D24</f>
        <v>17.36842105263158</v>
      </c>
      <c r="G24" s="164">
        <v>197</v>
      </c>
      <c r="H24" s="164">
        <f>3348</f>
        <v>3348</v>
      </c>
      <c r="I24" s="359">
        <f>H24/G24</f>
        <v>16.99492385786802</v>
      </c>
      <c r="J24" s="164">
        <v>197</v>
      </c>
      <c r="K24" s="164">
        <v>3348</v>
      </c>
      <c r="L24" s="359">
        <f>K24/J24</f>
        <v>16.99492385786802</v>
      </c>
      <c r="M24" s="164">
        <v>197</v>
      </c>
      <c r="N24" s="164">
        <v>3348</v>
      </c>
      <c r="O24" s="359">
        <f>N24/M24</f>
        <v>16.99492385786802</v>
      </c>
      <c r="P24" s="360">
        <f>O24/F24-1</f>
        <v>-0.021504383940932126</v>
      </c>
      <c r="Q24" s="360">
        <f>O24/I24-1</f>
        <v>0</v>
      </c>
      <c r="R24" s="360">
        <f>O24/L24-1</f>
        <v>0</v>
      </c>
      <c r="S24" s="375" t="s">
        <v>216</v>
      </c>
    </row>
    <row r="25" spans="1:19" s="38" customFormat="1" ht="82.5" customHeight="1">
      <c r="A25" s="353" t="s">
        <v>248</v>
      </c>
      <c r="B25" s="343" t="s">
        <v>162</v>
      </c>
      <c r="C25" s="346" t="s">
        <v>160</v>
      </c>
      <c r="D25" s="165">
        <v>0</v>
      </c>
      <c r="E25" s="165">
        <v>0</v>
      </c>
      <c r="F25" s="357">
        <v>0</v>
      </c>
      <c r="G25" s="164">
        <v>3760</v>
      </c>
      <c r="H25" s="164">
        <f>232652</f>
        <v>232652</v>
      </c>
      <c r="I25" s="359">
        <f>H25/G25</f>
        <v>61.875531914893614</v>
      </c>
      <c r="J25" s="164">
        <v>616</v>
      </c>
      <c r="K25" s="164">
        <v>38185</v>
      </c>
      <c r="L25" s="359">
        <f>K25/J25</f>
        <v>61.98863636363637</v>
      </c>
      <c r="M25" s="164">
        <v>465</v>
      </c>
      <c r="N25" s="164">
        <v>28821.072</v>
      </c>
      <c r="O25" s="359">
        <f>N25/M25</f>
        <v>61.9808</v>
      </c>
      <c r="P25" s="360">
        <v>0</v>
      </c>
      <c r="Q25" s="360">
        <f>O25/I25-1</f>
        <v>0.0017012877602600174</v>
      </c>
      <c r="R25" s="360">
        <f>O25/L25-1</f>
        <v>-0.00012641613198904889</v>
      </c>
      <c r="S25" s="376" t="s">
        <v>217</v>
      </c>
    </row>
    <row r="26" spans="1:19" s="38" customFormat="1" ht="64.5" customHeight="1">
      <c r="A26" s="353" t="s">
        <v>249</v>
      </c>
      <c r="B26" s="343" t="s">
        <v>170</v>
      </c>
      <c r="C26" s="346" t="s">
        <v>172</v>
      </c>
      <c r="D26" s="165">
        <v>0</v>
      </c>
      <c r="E26" s="165">
        <v>0</v>
      </c>
      <c r="F26" s="357">
        <v>0</v>
      </c>
      <c r="G26" s="165">
        <v>440</v>
      </c>
      <c r="H26" s="165">
        <v>22000</v>
      </c>
      <c r="I26" s="357">
        <f>H26/G26</f>
        <v>50</v>
      </c>
      <c r="J26" s="165">
        <v>440</v>
      </c>
      <c r="K26" s="165">
        <v>22000</v>
      </c>
      <c r="L26" s="357">
        <v>0</v>
      </c>
      <c r="M26" s="165">
        <v>0</v>
      </c>
      <c r="N26" s="165">
        <v>0</v>
      </c>
      <c r="O26" s="357">
        <v>0</v>
      </c>
      <c r="P26" s="360">
        <v>0</v>
      </c>
      <c r="Q26" s="360">
        <v>0</v>
      </c>
      <c r="R26" s="360">
        <v>0</v>
      </c>
      <c r="S26" s="370" t="s">
        <v>171</v>
      </c>
    </row>
    <row r="27" spans="1:19" s="38" customFormat="1" ht="93" customHeight="1" thickBot="1">
      <c r="A27" s="354" t="s">
        <v>250</v>
      </c>
      <c r="B27" s="355" t="s">
        <v>173</v>
      </c>
      <c r="C27" s="356" t="s">
        <v>174</v>
      </c>
      <c r="D27" s="167">
        <v>0</v>
      </c>
      <c r="E27" s="167">
        <v>0</v>
      </c>
      <c r="F27" s="358">
        <v>0</v>
      </c>
      <c r="G27" s="167">
        <v>2</v>
      </c>
      <c r="H27" s="167">
        <v>10600</v>
      </c>
      <c r="I27" s="358">
        <f t="shared" si="3"/>
        <v>5300</v>
      </c>
      <c r="J27" s="167">
        <v>2</v>
      </c>
      <c r="K27" s="167">
        <v>10600</v>
      </c>
      <c r="L27" s="358">
        <v>0</v>
      </c>
      <c r="M27" s="167">
        <v>0</v>
      </c>
      <c r="N27" s="167">
        <v>0</v>
      </c>
      <c r="O27" s="358">
        <v>0</v>
      </c>
      <c r="P27" s="362">
        <v>0</v>
      </c>
      <c r="Q27" s="362">
        <v>0</v>
      </c>
      <c r="R27" s="362">
        <v>0</v>
      </c>
      <c r="S27" s="377" t="s">
        <v>218</v>
      </c>
    </row>
    <row r="28" spans="1:18" s="28" customFormat="1" ht="21.75" customHeight="1">
      <c r="A28" s="149"/>
      <c r="B28" s="150"/>
      <c r="C28" s="114"/>
      <c r="D28" s="114"/>
      <c r="E28" s="151">
        <f>SUM(E11:E27)</f>
        <v>5452148</v>
      </c>
      <c r="F28" s="148"/>
      <c r="G28" s="148"/>
      <c r="H28" s="160">
        <f>SUM(H11:H27)</f>
        <v>5825400</v>
      </c>
      <c r="I28" s="161"/>
      <c r="J28" s="161"/>
      <c r="K28" s="162">
        <f>SUM(K11:K27)</f>
        <v>1987109</v>
      </c>
      <c r="L28" s="161"/>
      <c r="M28" s="161"/>
      <c r="N28" s="163">
        <f>SUM(N11:N27)</f>
        <v>1847719.601</v>
      </c>
      <c r="O28" s="114"/>
      <c r="P28" s="166"/>
      <c r="Q28" s="114"/>
      <c r="R28" s="114"/>
    </row>
    <row r="29" spans="1:19" ht="18.75" customHeight="1">
      <c r="A29" s="100"/>
      <c r="B29" s="99"/>
      <c r="C29" s="115"/>
      <c r="D29" s="115"/>
      <c r="E29" s="161">
        <v>2020</v>
      </c>
      <c r="F29" s="161"/>
      <c r="G29" s="161"/>
      <c r="H29" s="168" t="s">
        <v>166</v>
      </c>
      <c r="I29" s="161"/>
      <c r="J29" s="161"/>
      <c r="K29" s="161" t="s">
        <v>167</v>
      </c>
      <c r="L29" s="161"/>
      <c r="M29" s="161"/>
      <c r="N29" s="163" t="s">
        <v>175</v>
      </c>
      <c r="O29" s="161"/>
      <c r="P29" s="163"/>
      <c r="Q29" s="115"/>
      <c r="R29" s="115"/>
      <c r="S29" s="120"/>
    </row>
    <row r="30" spans="1:19" ht="12.75">
      <c r="A30" s="100"/>
      <c r="B30" s="99"/>
      <c r="C30" s="115"/>
      <c r="D30" s="115"/>
      <c r="E30" s="161"/>
      <c r="F30" s="161"/>
      <c r="G30" s="161"/>
      <c r="H30" s="163"/>
      <c r="I30" s="161"/>
      <c r="J30" s="161"/>
      <c r="K30" s="161"/>
      <c r="L30" s="161"/>
      <c r="M30" s="161"/>
      <c r="N30" s="163"/>
      <c r="O30" s="161"/>
      <c r="P30" s="161"/>
      <c r="Q30" s="115"/>
      <c r="R30" s="115"/>
      <c r="S30" s="120"/>
    </row>
    <row r="31" spans="1:19" ht="12.75">
      <c r="A31" s="100"/>
      <c r="B31" s="99"/>
      <c r="C31" s="115"/>
      <c r="D31" s="115"/>
      <c r="E31" s="163">
        <f>E12+E13+E14+E15+E16+E17+E18</f>
        <v>1258349</v>
      </c>
      <c r="F31" s="161"/>
      <c r="G31" s="161">
        <v>231</v>
      </c>
      <c r="H31" s="163">
        <f>H19+H20+H21+H22+H23+H25+H26+H27</f>
        <v>397552</v>
      </c>
      <c r="I31" s="163">
        <v>397552</v>
      </c>
      <c r="J31" s="163">
        <f>H31-I31</f>
        <v>0</v>
      </c>
      <c r="K31" s="163">
        <f>K19+K20+K21+K22+K23+K25+K26+K27</f>
        <v>146652</v>
      </c>
      <c r="L31" s="161">
        <f>146652</f>
        <v>146652</v>
      </c>
      <c r="M31" s="163">
        <f>K31-L31</f>
        <v>0</v>
      </c>
      <c r="N31" s="163">
        <f>N19+N20+N21+N22+N23+N25+N26+N27</f>
        <v>28821.072</v>
      </c>
      <c r="O31" s="169">
        <v>28821.072</v>
      </c>
      <c r="P31" s="163">
        <f>N31-O31</f>
        <v>0</v>
      </c>
      <c r="Q31" s="115"/>
      <c r="R31" s="115"/>
      <c r="S31" s="120"/>
    </row>
    <row r="32" spans="1:19" ht="12.75">
      <c r="A32" s="100"/>
      <c r="B32" s="99"/>
      <c r="C32" s="115"/>
      <c r="D32" s="115"/>
      <c r="E32" s="161">
        <v>384091</v>
      </c>
      <c r="F32" s="161"/>
      <c r="G32" s="161">
        <v>230</v>
      </c>
      <c r="H32" s="163">
        <v>3348</v>
      </c>
      <c r="I32" s="161">
        <v>3348</v>
      </c>
      <c r="J32" s="163">
        <f>H32-I32</f>
        <v>0</v>
      </c>
      <c r="K32" s="161">
        <v>3348</v>
      </c>
      <c r="L32" s="163">
        <v>3348</v>
      </c>
      <c r="M32" s="163">
        <f>K32-L32</f>
        <v>0</v>
      </c>
      <c r="N32" s="163">
        <f>N24</f>
        <v>3348</v>
      </c>
      <c r="O32" s="169">
        <v>3348</v>
      </c>
      <c r="P32" s="163">
        <f>N32-O32</f>
        <v>0</v>
      </c>
      <c r="Q32" s="115"/>
      <c r="R32" s="115"/>
      <c r="S32" s="120"/>
    </row>
    <row r="33" spans="1:19" ht="12.75">
      <c r="A33" s="100"/>
      <c r="B33" s="99"/>
      <c r="C33" s="115"/>
      <c r="D33" s="115"/>
      <c r="E33" s="163">
        <f>E31-E32</f>
        <v>874258</v>
      </c>
      <c r="F33" s="161"/>
      <c r="G33" s="161" t="s">
        <v>176</v>
      </c>
      <c r="H33" s="163">
        <f>H12+H13+H14+H15+H16+H17+H18</f>
        <v>1220500</v>
      </c>
      <c r="I33" s="161">
        <v>1151000</v>
      </c>
      <c r="J33" s="163">
        <f>H33-I33</f>
        <v>69500</v>
      </c>
      <c r="K33" s="163">
        <f>K12+K13+K14+K15+K16+K17+K18</f>
        <v>435775</v>
      </c>
      <c r="L33" s="161">
        <v>435775</v>
      </c>
      <c r="M33" s="163">
        <f>K33-L33</f>
        <v>0</v>
      </c>
      <c r="N33" s="163">
        <f>N12+N13+N14+N15+N16+N17+N18</f>
        <v>426915.337</v>
      </c>
      <c r="O33" s="169">
        <f>407803.962+19111.375</f>
        <v>426915.337</v>
      </c>
      <c r="P33" s="163">
        <f>N33-O33</f>
        <v>0</v>
      </c>
      <c r="Q33" s="115"/>
      <c r="R33" s="115"/>
      <c r="S33" s="120"/>
    </row>
    <row r="34" spans="2:19" ht="12.75">
      <c r="B34" s="115"/>
      <c r="C34" s="115"/>
      <c r="D34" s="115"/>
      <c r="E34" s="161"/>
      <c r="F34" s="161"/>
      <c r="G34" s="161" t="s">
        <v>141</v>
      </c>
      <c r="H34" s="163">
        <f>H11</f>
        <v>4204000</v>
      </c>
      <c r="I34" s="161">
        <v>4204000</v>
      </c>
      <c r="J34" s="163">
        <f>H34-I34</f>
        <v>0</v>
      </c>
      <c r="K34" s="163">
        <f>K11</f>
        <v>1401334</v>
      </c>
      <c r="L34" s="161">
        <f>1202720+198614</f>
        <v>1401334</v>
      </c>
      <c r="M34" s="163">
        <f>K34-L34</f>
        <v>0</v>
      </c>
      <c r="N34" s="163">
        <f>N11</f>
        <v>1388635.192</v>
      </c>
      <c r="O34" s="169">
        <f>1191929.171+196706.021</f>
        <v>1388635.192</v>
      </c>
      <c r="P34" s="163">
        <f>N34-O34</f>
        <v>0</v>
      </c>
      <c r="Q34" s="115"/>
      <c r="R34" s="115"/>
      <c r="S34" s="120"/>
    </row>
    <row r="35" spans="2:19" ht="12.75">
      <c r="B35" s="115"/>
      <c r="C35" s="115"/>
      <c r="D35" s="115"/>
      <c r="E35" s="161"/>
      <c r="F35" s="161"/>
      <c r="G35" s="163">
        <v>606</v>
      </c>
      <c r="H35" s="163">
        <v>69500</v>
      </c>
      <c r="I35" s="161">
        <v>69500</v>
      </c>
      <c r="J35" s="163">
        <f>H35-I35</f>
        <v>0</v>
      </c>
      <c r="K35" s="163">
        <f>SUM(K31:K34)</f>
        <v>1987109</v>
      </c>
      <c r="L35" s="161">
        <f>SUM(L31:L34)</f>
        <v>1987109</v>
      </c>
      <c r="M35" s="161"/>
      <c r="N35" s="163">
        <f>SUM(N31:N34)</f>
        <v>1847719.601</v>
      </c>
      <c r="O35" s="169">
        <f>SUM(O31:O34)</f>
        <v>1847719.601</v>
      </c>
      <c r="P35" s="163">
        <f>N35-O35</f>
        <v>0</v>
      </c>
      <c r="Q35" s="115"/>
      <c r="R35" s="115"/>
      <c r="S35" s="120"/>
    </row>
    <row r="36" spans="2:19" ht="12.75">
      <c r="B36" s="115"/>
      <c r="C36" s="115"/>
      <c r="D36" s="115"/>
      <c r="E36" s="161"/>
      <c r="F36" s="161"/>
      <c r="G36" s="161"/>
      <c r="H36" s="163">
        <f>H31+H32+H33+H34+H35</f>
        <v>5894900</v>
      </c>
      <c r="I36" s="163">
        <f>I31+I32+I33+I34+I35</f>
        <v>5825400</v>
      </c>
      <c r="J36" s="161"/>
      <c r="K36" s="163"/>
      <c r="L36" s="161"/>
      <c r="M36" s="161"/>
      <c r="N36" s="161"/>
      <c r="O36" s="161"/>
      <c r="P36" s="161"/>
      <c r="Q36" s="115"/>
      <c r="R36" s="115"/>
      <c r="S36" s="120"/>
    </row>
    <row r="37" spans="2:19" ht="12.75">
      <c r="B37" s="115"/>
      <c r="C37" s="115"/>
      <c r="D37" s="115"/>
      <c r="E37" s="161"/>
      <c r="F37" s="161"/>
      <c r="G37" s="161"/>
      <c r="H37" s="161"/>
      <c r="I37" s="163">
        <f>H36-I36</f>
        <v>69500</v>
      </c>
      <c r="J37" s="161"/>
      <c r="K37" s="161"/>
      <c r="L37" s="161"/>
      <c r="M37" s="161"/>
      <c r="N37" s="161"/>
      <c r="O37" s="161"/>
      <c r="P37" s="161"/>
      <c r="Q37" s="115"/>
      <c r="R37" s="115"/>
      <c r="S37" s="120"/>
    </row>
    <row r="38" spans="2:19" ht="12.75">
      <c r="B38" s="115"/>
      <c r="C38" s="115"/>
      <c r="D38" s="115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15"/>
      <c r="R38" s="115"/>
      <c r="S38" s="120"/>
    </row>
    <row r="39" spans="2:19" ht="12.75">
      <c r="B39" s="115"/>
      <c r="C39" s="115"/>
      <c r="D39" s="115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15"/>
      <c r="R39" s="115"/>
      <c r="S39" s="120"/>
    </row>
    <row r="40" spans="5:19" ht="12.75">
      <c r="E40" s="115"/>
      <c r="F40" s="115"/>
      <c r="G40" s="115"/>
      <c r="H40" s="115"/>
      <c r="I40" s="115"/>
      <c r="J40" s="115"/>
      <c r="K40" s="115"/>
      <c r="L40" s="115"/>
      <c r="M40" s="120"/>
      <c r="N40" s="115"/>
      <c r="O40" s="115"/>
      <c r="P40" s="115"/>
      <c r="Q40" s="115"/>
      <c r="R40" s="115"/>
      <c r="S40" s="120"/>
    </row>
    <row r="41" spans="5:19" ht="12.75">
      <c r="E41" s="115"/>
      <c r="F41" s="115"/>
      <c r="G41" s="115"/>
      <c r="H41" s="115"/>
      <c r="I41" s="115"/>
      <c r="J41" s="115"/>
      <c r="K41" s="115"/>
      <c r="L41" s="115"/>
      <c r="M41" s="120"/>
      <c r="N41" s="115"/>
      <c r="O41" s="115"/>
      <c r="P41" s="115"/>
      <c r="Q41" s="115"/>
      <c r="R41" s="115"/>
      <c r="S41" s="120"/>
    </row>
    <row r="42" spans="12:19" ht="12.75">
      <c r="L42" s="120"/>
      <c r="M42" s="120"/>
      <c r="N42" s="120"/>
      <c r="O42" s="120"/>
      <c r="P42" s="120"/>
      <c r="Q42" s="120"/>
      <c r="R42" s="120"/>
      <c r="S42" s="120"/>
    </row>
  </sheetData>
  <sheetProtection/>
  <mergeCells count="21">
    <mergeCell ref="A9:A10"/>
    <mergeCell ref="B9:B10"/>
    <mergeCell ref="C9:C10"/>
    <mergeCell ref="D9:D10"/>
    <mergeCell ref="E9:E10"/>
    <mergeCell ref="L9:L10"/>
    <mergeCell ref="S8:S10"/>
    <mergeCell ref="I9:I10"/>
    <mergeCell ref="M9:M10"/>
    <mergeCell ref="N9:N10"/>
    <mergeCell ref="O9:O10"/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="80" zoomScaleNormal="80" zoomScalePageLayoutView="0" workbookViewId="0" topLeftCell="A28">
      <selection activeCell="C15" sqref="C15"/>
    </sheetView>
  </sheetViews>
  <sheetFormatPr defaultColWidth="9.140625" defaultRowHeight="12.75"/>
  <cols>
    <col min="1" max="1" width="14.00390625" style="13" customWidth="1"/>
    <col min="2" max="2" width="80.28125" style="13" customWidth="1"/>
    <col min="3" max="3" width="23.57421875" style="0" customWidth="1"/>
    <col min="4" max="4" width="18.7109375" style="0" customWidth="1"/>
    <col min="5" max="5" width="12.7109375" style="13" customWidth="1"/>
    <col min="6" max="7" width="12.28125" style="13" customWidth="1"/>
    <col min="8" max="8" width="12.00390625" style="13" customWidth="1"/>
    <col min="9" max="9" width="12.8515625" style="13" customWidth="1"/>
    <col min="10" max="10" width="56.7109375" style="60" customWidth="1"/>
  </cols>
  <sheetData>
    <row r="2" spans="1:10" s="51" customFormat="1" ht="15.75">
      <c r="A2" s="122" t="s">
        <v>181</v>
      </c>
      <c r="B2" s="121"/>
      <c r="C2" s="59"/>
      <c r="E2" s="31"/>
      <c r="F2" s="31"/>
      <c r="G2" s="31"/>
      <c r="H2" s="31"/>
      <c r="I2" s="31"/>
      <c r="J2" s="87"/>
    </row>
    <row r="3" spans="1:9" s="60" customFormat="1" ht="18.75" customHeight="1">
      <c r="A3" s="135" t="s">
        <v>179</v>
      </c>
      <c r="B3" s="136"/>
      <c r="C3" s="89"/>
      <c r="E3" s="32"/>
      <c r="F3" s="32"/>
      <c r="G3" s="32"/>
      <c r="H3" s="32"/>
      <c r="I3" s="32"/>
    </row>
    <row r="4" spans="1:2" ht="15.75" customHeight="1" thickBot="1">
      <c r="A4" s="314" t="s">
        <v>80</v>
      </c>
      <c r="B4" s="314"/>
    </row>
    <row r="5" spans="1:10" s="57" customFormat="1" ht="33.75" customHeight="1">
      <c r="A5" s="243" t="s">
        <v>51</v>
      </c>
      <c r="B5" s="244" t="s">
        <v>81</v>
      </c>
      <c r="C5" s="245" t="s">
        <v>39</v>
      </c>
      <c r="D5" s="317" t="s">
        <v>80</v>
      </c>
      <c r="E5" s="317"/>
      <c r="F5" s="317"/>
      <c r="G5" s="317"/>
      <c r="H5" s="317"/>
      <c r="I5" s="317"/>
      <c r="J5" s="266" t="s">
        <v>25</v>
      </c>
    </row>
    <row r="6" spans="1:10" s="57" customFormat="1" ht="164.25" customHeight="1">
      <c r="A6" s="267" t="s">
        <v>115</v>
      </c>
      <c r="B6" s="256" t="s">
        <v>116</v>
      </c>
      <c r="C6" s="257"/>
      <c r="D6" s="258"/>
      <c r="E6" s="259"/>
      <c r="F6" s="259"/>
      <c r="G6" s="259"/>
      <c r="H6" s="260"/>
      <c r="I6" s="260"/>
      <c r="J6" s="268" t="s">
        <v>57</v>
      </c>
    </row>
    <row r="7" spans="1:10" s="57" customFormat="1" ht="15.75" customHeight="1">
      <c r="A7" s="269"/>
      <c r="B7" s="260"/>
      <c r="C7" s="261"/>
      <c r="D7" s="316" t="s">
        <v>60</v>
      </c>
      <c r="E7" s="316"/>
      <c r="F7" s="316"/>
      <c r="G7" s="316"/>
      <c r="H7" s="316"/>
      <c r="I7" s="316"/>
      <c r="J7" s="268" t="s">
        <v>57</v>
      </c>
    </row>
    <row r="8" spans="1:10" s="58" customFormat="1" ht="51">
      <c r="A8" s="315"/>
      <c r="B8" s="316"/>
      <c r="C8" s="246" t="s">
        <v>58</v>
      </c>
      <c r="D8" s="246" t="s">
        <v>233</v>
      </c>
      <c r="E8" s="247" t="s">
        <v>234</v>
      </c>
      <c r="F8" s="247" t="s">
        <v>235</v>
      </c>
      <c r="G8" s="247" t="s">
        <v>236</v>
      </c>
      <c r="H8" s="247" t="s">
        <v>237</v>
      </c>
      <c r="I8" s="247" t="s">
        <v>59</v>
      </c>
      <c r="J8" s="270"/>
    </row>
    <row r="9" spans="1:10" s="57" customFormat="1" ht="42" customHeight="1">
      <c r="A9" s="182" t="s">
        <v>92</v>
      </c>
      <c r="B9" s="262" t="s">
        <v>238</v>
      </c>
      <c r="C9" s="263"/>
      <c r="D9" s="264"/>
      <c r="E9" s="206"/>
      <c r="F9" s="206"/>
      <c r="G9" s="206"/>
      <c r="H9" s="206"/>
      <c r="I9" s="265"/>
      <c r="J9" s="271"/>
    </row>
    <row r="10" spans="1:10" s="57" customFormat="1" ht="59.25" customHeight="1">
      <c r="A10" s="248"/>
      <c r="B10" s="249"/>
      <c r="C10" s="250" t="s">
        <v>219</v>
      </c>
      <c r="D10" s="251" t="s">
        <v>121</v>
      </c>
      <c r="E10" s="252">
        <v>4233</v>
      </c>
      <c r="F10" s="253">
        <v>4553</v>
      </c>
      <c r="G10" s="253">
        <v>4553</v>
      </c>
      <c r="H10" s="252">
        <v>4344</v>
      </c>
      <c r="I10" s="254">
        <f>H10/G10</f>
        <v>0.9540962003074895</v>
      </c>
      <c r="J10" s="255" t="s">
        <v>200</v>
      </c>
    </row>
    <row r="11" spans="1:10" s="57" customFormat="1" ht="60.75" customHeight="1">
      <c r="A11" s="182"/>
      <c r="B11" s="184"/>
      <c r="C11" s="177" t="s">
        <v>221</v>
      </c>
      <c r="D11" s="207" t="s">
        <v>122</v>
      </c>
      <c r="E11" s="208">
        <v>4585</v>
      </c>
      <c r="F11" s="209">
        <v>4595</v>
      </c>
      <c r="G11" s="209">
        <v>4606</v>
      </c>
      <c r="H11" s="208">
        <v>4606</v>
      </c>
      <c r="I11" s="210">
        <f>H11/G11</f>
        <v>1</v>
      </c>
      <c r="J11" s="211" t="s">
        <v>227</v>
      </c>
    </row>
    <row r="12" spans="1:10" s="57" customFormat="1" ht="84" customHeight="1">
      <c r="A12" s="182"/>
      <c r="B12" s="184"/>
      <c r="C12" s="178" t="s">
        <v>222</v>
      </c>
      <c r="D12" s="207" t="s">
        <v>123</v>
      </c>
      <c r="E12" s="185">
        <v>59</v>
      </c>
      <c r="F12" s="186">
        <v>59</v>
      </c>
      <c r="G12" s="186">
        <v>59</v>
      </c>
      <c r="H12" s="186">
        <v>59</v>
      </c>
      <c r="I12" s="210">
        <f>H12/G12</f>
        <v>1</v>
      </c>
      <c r="J12" s="211" t="s">
        <v>228</v>
      </c>
    </row>
    <row r="13" spans="1:10" s="57" customFormat="1" ht="71.25" customHeight="1">
      <c r="A13" s="187"/>
      <c r="B13" s="212"/>
      <c r="C13" s="176" t="s">
        <v>224</v>
      </c>
      <c r="D13" s="207" t="s">
        <v>124</v>
      </c>
      <c r="E13" s="213">
        <v>18</v>
      </c>
      <c r="F13" s="203">
        <v>28</v>
      </c>
      <c r="G13" s="203">
        <v>28</v>
      </c>
      <c r="H13" s="203">
        <v>20</v>
      </c>
      <c r="I13" s="210">
        <f>H13/G13</f>
        <v>0.7142857142857143</v>
      </c>
      <c r="J13" s="211" t="s">
        <v>229</v>
      </c>
    </row>
    <row r="14" spans="1:10" s="57" customFormat="1" ht="84.75" customHeight="1">
      <c r="A14" s="214"/>
      <c r="B14" s="212"/>
      <c r="C14" s="178" t="s">
        <v>220</v>
      </c>
      <c r="D14" s="207" t="s">
        <v>125</v>
      </c>
      <c r="E14" s="213">
        <v>337</v>
      </c>
      <c r="F14" s="203">
        <v>337</v>
      </c>
      <c r="G14" s="203">
        <v>337</v>
      </c>
      <c r="H14" s="203">
        <v>337</v>
      </c>
      <c r="I14" s="210">
        <f>H14/G14</f>
        <v>1</v>
      </c>
      <c r="J14" s="215" t="s">
        <v>230</v>
      </c>
    </row>
    <row r="15" spans="1:10" s="57" customFormat="1" ht="56.25" customHeight="1">
      <c r="A15" s="188" t="s">
        <v>101</v>
      </c>
      <c r="B15" s="193" t="s">
        <v>112</v>
      </c>
      <c r="C15" s="189"/>
      <c r="D15" s="216"/>
      <c r="E15" s="217"/>
      <c r="F15" s="218"/>
      <c r="G15" s="218"/>
      <c r="H15" s="218"/>
      <c r="I15" s="219"/>
      <c r="J15" s="220"/>
    </row>
    <row r="16" spans="1:10" s="57" customFormat="1" ht="100.5" customHeight="1">
      <c r="A16" s="190"/>
      <c r="B16" s="221"/>
      <c r="C16" s="197" t="s">
        <v>99</v>
      </c>
      <c r="D16" s="207" t="s">
        <v>114</v>
      </c>
      <c r="E16" s="222">
        <v>900</v>
      </c>
      <c r="F16" s="209">
        <v>900</v>
      </c>
      <c r="G16" s="209">
        <v>900</v>
      </c>
      <c r="H16" s="209">
        <v>0</v>
      </c>
      <c r="I16" s="210">
        <f>H16/G16</f>
        <v>0</v>
      </c>
      <c r="J16" s="223" t="s">
        <v>202</v>
      </c>
    </row>
    <row r="17" spans="1:10" s="57" customFormat="1" ht="56.25" customHeight="1">
      <c r="A17" s="190"/>
      <c r="B17" s="221"/>
      <c r="C17" s="197" t="s">
        <v>159</v>
      </c>
      <c r="D17" s="207" t="s">
        <v>114</v>
      </c>
      <c r="E17" s="222">
        <v>19</v>
      </c>
      <c r="F17" s="209">
        <v>197</v>
      </c>
      <c r="G17" s="209">
        <v>197</v>
      </c>
      <c r="H17" s="209">
        <v>197</v>
      </c>
      <c r="I17" s="210">
        <f>H17/G17</f>
        <v>1</v>
      </c>
      <c r="J17" s="211" t="s">
        <v>203</v>
      </c>
    </row>
    <row r="18" spans="1:10" s="57" customFormat="1" ht="56.25" customHeight="1">
      <c r="A18" s="190"/>
      <c r="B18" s="272"/>
      <c r="C18" s="273" t="s">
        <v>189</v>
      </c>
      <c r="D18" s="207" t="s">
        <v>114</v>
      </c>
      <c r="E18" s="222">
        <v>0</v>
      </c>
      <c r="F18" s="209">
        <v>3760</v>
      </c>
      <c r="G18" s="209">
        <v>3760</v>
      </c>
      <c r="H18" s="209">
        <v>465</v>
      </c>
      <c r="I18" s="210">
        <f>H18/G18</f>
        <v>0.12367021276595745</v>
      </c>
      <c r="J18" s="215" t="s">
        <v>204</v>
      </c>
    </row>
    <row r="19" spans="1:10" s="57" customFormat="1" ht="56.25" customHeight="1">
      <c r="A19" s="190"/>
      <c r="B19" s="221"/>
      <c r="C19" s="191"/>
      <c r="D19" s="207" t="s">
        <v>114</v>
      </c>
      <c r="E19" s="222">
        <v>1192</v>
      </c>
      <c r="F19" s="209">
        <v>0</v>
      </c>
      <c r="G19" s="209">
        <v>0</v>
      </c>
      <c r="H19" s="209">
        <v>0</v>
      </c>
      <c r="I19" s="210">
        <v>0</v>
      </c>
      <c r="J19" s="215" t="s">
        <v>231</v>
      </c>
    </row>
    <row r="20" spans="1:10" s="57" customFormat="1" ht="56.25" customHeight="1">
      <c r="A20" s="190"/>
      <c r="B20" s="272"/>
      <c r="C20" s="181" t="s">
        <v>186</v>
      </c>
      <c r="D20" s="224" t="s">
        <v>212</v>
      </c>
      <c r="E20" s="225">
        <v>0</v>
      </c>
      <c r="F20" s="209">
        <v>440</v>
      </c>
      <c r="G20" s="209">
        <v>440</v>
      </c>
      <c r="H20" s="209">
        <v>0</v>
      </c>
      <c r="I20" s="210">
        <v>0</v>
      </c>
      <c r="J20" s="211" t="s">
        <v>205</v>
      </c>
    </row>
    <row r="21" spans="1:10" s="57" customFormat="1" ht="65.25" customHeight="1">
      <c r="A21" s="192"/>
      <c r="B21" s="196"/>
      <c r="C21" s="197" t="s">
        <v>192</v>
      </c>
      <c r="D21" s="224" t="s">
        <v>213</v>
      </c>
      <c r="E21" s="225">
        <v>0</v>
      </c>
      <c r="F21" s="209">
        <v>2</v>
      </c>
      <c r="G21" s="209">
        <v>2</v>
      </c>
      <c r="H21" s="209">
        <v>0</v>
      </c>
      <c r="I21" s="210">
        <v>0</v>
      </c>
      <c r="J21" s="223" t="s">
        <v>206</v>
      </c>
    </row>
    <row r="22" spans="1:10" s="57" customFormat="1" ht="47.25" customHeight="1">
      <c r="A22" s="188" t="s">
        <v>101</v>
      </c>
      <c r="B22" s="193" t="s">
        <v>113</v>
      </c>
      <c r="C22" s="194"/>
      <c r="D22" s="226"/>
      <c r="E22" s="209"/>
      <c r="F22" s="218"/>
      <c r="G22" s="218"/>
      <c r="H22" s="218"/>
      <c r="I22" s="219"/>
      <c r="J22" s="215"/>
    </row>
    <row r="23" spans="1:10" s="57" customFormat="1" ht="82.5" customHeight="1">
      <c r="A23" s="192"/>
      <c r="B23" s="195"/>
      <c r="C23" s="227" t="s">
        <v>98</v>
      </c>
      <c r="D23" s="228" t="s">
        <v>102</v>
      </c>
      <c r="E23" s="209">
        <v>796</v>
      </c>
      <c r="F23" s="209">
        <v>278</v>
      </c>
      <c r="G23" s="209">
        <v>278</v>
      </c>
      <c r="H23" s="209">
        <v>0</v>
      </c>
      <c r="I23" s="229">
        <f aca="true" t="shared" si="0" ref="I23:I29">H23/G23</f>
        <v>0</v>
      </c>
      <c r="J23" s="223" t="s">
        <v>207</v>
      </c>
    </row>
    <row r="24" spans="1:10" s="57" customFormat="1" ht="86.25" customHeight="1">
      <c r="A24" s="192"/>
      <c r="B24" s="196"/>
      <c r="C24" s="197" t="s">
        <v>97</v>
      </c>
      <c r="D24" s="228" t="s">
        <v>91</v>
      </c>
      <c r="E24" s="209">
        <v>9</v>
      </c>
      <c r="F24" s="209">
        <v>5</v>
      </c>
      <c r="G24" s="209">
        <v>5</v>
      </c>
      <c r="H24" s="209">
        <v>0</v>
      </c>
      <c r="I24" s="210">
        <f>H24/G24</f>
        <v>0</v>
      </c>
      <c r="J24" s="230" t="s">
        <v>208</v>
      </c>
    </row>
    <row r="25" spans="1:10" s="57" customFormat="1" ht="47.25" customHeight="1">
      <c r="A25" s="188" t="s">
        <v>101</v>
      </c>
      <c r="B25" s="183" t="s">
        <v>129</v>
      </c>
      <c r="C25" s="194"/>
      <c r="D25" s="231"/>
      <c r="E25" s="218"/>
      <c r="F25" s="218"/>
      <c r="G25" s="218"/>
      <c r="H25" s="218"/>
      <c r="I25" s="219"/>
      <c r="J25" s="232"/>
    </row>
    <row r="26" spans="1:10" s="57" customFormat="1" ht="48.75" customHeight="1">
      <c r="A26" s="198"/>
      <c r="B26" s="199"/>
      <c r="C26" s="233"/>
      <c r="D26" s="228" t="s">
        <v>93</v>
      </c>
      <c r="E26" s="209">
        <v>1</v>
      </c>
      <c r="F26" s="209">
        <v>0</v>
      </c>
      <c r="G26" s="209">
        <v>0</v>
      </c>
      <c r="H26" s="209">
        <v>0</v>
      </c>
      <c r="I26" s="210">
        <v>0</v>
      </c>
      <c r="J26" s="234" t="s">
        <v>232</v>
      </c>
    </row>
    <row r="27" spans="1:10" s="57" customFormat="1" ht="54.75" customHeight="1">
      <c r="A27" s="182" t="s">
        <v>103</v>
      </c>
      <c r="B27" s="186" t="s">
        <v>104</v>
      </c>
      <c r="C27" s="200"/>
      <c r="D27" s="216"/>
      <c r="E27" s="201"/>
      <c r="F27" s="202"/>
      <c r="G27" s="202"/>
      <c r="H27" s="202"/>
      <c r="I27" s="219"/>
      <c r="J27" s="232"/>
    </row>
    <row r="28" spans="1:10" s="57" customFormat="1" ht="60.75" customHeight="1">
      <c r="A28" s="187"/>
      <c r="B28" s="235"/>
      <c r="C28" s="176" t="s">
        <v>225</v>
      </c>
      <c r="D28" s="207" t="s">
        <v>105</v>
      </c>
      <c r="E28" s="185">
        <v>0</v>
      </c>
      <c r="F28" s="203">
        <v>740</v>
      </c>
      <c r="G28" s="203">
        <v>740</v>
      </c>
      <c r="H28" s="186">
        <v>0</v>
      </c>
      <c r="I28" s="210">
        <f t="shared" si="0"/>
        <v>0</v>
      </c>
      <c r="J28" s="215" t="s">
        <v>209</v>
      </c>
    </row>
    <row r="29" spans="1:10" s="57" customFormat="1" ht="59.25" customHeight="1">
      <c r="A29" s="204"/>
      <c r="B29" s="236"/>
      <c r="C29" s="176" t="s">
        <v>226</v>
      </c>
      <c r="D29" s="207" t="s">
        <v>106</v>
      </c>
      <c r="E29" s="213">
        <v>0</v>
      </c>
      <c r="F29" s="203">
        <v>4</v>
      </c>
      <c r="G29" s="203">
        <v>4</v>
      </c>
      <c r="H29" s="203">
        <v>0</v>
      </c>
      <c r="I29" s="210">
        <f t="shared" si="0"/>
        <v>0</v>
      </c>
      <c r="J29" s="215" t="s">
        <v>210</v>
      </c>
    </row>
    <row r="30" spans="1:10" s="57" customFormat="1" ht="42" customHeight="1" thickBot="1">
      <c r="A30" s="237"/>
      <c r="B30" s="238"/>
      <c r="C30" s="179" t="s">
        <v>223</v>
      </c>
      <c r="D30" s="239" t="s">
        <v>107</v>
      </c>
      <c r="E30" s="240">
        <v>0</v>
      </c>
      <c r="F30" s="205">
        <v>12</v>
      </c>
      <c r="G30" s="205">
        <v>12</v>
      </c>
      <c r="H30" s="205">
        <v>0</v>
      </c>
      <c r="I30" s="241">
        <f>H30/G30</f>
        <v>0</v>
      </c>
      <c r="J30" s="242" t="s">
        <v>211</v>
      </c>
    </row>
    <row r="33" ht="15" customHeight="1"/>
  </sheetData>
  <sheetProtection/>
  <mergeCells count="4">
    <mergeCell ref="A4:B4"/>
    <mergeCell ref="A8:B8"/>
    <mergeCell ref="D7:I7"/>
    <mergeCell ref="D5:I5"/>
  </mergeCells>
  <printOptions horizontalCentered="1" verticalCentered="1"/>
  <pageMargins left="0" right="0" top="0" bottom="0" header="0" footer="0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27"/>
  <sheetViews>
    <sheetView zoomScale="90" zoomScaleNormal="90" zoomScalePageLayoutView="0" workbookViewId="0" topLeftCell="A13">
      <selection activeCell="E34" sqref="E34"/>
    </sheetView>
  </sheetViews>
  <sheetFormatPr defaultColWidth="9.140625" defaultRowHeight="12.75"/>
  <cols>
    <col min="1" max="1" width="11.28125" style="63" customWidth="1"/>
    <col min="2" max="2" width="30.8515625" style="63" customWidth="1"/>
    <col min="3" max="3" width="14.140625" style="63" customWidth="1"/>
    <col min="4" max="4" width="15.421875" style="63" customWidth="1"/>
    <col min="5" max="5" width="17.421875" style="63" customWidth="1"/>
    <col min="6" max="6" width="17.421875" style="156" customWidth="1"/>
    <col min="7" max="7" width="16.7109375" style="63" customWidth="1"/>
    <col min="8" max="8" width="19.8515625" style="63" customWidth="1"/>
    <col min="9" max="9" width="20.00390625" style="63" customWidth="1"/>
    <col min="10" max="10" width="17.7109375" style="63" customWidth="1"/>
    <col min="11" max="11" width="50.140625" style="63" customWidth="1"/>
    <col min="12" max="12" width="14.421875" style="63" customWidth="1"/>
    <col min="13" max="15" width="9.140625" style="63" customWidth="1"/>
    <col min="16" max="16" width="17.28125" style="63" customWidth="1"/>
    <col min="17" max="16384" width="9.140625" style="63" customWidth="1"/>
  </cols>
  <sheetData>
    <row r="1" ht="20.25" customHeight="1"/>
    <row r="2" spans="1:9" s="73" customFormat="1" ht="15.75">
      <c r="A2" s="102" t="s">
        <v>69</v>
      </c>
      <c r="B2" s="103"/>
      <c r="C2" s="104"/>
      <c r="D2" s="103"/>
      <c r="E2" s="103"/>
      <c r="F2" s="157"/>
      <c r="G2" s="74"/>
      <c r="H2" s="74"/>
      <c r="I2" s="74"/>
    </row>
    <row r="3" spans="1:9" s="68" customFormat="1" ht="12.75">
      <c r="A3" s="67"/>
      <c r="B3" s="105"/>
      <c r="C3" s="105"/>
      <c r="D3" s="105"/>
      <c r="E3" s="105"/>
      <c r="F3" s="158"/>
      <c r="G3" s="69"/>
      <c r="H3" s="69"/>
      <c r="I3" s="69"/>
    </row>
    <row r="4" spans="1:9" s="71" customFormat="1" ht="12.75">
      <c r="A4" s="67" t="s">
        <v>55</v>
      </c>
      <c r="B4" s="105"/>
      <c r="C4" s="67"/>
      <c r="D4" s="105"/>
      <c r="E4" s="105"/>
      <c r="F4" s="158"/>
      <c r="G4" s="72"/>
      <c r="H4" s="72"/>
      <c r="I4" s="72"/>
    </row>
    <row r="5" spans="1:9" ht="13.5" thickBot="1">
      <c r="A5" s="106"/>
      <c r="B5" s="106"/>
      <c r="C5" s="62"/>
      <c r="D5" s="106"/>
      <c r="E5" s="62"/>
      <c r="F5" s="159"/>
      <c r="G5" s="64"/>
      <c r="H5" s="64"/>
      <c r="I5" s="64"/>
    </row>
    <row r="6" spans="1:11" ht="12.75" customHeight="1">
      <c r="A6" s="328" t="s">
        <v>31</v>
      </c>
      <c r="B6" s="318" t="s">
        <v>41</v>
      </c>
      <c r="C6" s="288" t="s">
        <v>42</v>
      </c>
      <c r="D6" s="288" t="s">
        <v>43</v>
      </c>
      <c r="E6" s="288" t="s">
        <v>53</v>
      </c>
      <c r="F6" s="288" t="s">
        <v>183</v>
      </c>
      <c r="G6" s="318" t="s">
        <v>184</v>
      </c>
      <c r="H6" s="318" t="s">
        <v>45</v>
      </c>
      <c r="I6" s="318" t="s">
        <v>96</v>
      </c>
      <c r="J6" s="318" t="s">
        <v>46</v>
      </c>
      <c r="K6" s="323" t="s">
        <v>25</v>
      </c>
    </row>
    <row r="7" spans="1:11" ht="12.75" customHeight="1">
      <c r="A7" s="329"/>
      <c r="B7" s="319"/>
      <c r="C7" s="289" t="s">
        <v>26</v>
      </c>
      <c r="D7" s="289" t="s">
        <v>47</v>
      </c>
      <c r="E7" s="289" t="s">
        <v>47</v>
      </c>
      <c r="F7" s="319" t="s">
        <v>28</v>
      </c>
      <c r="G7" s="319"/>
      <c r="H7" s="319"/>
      <c r="I7" s="319"/>
      <c r="J7" s="319"/>
      <c r="K7" s="324"/>
    </row>
    <row r="8" spans="1:11" ht="32.25" customHeight="1">
      <c r="A8" s="329"/>
      <c r="B8" s="319"/>
      <c r="C8" s="289" t="s">
        <v>27</v>
      </c>
      <c r="D8" s="289" t="s">
        <v>27</v>
      </c>
      <c r="E8" s="289" t="s">
        <v>27</v>
      </c>
      <c r="F8" s="319"/>
      <c r="G8" s="319"/>
      <c r="H8" s="319"/>
      <c r="I8" s="319"/>
      <c r="J8" s="319"/>
      <c r="K8" s="324"/>
    </row>
    <row r="9" spans="1:11" ht="54.75" customHeight="1">
      <c r="A9" s="287" t="s">
        <v>159</v>
      </c>
      <c r="B9" s="274" t="s">
        <v>182</v>
      </c>
      <c r="C9" s="275">
        <v>3348</v>
      </c>
      <c r="D9" s="276">
        <v>2020</v>
      </c>
      <c r="E9" s="276">
        <v>2021</v>
      </c>
      <c r="F9" s="275">
        <v>3348</v>
      </c>
      <c r="G9" s="275">
        <v>3348</v>
      </c>
      <c r="H9" s="275">
        <v>3348</v>
      </c>
      <c r="I9" s="275">
        <v>3348</v>
      </c>
      <c r="J9" s="275">
        <v>3348</v>
      </c>
      <c r="K9" s="378" t="s">
        <v>185</v>
      </c>
    </row>
    <row r="10" spans="1:11" ht="54.75" customHeight="1">
      <c r="A10" s="277" t="s">
        <v>97</v>
      </c>
      <c r="B10" s="278" t="s">
        <v>100</v>
      </c>
      <c r="C10" s="279">
        <v>35000</v>
      </c>
      <c r="D10" s="280">
        <v>2021</v>
      </c>
      <c r="E10" s="280">
        <v>2021</v>
      </c>
      <c r="F10" s="281">
        <v>35000</v>
      </c>
      <c r="G10" s="281">
        <v>35000</v>
      </c>
      <c r="H10" s="281">
        <v>0</v>
      </c>
      <c r="I10" s="281">
        <v>0</v>
      </c>
      <c r="J10" s="281">
        <v>0</v>
      </c>
      <c r="K10" s="175" t="s">
        <v>198</v>
      </c>
    </row>
    <row r="11" spans="1:11" s="156" customFormat="1" ht="79.5" customHeight="1">
      <c r="A11" s="282" t="s">
        <v>98</v>
      </c>
      <c r="B11" s="283" t="s">
        <v>239</v>
      </c>
      <c r="C11" s="279">
        <f>36367+4500</f>
        <v>40867</v>
      </c>
      <c r="D11" s="280">
        <v>2021</v>
      </c>
      <c r="E11" s="280">
        <v>2021</v>
      </c>
      <c r="F11" s="284">
        <v>36367</v>
      </c>
      <c r="G11" s="281">
        <v>36367</v>
      </c>
      <c r="H11" s="281">
        <v>0</v>
      </c>
      <c r="I11" s="281">
        <v>0</v>
      </c>
      <c r="J11" s="281">
        <f>I11</f>
        <v>0</v>
      </c>
      <c r="K11" s="174" t="s">
        <v>194</v>
      </c>
    </row>
    <row r="12" spans="1:11" s="156" customFormat="1" ht="79.5" customHeight="1">
      <c r="A12" s="297" t="s">
        <v>240</v>
      </c>
      <c r="B12" s="298" t="s">
        <v>241</v>
      </c>
      <c r="C12" s="279"/>
      <c r="D12" s="280">
        <v>2021</v>
      </c>
      <c r="E12" s="280">
        <v>2021</v>
      </c>
      <c r="F12" s="296">
        <v>4500</v>
      </c>
      <c r="G12" s="281">
        <v>4500</v>
      </c>
      <c r="H12" s="281"/>
      <c r="I12" s="281"/>
      <c r="J12" s="281"/>
      <c r="K12" s="174" t="s">
        <v>242</v>
      </c>
    </row>
    <row r="13" spans="1:11" s="156" customFormat="1" ht="90" customHeight="1">
      <c r="A13" s="180" t="s">
        <v>99</v>
      </c>
      <c r="B13" s="285" t="s">
        <v>140</v>
      </c>
      <c r="C13" s="279">
        <v>56433</v>
      </c>
      <c r="D13" s="280">
        <v>2021</v>
      </c>
      <c r="E13" s="280">
        <v>2021</v>
      </c>
      <c r="F13" s="281">
        <v>56433</v>
      </c>
      <c r="G13" s="281">
        <v>56433</v>
      </c>
      <c r="H13" s="281">
        <v>0</v>
      </c>
      <c r="I13" s="281">
        <v>0</v>
      </c>
      <c r="J13" s="281">
        <v>0</v>
      </c>
      <c r="K13" s="174" t="s">
        <v>201</v>
      </c>
    </row>
    <row r="14" spans="1:11" s="156" customFormat="1" ht="63.75" customHeight="1">
      <c r="A14" s="180" t="s">
        <v>186</v>
      </c>
      <c r="B14" s="286" t="s">
        <v>187</v>
      </c>
      <c r="C14" s="279">
        <v>22000</v>
      </c>
      <c r="D14" s="280">
        <v>2021</v>
      </c>
      <c r="E14" s="280">
        <v>2021</v>
      </c>
      <c r="F14" s="281">
        <v>22000</v>
      </c>
      <c r="G14" s="281">
        <v>22000</v>
      </c>
      <c r="H14" s="281">
        <v>0</v>
      </c>
      <c r="I14" s="281">
        <v>0</v>
      </c>
      <c r="J14" s="281">
        <f>I14</f>
        <v>0</v>
      </c>
      <c r="K14" s="175" t="s">
        <v>188</v>
      </c>
    </row>
    <row r="15" spans="1:11" s="156" customFormat="1" ht="72.75" customHeight="1">
      <c r="A15" s="180" t="s">
        <v>189</v>
      </c>
      <c r="B15" s="285" t="s">
        <v>190</v>
      </c>
      <c r="C15" s="279">
        <f>232652+43500</f>
        <v>276152</v>
      </c>
      <c r="D15" s="280">
        <v>2021</v>
      </c>
      <c r="E15" s="280">
        <v>2022</v>
      </c>
      <c r="F15" s="281">
        <v>232652</v>
      </c>
      <c r="G15" s="281">
        <v>232652</v>
      </c>
      <c r="H15" s="281">
        <v>28821.072</v>
      </c>
      <c r="I15" s="281">
        <v>28821.072</v>
      </c>
      <c r="J15" s="281">
        <v>28821.072</v>
      </c>
      <c r="K15" s="378" t="s">
        <v>191</v>
      </c>
    </row>
    <row r="16" spans="1:11" s="156" customFormat="1" ht="37.5" customHeight="1" thickBot="1">
      <c r="A16" s="290" t="s">
        <v>192</v>
      </c>
      <c r="B16" s="291" t="s">
        <v>193</v>
      </c>
      <c r="C16" s="292">
        <v>10600</v>
      </c>
      <c r="D16" s="293">
        <v>2021</v>
      </c>
      <c r="E16" s="293">
        <v>2021</v>
      </c>
      <c r="F16" s="294">
        <v>10600</v>
      </c>
      <c r="G16" s="294">
        <v>10600</v>
      </c>
      <c r="H16" s="294">
        <v>0</v>
      </c>
      <c r="I16" s="294">
        <v>0</v>
      </c>
      <c r="J16" s="294">
        <v>0</v>
      </c>
      <c r="K16" s="295" t="s">
        <v>195</v>
      </c>
    </row>
    <row r="17" spans="7:9" ht="12.75" customHeight="1">
      <c r="G17" s="123"/>
      <c r="H17" s="123"/>
      <c r="I17" s="117"/>
    </row>
    <row r="18" spans="1:9" s="71" customFormat="1" ht="12.75">
      <c r="A18" s="70" t="s">
        <v>56</v>
      </c>
      <c r="F18" s="158"/>
      <c r="G18" s="170">
        <f>SUM(G9:G16)</f>
        <v>400900</v>
      </c>
      <c r="H18" s="170">
        <f>SUM(H9:H16)</f>
        <v>32169.072</v>
      </c>
      <c r="I18" s="63"/>
    </row>
    <row r="19" spans="3:9" ht="16.5" thickBot="1">
      <c r="C19" s="75"/>
      <c r="D19" s="65"/>
      <c r="E19" s="62"/>
      <c r="F19" s="62"/>
      <c r="G19" s="65"/>
      <c r="H19" s="66"/>
      <c r="I19" s="66"/>
    </row>
    <row r="20" spans="1:12" ht="18.75" customHeight="1">
      <c r="A20" s="330" t="s">
        <v>31</v>
      </c>
      <c r="B20" s="325" t="s">
        <v>41</v>
      </c>
      <c r="C20" s="85" t="s">
        <v>29</v>
      </c>
      <c r="D20" s="85" t="s">
        <v>42</v>
      </c>
      <c r="E20" s="85" t="s">
        <v>43</v>
      </c>
      <c r="F20" s="85" t="s">
        <v>44</v>
      </c>
      <c r="G20" s="85" t="s">
        <v>94</v>
      </c>
      <c r="H20" s="325" t="s">
        <v>95</v>
      </c>
      <c r="I20" s="325" t="s">
        <v>54</v>
      </c>
      <c r="J20" s="325" t="s">
        <v>45</v>
      </c>
      <c r="K20" s="325" t="s">
        <v>46</v>
      </c>
      <c r="L20" s="320" t="s">
        <v>25</v>
      </c>
    </row>
    <row r="21" spans="1:12" ht="12.75">
      <c r="A21" s="331"/>
      <c r="B21" s="326"/>
      <c r="C21" s="61" t="s">
        <v>30</v>
      </c>
      <c r="D21" s="61" t="s">
        <v>26</v>
      </c>
      <c r="E21" s="61" t="s">
        <v>47</v>
      </c>
      <c r="F21" s="61" t="s">
        <v>47</v>
      </c>
      <c r="G21" s="61" t="s">
        <v>28</v>
      </c>
      <c r="H21" s="326"/>
      <c r="I21" s="326"/>
      <c r="J21" s="326"/>
      <c r="K21" s="326"/>
      <c r="L21" s="321"/>
    </row>
    <row r="22" spans="1:12" ht="13.5" thickBot="1">
      <c r="A22" s="332"/>
      <c r="B22" s="327"/>
      <c r="C22" s="86"/>
      <c r="D22" s="86" t="s">
        <v>27</v>
      </c>
      <c r="E22" s="86" t="s">
        <v>27</v>
      </c>
      <c r="F22" s="86" t="s">
        <v>27</v>
      </c>
      <c r="G22" s="86"/>
      <c r="H22" s="327"/>
      <c r="I22" s="327"/>
      <c r="J22" s="327"/>
      <c r="K22" s="327"/>
      <c r="L22" s="322"/>
    </row>
    <row r="23" spans="1:12" ht="12.75">
      <c r="A23" s="82"/>
      <c r="B23" s="83"/>
      <c r="C23" s="83"/>
      <c r="D23" s="83"/>
      <c r="E23" s="83"/>
      <c r="F23" s="171"/>
      <c r="G23" s="83"/>
      <c r="H23" s="98"/>
      <c r="I23" s="98"/>
      <c r="J23" s="98"/>
      <c r="K23" s="83"/>
      <c r="L23" s="84"/>
    </row>
    <row r="24" spans="1:12" ht="12.75">
      <c r="A24" s="76"/>
      <c r="B24" s="77"/>
      <c r="C24" s="77"/>
      <c r="D24" s="77"/>
      <c r="E24" s="77"/>
      <c r="F24" s="172"/>
      <c r="G24" s="77"/>
      <c r="H24" s="77"/>
      <c r="I24" s="77"/>
      <c r="J24" s="77"/>
      <c r="K24" s="77"/>
      <c r="L24" s="78"/>
    </row>
    <row r="25" spans="1:12" ht="12.75">
      <c r="A25" s="76"/>
      <c r="B25" s="77"/>
      <c r="C25" s="77"/>
      <c r="D25" s="77"/>
      <c r="E25" s="77"/>
      <c r="F25" s="172"/>
      <c r="G25" s="77"/>
      <c r="H25" s="77"/>
      <c r="I25" s="77"/>
      <c r="J25" s="77"/>
      <c r="K25" s="77"/>
      <c r="L25" s="78"/>
    </row>
    <row r="26" spans="1:12" ht="13.5" thickBot="1">
      <c r="A26" s="79"/>
      <c r="B26" s="80"/>
      <c r="C26" s="80"/>
      <c r="D26" s="80"/>
      <c r="E26" s="80"/>
      <c r="F26" s="173"/>
      <c r="G26" s="80"/>
      <c r="H26" s="80"/>
      <c r="I26" s="80"/>
      <c r="J26" s="80"/>
      <c r="K26" s="80"/>
      <c r="L26" s="81"/>
    </row>
    <row r="27" spans="1:6" ht="12.75">
      <c r="A27" s="115"/>
      <c r="F27" s="106"/>
    </row>
  </sheetData>
  <sheetProtection/>
  <mergeCells count="15">
    <mergeCell ref="A6:A8"/>
    <mergeCell ref="A20:A22"/>
    <mergeCell ref="B20:B22"/>
    <mergeCell ref="H20:H22"/>
    <mergeCell ref="H6:H8"/>
    <mergeCell ref="B6:B8"/>
    <mergeCell ref="J6:J8"/>
    <mergeCell ref="L20:L22"/>
    <mergeCell ref="K6:K8"/>
    <mergeCell ref="K20:K22"/>
    <mergeCell ref="J20:J22"/>
    <mergeCell ref="F7:F8"/>
    <mergeCell ref="G6:G8"/>
    <mergeCell ref="I20:I22"/>
    <mergeCell ref="I6:I8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2021-05-18T11:28:33Z</cp:lastPrinted>
  <dcterms:created xsi:type="dcterms:W3CDTF">2006-01-12T07:01:41Z</dcterms:created>
  <dcterms:modified xsi:type="dcterms:W3CDTF">2021-05-27T10:53:24Z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