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15" activeTab="0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3'!$A$1:$S$28</definedName>
    <definedName name="_xlnm.Print_Area" localSheetId="2">'Aneksi nr. 4'!$A$1:$J$23</definedName>
    <definedName name="_xlnm.Print_Area" localSheetId="3">'Aneksi nr. 5'!$A$1:$L$24</definedName>
    <definedName name="_xlnm.Print_Area" localSheetId="0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<sst xmlns="http://schemas.openxmlformats.org/spreadsheetml/2006/main" count="191" uniqueCount="140">
  <si>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</si>
  <si>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</si>
  <si>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</si>
  <si>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</si>
  <si>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</si>
  <si>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</si>
  <si>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</si>
  <si>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</si>
  <si>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</si>
  <si>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</si>
  <si>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</si>
  <si>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</si>
  <si>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</si>
  <si>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</si>
  <si>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</si>
  <si>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</si>
  <si>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</si>
  <si>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</si>
  <si>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</si>
  <si>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</si>
  <si>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</si>
  <si>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</si>
  <si>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</si>
  <si>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</si>
  <si>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</si>
  <si>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</si>
  <si>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</si>
  <si>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</si>
  <si>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</si>
  <si>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</si>
  <si>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</si>
  <si>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</si>
  <si>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</si>
  <si>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</si>
  <si>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</si>
  <si>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</si>
  <si>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</si>
  <si>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</si>
  <si>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</si>
  <si>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</si>
  <si>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</si>
  <si>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</si>
  <si>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</si>
  <si>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</si>
  <si>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</si>
  <si>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</si>
  <si>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</si>
  <si>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</si>
  <si>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</si>
  <si>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</si>
  <si>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</si>
  <si>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</si>
  <si>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</si>
  <si>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</si>
  <si>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</si>
  <si>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</si>
  <si>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</si>
  <si>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</si>
  <si>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</si>
  <si>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</si>
  <si>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</si>
  <si>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</si>
  <si>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</si>
  <si>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</si>
  <si>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</si>
  <si>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</si>
  <si>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</si>
  <si>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</si>
  <si>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</si>
  <si>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</si>
  <si>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</si>
  <si>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</si>
  <si>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</si>
  <si>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</si>
  <si>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</si>
  <si>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</si>
  <si>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</si>
  <si>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</si>
  <si>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</si>
  <si>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</si>
  <si>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</si>
  <si>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</si>
  <si>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</si>
  <si>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</si>
  <si>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</si>
  <si>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</si>
  <si>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</si>
  <si>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</si>
  <si>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</si>
  <si>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</si>
  <si>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</si>
  <si>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</si>
  <si>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</si>
  <si>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</si>
  <si>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</si>
  <si>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</si>
  <si>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</si>
  <si>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</si>
  <si>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Numër aktesh</t>
  </si>
  <si>
    <t>01130</t>
  </si>
  <si>
    <t>Përmirësimi në fushën e toksikologjisë dhe të anatomisë pathologjike, duke u përafruar me standardet metodike dhe tekniko-shkencore të analogëve të Bashkimit Europian.</t>
  </si>
  <si>
    <t xml:space="preserve">Aktet e ekspertimit mjeko-ligjor </t>
  </si>
  <si>
    <t>Blerje kompjutera dhe printera</t>
  </si>
  <si>
    <t>18AR103</t>
  </si>
  <si>
    <t>Blerje pajisje Laboratorike dhe  autopsie</t>
  </si>
  <si>
    <t>Blerje pajisje laboratorike dhe autopsie</t>
  </si>
  <si>
    <t>Blerje pajisje laboratorike dhe  autopsie</t>
  </si>
  <si>
    <t>Periudha e Raportimit: viti 2021</t>
  </si>
  <si>
    <t>91403AA</t>
  </si>
  <si>
    <t>18AR102</t>
  </si>
  <si>
    <t>Blerje pajisje elektronike, printera</t>
  </si>
  <si>
    <t>Mjekësia Ligjore</t>
  </si>
  <si>
    <t>Realizimi i akteve mjeko ligjore</t>
  </si>
  <si>
    <t xml:space="preserve">Produkti është realizuar në masën 100%. </t>
  </si>
  <si>
    <t>copë</t>
  </si>
  <si>
    <t>Objektivi 1</t>
  </si>
  <si>
    <r>
      <rPr>
        <b/>
        <i/>
        <sz val="10"/>
        <color indexed="60"/>
        <rFont val="Arial"/>
        <family val="2"/>
      </rPr>
      <t>Objektivi 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</si>
  <si>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REALIZIMI për periudhën e raportimit (viti 2021)</t>
  </si>
  <si>
    <t>i vitit paraardhes
Viti 2021</t>
  </si>
  <si>
    <t>Plan                   Viti 2022</t>
  </si>
  <si>
    <t>Plan Fillestar Viti 2022</t>
  </si>
  <si>
    <t>Plan i Rishikuar Viti 2022</t>
  </si>
  <si>
    <t>Akte ekspertimi të realizuara për rastet e dhunës seksuale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</si>
  <si>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(vitit 2022)</t>
    </r>
  </si>
  <si>
    <t>Qëllimi 1 : Organizimi i punës, ndarja e detyrave funsksionale si dhe investimi I planifikuar për 2022, konsistojnë pikërisht në arritjen e qëllimit të vetëm të IML-së. Laboratori i toksikologjisë ka përmirësuar metodikat e identifikimit molekular të lëndëve të ndryshme me metoda bashkëkohore, duke rritur cilësinë dhe sigurinë e ekspertimeve ligjore.</t>
  </si>
  <si>
    <t>Aktet e ekspertimit mjeko-ligjor</t>
  </si>
  <si>
    <t>Niveli i planifikuar ne vitin korent (viti 2022)</t>
  </si>
  <si>
    <t>Buxheti 2021</t>
  </si>
  <si>
    <t>Plani i buxhetit viti 2022</t>
  </si>
  <si>
    <t xml:space="preserve"> Plani i Periudhes/progresiv       (8 mujori )</t>
  </si>
  <si>
    <t>i
Periudhes/progresiv            (8 mujori)</t>
  </si>
  <si>
    <t>91403AB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</si>
  <si>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(8 mujori 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</si>
  <si>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(8 mujori)</t>
    </r>
  </si>
  <si>
    <t>Produkti është realizuar në masën 93%. Gjatë kësaj periudhe ka rënë ndjeshëm numri I vizitave ambulatore, krahasuar me vendimet e ardhura pranë IML-së.</t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</si>
  <si>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(8 mujori)</t>
    </r>
  </si>
  <si>
    <t>është realizuar.</t>
  </si>
  <si>
    <t>Niveli i rishikuar ne vitin korent (8 mujori)</t>
  </si>
  <si>
    <t>Niveli faktik ne fund te vitit korent (8 mujori)</t>
  </si>
  <si>
    <t>është bërë lëvrimi I mallit, jemi në fazën e likujdimit të operatorit ekonomik.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</si>
</sst>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  <numFmt numFmtId="222" formatCode="_(* #,##0.000_);_(* \(#,##0.000\);_(* &quot;-&quot;???_);_(@_)"/>
  </numFmts>
  <fonts count="10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sz val="10"/>
      <color theme="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1" fillId="0" borderId="18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1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4" fillId="26" borderId="19" xfId="0" applyFont="1" applyFill="1" applyBorder="1" applyAlignment="1">
      <alignment horizontal="center"/>
    </xf>
    <xf numFmtId="0" fontId="81" fillId="28" borderId="15" xfId="0" applyFont="1" applyFill="1" applyBorder="1" applyAlignment="1">
      <alignment horizontal="center"/>
    </xf>
    <xf numFmtId="185" fontId="81" fillId="28" borderId="9" xfId="0" applyNumberFormat="1" applyFont="1" applyFill="1" applyBorder="1" applyAlignment="1">
      <alignment horizontal="center"/>
    </xf>
    <xf numFmtId="185" fontId="81" fillId="28" borderId="22" xfId="0" applyNumberFormat="1" applyFont="1" applyFill="1" applyBorder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5" fontId="81" fillId="29" borderId="25" xfId="0" applyNumberFormat="1" applyFont="1" applyFill="1" applyBorder="1" applyAlignment="1">
      <alignment horizontal="center"/>
    </xf>
    <xf numFmtId="0" fontId="84" fillId="26" borderId="15" xfId="0" applyFont="1" applyFill="1" applyBorder="1" applyAlignment="1">
      <alignment horizontal="center"/>
    </xf>
    <xf numFmtId="185" fontId="84" fillId="26" borderId="9" xfId="0" applyNumberFormat="1" applyFont="1" applyFill="1" applyBorder="1" applyAlignment="1">
      <alignment horizontal="center"/>
    </xf>
    <xf numFmtId="185" fontId="81" fillId="26" borderId="22" xfId="0" applyNumberFormat="1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8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0" fontId="92" fillId="0" borderId="19" xfId="0" applyFont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83" fillId="0" borderId="0" xfId="0" applyFont="1" applyAlignment="1">
      <alignment/>
    </xf>
    <xf numFmtId="0" fontId="93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6" fillId="0" borderId="0" xfId="104" applyFont="1" applyFill="1" applyAlignment="1">
      <alignment vertical="center"/>
      <protection/>
    </xf>
    <xf numFmtId="0" fontId="86" fillId="0" borderId="0" xfId="104" applyFont="1" applyFill="1" applyBorder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horizontal="left" vertical="center"/>
      <protection/>
    </xf>
    <xf numFmtId="0" fontId="8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0" fillId="0" borderId="9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94" fillId="0" borderId="17" xfId="0" applyFont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5" fillId="27" borderId="37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185" fontId="81" fillId="29" borderId="28" xfId="0" applyNumberFormat="1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5" fillId="0" borderId="40" xfId="0" applyFont="1" applyBorder="1" applyAlignment="1">
      <alignment horizontal="center"/>
    </xf>
    <xf numFmtId="0" fontId="95" fillId="0" borderId="41" xfId="0" applyFont="1" applyBorder="1" applyAlignment="1">
      <alignment horizontal="center"/>
    </xf>
    <xf numFmtId="0" fontId="95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6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83" fillId="0" borderId="0" xfId="0" applyFont="1" applyBorder="1" applyAlignment="1">
      <alignment horizontal="left"/>
    </xf>
    <xf numFmtId="0" fontId="97" fillId="27" borderId="9" xfId="0" applyFont="1" applyFill="1" applyBorder="1" applyAlignment="1">
      <alignment horizontal="center" vertical="center" wrapText="1"/>
    </xf>
    <xf numFmtId="0" fontId="98" fillId="0" borderId="42" xfId="0" applyFont="1" applyBorder="1" applyAlignment="1">
      <alignment horizontal="center" vertical="center" wrapText="1"/>
    </xf>
    <xf numFmtId="49" fontId="74" fillId="27" borderId="43" xfId="0" applyNumberFormat="1" applyFont="1" applyFill="1" applyBorder="1" applyAlignment="1">
      <alignment horizontal="center" vertical="center" wrapText="1"/>
    </xf>
    <xf numFmtId="0" fontId="98" fillId="0" borderId="43" xfId="0" applyFont="1" applyBorder="1" applyAlignment="1">
      <alignment horizontal="center" vertical="center" wrapText="1"/>
    </xf>
    <xf numFmtId="0" fontId="99" fillId="0" borderId="44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97" fillId="0" borderId="17" xfId="0" applyFont="1" applyFill="1" applyBorder="1" applyAlignment="1">
      <alignment horizontal="center" vertical="center" wrapText="1"/>
    </xf>
    <xf numFmtId="0" fontId="97" fillId="27" borderId="15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7" fillId="0" borderId="9" xfId="0" applyFont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100" fillId="0" borderId="45" xfId="0" applyFont="1" applyBorder="1" applyAlignment="1">
      <alignment horizontal="center" vertical="center" wrapText="1"/>
    </xf>
    <xf numFmtId="0" fontId="101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62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46" xfId="0" applyFont="1" applyFill="1" applyBorder="1" applyAlignment="1">
      <alignment horizontal="center" vertical="center" wrapText="1"/>
    </xf>
    <xf numFmtId="3" fontId="9" fillId="27" borderId="47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48" xfId="0" applyNumberFormat="1" applyFont="1" applyFill="1" applyBorder="1" applyAlignment="1">
      <alignment horizontal="center" vertical="center"/>
    </xf>
    <xf numFmtId="3" fontId="9" fillId="26" borderId="47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/>
    </xf>
    <xf numFmtId="0" fontId="1" fillId="27" borderId="51" xfId="0" applyFont="1" applyFill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54" xfId="0" applyNumberFormat="1" applyFont="1" applyFill="1" applyBorder="1" applyAlignment="1">
      <alignment horizontal="center" vertical="center"/>
    </xf>
    <xf numFmtId="3" fontId="9" fillId="26" borderId="55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56" xfId="0" applyNumberFormat="1" applyFont="1" applyFill="1" applyBorder="1" applyAlignment="1">
      <alignment horizontal="center" vertical="center"/>
    </xf>
    <xf numFmtId="3" fontId="9" fillId="27" borderId="57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9" fillId="27" borderId="47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48" xfId="0" applyFont="1" applyFill="1" applyBorder="1" applyAlignment="1">
      <alignment horizontal="center"/>
    </xf>
    <xf numFmtId="0" fontId="9" fillId="27" borderId="62" xfId="0" applyFont="1" applyFill="1" applyBorder="1" applyAlignment="1">
      <alignment horizontal="center"/>
    </xf>
    <xf numFmtId="0" fontId="9" fillId="27" borderId="54" xfId="0" applyFont="1" applyFill="1" applyBorder="1" applyAlignment="1">
      <alignment horizontal="center"/>
    </xf>
    <xf numFmtId="0" fontId="9" fillId="27" borderId="63" xfId="0" applyFont="1" applyFill="1" applyBorder="1" applyAlignment="1">
      <alignment horizontal="center"/>
    </xf>
    <xf numFmtId="185" fontId="9" fillId="27" borderId="54" xfId="0" applyNumberFormat="1" applyFont="1" applyFill="1" applyBorder="1" applyAlignment="1">
      <alignment horizontal="center" vertical="center"/>
    </xf>
    <xf numFmtId="0" fontId="9" fillId="27" borderId="64" xfId="0" applyFont="1" applyFill="1" applyBorder="1" applyAlignment="1">
      <alignment horizontal="center"/>
    </xf>
    <xf numFmtId="0" fontId="101" fillId="0" borderId="0" xfId="104" applyFont="1" applyFill="1" applyAlignment="1">
      <alignment vertical="center"/>
      <protection/>
    </xf>
    <xf numFmtId="0" fontId="61" fillId="0" borderId="0" xfId="104" applyFont="1" applyFill="1" applyAlignment="1">
      <alignment vertical="center"/>
      <protection/>
    </xf>
    <xf numFmtId="0" fontId="102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5" fillId="0" borderId="0" xfId="104" applyFont="1" applyFill="1" applyAlignment="1">
      <alignment vertical="center"/>
      <protection/>
    </xf>
    <xf numFmtId="9" fontId="57" fillId="27" borderId="49" xfId="0" applyNumberFormat="1" applyFont="1" applyFill="1" applyBorder="1" applyAlignment="1">
      <alignment horizontal="center" vertical="center" wrapText="1"/>
    </xf>
    <xf numFmtId="3" fontId="97" fillId="27" borderId="65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3" fontId="4" fillId="27" borderId="9" xfId="53" applyNumberFormat="1" applyFont="1" applyFill="1" applyBorder="1" applyAlignment="1">
      <alignment horizontal="center"/>
    </xf>
    <xf numFmtId="3" fontId="81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1" fillId="29" borderId="25" xfId="0" applyNumberFormat="1" applyFont="1" applyFill="1" applyBorder="1" applyAlignment="1">
      <alignment horizontal="center"/>
    </xf>
    <xf numFmtId="3" fontId="84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43" fontId="86" fillId="0" borderId="0" xfId="104" applyNumberFormat="1" applyFont="1" applyFill="1" applyAlignment="1">
      <alignment vertical="center"/>
      <protection/>
    </xf>
    <xf numFmtId="3" fontId="4" fillId="27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27" borderId="37" xfId="0" applyFont="1" applyFill="1" applyBorder="1" applyAlignment="1">
      <alignment horizontal="center" vertical="center" wrapText="1"/>
    </xf>
    <xf numFmtId="1" fontId="9" fillId="27" borderId="9" xfId="104" applyNumberFormat="1" applyFont="1" applyFill="1" applyBorder="1" applyAlignment="1">
      <alignment vertical="center" wrapText="1"/>
      <protection/>
    </xf>
    <xf numFmtId="0" fontId="97" fillId="0" borderId="18" xfId="0" applyFont="1" applyBorder="1" applyAlignment="1">
      <alignment horizontal="center" vertical="center" wrapText="1"/>
    </xf>
    <xf numFmtId="3" fontId="60" fillId="27" borderId="18" xfId="0" applyNumberFormat="1" applyFont="1" applyFill="1" applyBorder="1" applyAlignment="1">
      <alignment horizontal="center" vertical="center" wrapText="1"/>
    </xf>
    <xf numFmtId="3" fontId="60" fillId="27" borderId="24" xfId="0" applyNumberFormat="1" applyFont="1" applyFill="1" applyBorder="1" applyAlignment="1">
      <alignment horizontal="center" vertical="center" wrapText="1"/>
    </xf>
    <xf numFmtId="3" fontId="97" fillId="27" borderId="45" xfId="0" applyNumberFormat="1" applyFont="1" applyFill="1" applyBorder="1" applyAlignment="1">
      <alignment horizontal="center" vertical="center" wrapText="1"/>
    </xf>
    <xf numFmtId="9" fontId="60" fillId="26" borderId="66" xfId="109" applyFont="1" applyFill="1" applyBorder="1" applyAlignment="1">
      <alignment horizontal="center" vertical="center" wrapText="1"/>
    </xf>
    <xf numFmtId="9" fontId="57" fillId="27" borderId="67" xfId="0" applyNumberFormat="1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9" fontId="57" fillId="27" borderId="9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/>
    </xf>
    <xf numFmtId="3" fontId="10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3" fillId="0" borderId="0" xfId="0" applyFont="1" applyAlignment="1">
      <alignment/>
    </xf>
    <xf numFmtId="220" fontId="0" fillId="0" borderId="0" xfId="0" applyNumberFormat="1" applyAlignment="1">
      <alignment/>
    </xf>
    <xf numFmtId="0" fontId="97" fillId="0" borderId="68" xfId="0" applyFont="1" applyFill="1" applyBorder="1" applyAlignment="1">
      <alignment horizontal="center" vertical="center" wrapText="1"/>
    </xf>
    <xf numFmtId="0" fontId="97" fillId="0" borderId="45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9" fontId="60" fillId="0" borderId="66" xfId="109" applyFont="1" applyFill="1" applyBorder="1" applyAlignment="1">
      <alignment horizontal="center" vertical="center" wrapText="1"/>
    </xf>
    <xf numFmtId="0" fontId="97" fillId="27" borderId="34" xfId="0" applyFont="1" applyFill="1" applyBorder="1" applyAlignment="1">
      <alignment horizontal="center" vertical="center" wrapText="1"/>
    </xf>
    <xf numFmtId="3" fontId="97" fillId="27" borderId="30" xfId="0" applyNumberFormat="1" applyFont="1" applyFill="1" applyBorder="1" applyAlignment="1">
      <alignment horizontal="center" vertical="center" wrapText="1"/>
    </xf>
    <xf numFmtId="3" fontId="97" fillId="27" borderId="34" xfId="0" applyNumberFormat="1" applyFont="1" applyFill="1" applyBorder="1" applyAlignment="1">
      <alignment horizontal="center" vertical="center" wrapText="1"/>
    </xf>
    <xf numFmtId="3" fontId="97" fillId="27" borderId="31" xfId="0" applyNumberFormat="1" applyFont="1" applyFill="1" applyBorder="1" applyAlignment="1">
      <alignment horizontal="center" vertical="center" wrapText="1"/>
    </xf>
    <xf numFmtId="9" fontId="60" fillId="26" borderId="35" xfId="109" applyFont="1" applyFill="1" applyBorder="1" applyAlignment="1">
      <alignment horizontal="center" vertical="center" wrapText="1"/>
    </xf>
    <xf numFmtId="0" fontId="97" fillId="27" borderId="6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97" fillId="27" borderId="42" xfId="0" applyNumberFormat="1" applyFont="1" applyFill="1" applyBorder="1" applyAlignment="1">
      <alignment horizontal="center" vertical="center" wrapText="1"/>
    </xf>
    <xf numFmtId="3" fontId="97" fillId="27" borderId="43" xfId="0" applyNumberFormat="1" applyFont="1" applyFill="1" applyBorder="1" applyAlignment="1">
      <alignment horizontal="center" vertical="center" wrapText="1"/>
    </xf>
    <xf numFmtId="3" fontId="97" fillId="27" borderId="69" xfId="0" applyNumberFormat="1" applyFont="1" applyFill="1" applyBorder="1" applyAlignment="1">
      <alignment horizontal="center" vertical="center" wrapText="1"/>
    </xf>
    <xf numFmtId="3" fontId="97" fillId="27" borderId="27" xfId="0" applyNumberFormat="1" applyFont="1" applyFill="1" applyBorder="1" applyAlignment="1">
      <alignment horizontal="center" vertical="center" wrapText="1"/>
    </xf>
    <xf numFmtId="3" fontId="60" fillId="27" borderId="25" xfId="0" applyNumberFormat="1" applyFont="1" applyFill="1" applyBorder="1" applyAlignment="1">
      <alignment horizontal="center" vertical="center" wrapText="1"/>
    </xf>
    <xf numFmtId="3" fontId="60" fillId="27" borderId="2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4" fillId="27" borderId="9" xfId="0" applyNumberFormat="1" applyFont="1" applyFill="1" applyBorder="1" applyAlignment="1">
      <alignment horizontal="center"/>
    </xf>
    <xf numFmtId="185" fontId="4" fillId="27" borderId="9" xfId="0" applyNumberFormat="1" applyFont="1" applyFill="1" applyBorder="1" applyAlignment="1">
      <alignment horizontal="center"/>
    </xf>
    <xf numFmtId="3" fontId="0" fillId="0" borderId="0" xfId="104" applyNumberFormat="1" applyFill="1" applyAlignment="1">
      <alignment vertical="center" wrapText="1"/>
      <protection/>
    </xf>
    <xf numFmtId="0" fontId="2" fillId="0" borderId="6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1" fillId="29" borderId="71" xfId="0" applyFont="1" applyFill="1" applyBorder="1" applyAlignment="1">
      <alignment horizontal="center" vertical="center"/>
    </xf>
    <xf numFmtId="0" fontId="81" fillId="29" borderId="7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26" borderId="73" xfId="0" applyFont="1" applyFill="1" applyBorder="1" applyAlignment="1">
      <alignment horizontal="center" vertical="center" wrapText="1"/>
    </xf>
    <xf numFmtId="0" fontId="95" fillId="26" borderId="74" xfId="0" applyFont="1" applyFill="1" applyBorder="1" applyAlignment="1">
      <alignment horizontal="center" vertical="center" wrapText="1"/>
    </xf>
    <xf numFmtId="0" fontId="95" fillId="0" borderId="75" xfId="0" applyFont="1" applyBorder="1" applyAlignment="1">
      <alignment horizontal="center"/>
    </xf>
    <xf numFmtId="0" fontId="95" fillId="0" borderId="76" xfId="0" applyFont="1" applyBorder="1" applyAlignment="1">
      <alignment horizontal="center"/>
    </xf>
    <xf numFmtId="0" fontId="95" fillId="0" borderId="77" xfId="0" applyFont="1" applyBorder="1" applyAlignment="1">
      <alignment horizont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04" fillId="0" borderId="81" xfId="0" applyFont="1" applyBorder="1" applyAlignment="1">
      <alignment horizontal="center"/>
    </xf>
    <xf numFmtId="0" fontId="50" fillId="0" borderId="81" xfId="0" applyFont="1" applyBorder="1" applyAlignment="1">
      <alignment horizontal="center"/>
    </xf>
    <xf numFmtId="0" fontId="95" fillId="26" borderId="82" xfId="0" applyFont="1" applyFill="1" applyBorder="1" applyAlignment="1">
      <alignment horizontal="center" vertical="center" wrapText="1"/>
    </xf>
    <xf numFmtId="0" fontId="95" fillId="26" borderId="47" xfId="0" applyFont="1" applyFill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95" fillId="26" borderId="84" xfId="0" applyFont="1" applyFill="1" applyBorder="1" applyAlignment="1">
      <alignment horizontal="center" vertical="center" wrapText="1"/>
    </xf>
    <xf numFmtId="0" fontId="95" fillId="26" borderId="36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97" fillId="27" borderId="85" xfId="0" applyFont="1" applyFill="1" applyBorder="1" applyAlignment="1">
      <alignment horizontal="center" vertical="center" wrapText="1"/>
    </xf>
    <xf numFmtId="0" fontId="97" fillId="27" borderId="21" xfId="0" applyFont="1" applyFill="1" applyBorder="1" applyAlignment="1">
      <alignment horizontal="center" vertical="center" wrapText="1"/>
    </xf>
    <xf numFmtId="0" fontId="97" fillId="27" borderId="84" xfId="0" applyFont="1" applyFill="1" applyBorder="1" applyAlignment="1">
      <alignment horizontal="center" vertical="center" wrapText="1"/>
    </xf>
    <xf numFmtId="0" fontId="1" fillId="0" borderId="86" xfId="104" applyFont="1" applyFill="1" applyBorder="1" applyAlignment="1">
      <alignment horizontal="center" vertical="center" wrapText="1"/>
      <protection/>
    </xf>
    <xf numFmtId="0" fontId="1" fillId="0" borderId="65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65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70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1" fillId="0" borderId="88" xfId="104" applyFont="1" applyFill="1" applyBorder="1" applyAlignment="1">
      <alignment horizontal="center" vertical="center" wrapText="1"/>
      <protection/>
    </xf>
    <xf numFmtId="0" fontId="1" fillId="0" borderId="70" xfId="104" applyFont="1" applyFill="1" applyBorder="1" applyAlignment="1">
      <alignment horizontal="center" vertical="center" wrapText="1"/>
      <protection/>
    </xf>
    <xf numFmtId="0" fontId="1" fillId="0" borderId="89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  <col min="11" max="11" width="10.7109375" style="0" bestFit="1" customWidth="1"/>
    <col min="12" max="12" width="11.7109375" style="0" bestFit="1" customWidth="1"/>
  </cols>
  <sheetData>
    <row r="2" spans="1:9" s="14" customFormat="1" ht="15.75">
      <c r="A2" s="61" t="s">
        <v>76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48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88</v>
      </c>
      <c r="C5" s="125"/>
      <c r="D5" s="125"/>
      <c r="E5" s="125"/>
      <c r="F5" s="125"/>
      <c r="G5" s="126"/>
      <c r="H5" s="8" t="s">
        <v>23</v>
      </c>
      <c r="I5" s="50" t="s">
        <v>89</v>
      </c>
      <c r="J5" s="2"/>
    </row>
    <row r="6" spans="1:10" ht="12.75">
      <c r="A6" s="17" t="s">
        <v>1</v>
      </c>
      <c r="B6" s="62" t="s">
        <v>111</v>
      </c>
      <c r="C6" s="127"/>
      <c r="D6" s="127"/>
      <c r="E6" s="127"/>
      <c r="F6" s="127"/>
      <c r="G6" s="128"/>
      <c r="H6" s="8" t="s">
        <v>50</v>
      </c>
      <c r="I6" s="50" t="s">
        <v>99</v>
      </c>
      <c r="J6" s="2"/>
    </row>
    <row r="7" spans="1:10" s="44" customFormat="1" ht="12.75">
      <c r="A7" s="251" t="s">
        <v>77</v>
      </c>
      <c r="B7" s="260" t="s">
        <v>49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68</v>
      </c>
      <c r="I7" s="37" t="s">
        <v>69</v>
      </c>
      <c r="J7" s="43"/>
    </row>
    <row r="8" spans="1:10" s="46" customFormat="1" ht="12.75">
      <c r="A8" s="252"/>
      <c r="B8" s="261"/>
      <c r="C8" s="10" t="s">
        <v>6</v>
      </c>
      <c r="D8" s="10" t="s">
        <v>24</v>
      </c>
      <c r="E8" s="10" t="s">
        <v>47</v>
      </c>
      <c r="F8" s="10" t="s">
        <v>47</v>
      </c>
      <c r="G8" s="10" t="s">
        <v>47</v>
      </c>
      <c r="H8" s="10" t="s">
        <v>6</v>
      </c>
      <c r="I8" s="254" t="s">
        <v>7</v>
      </c>
      <c r="J8" s="45"/>
    </row>
    <row r="9" spans="1:10" s="46" customFormat="1" ht="33.75">
      <c r="A9" s="253"/>
      <c r="B9" s="262"/>
      <c r="C9" s="11" t="s">
        <v>118</v>
      </c>
      <c r="D9" s="11" t="s">
        <v>119</v>
      </c>
      <c r="E9" s="11" t="s">
        <v>120</v>
      </c>
      <c r="F9" s="11" t="s">
        <v>121</v>
      </c>
      <c r="G9" s="11" t="s">
        <v>129</v>
      </c>
      <c r="H9" s="11" t="s">
        <v>130</v>
      </c>
      <c r="I9" s="255"/>
      <c r="J9" s="45"/>
    </row>
    <row r="10" spans="1:11" ht="12.75">
      <c r="A10" s="18">
        <v>600</v>
      </c>
      <c r="B10" s="4" t="s">
        <v>8</v>
      </c>
      <c r="C10" s="200">
        <v>29972.769</v>
      </c>
      <c r="D10" s="47">
        <v>35000</v>
      </c>
      <c r="E10" s="47">
        <v>39000</v>
      </c>
      <c r="F10" s="47">
        <f>39000-975-3000</f>
        <v>35025</v>
      </c>
      <c r="G10" s="248">
        <v>24565</v>
      </c>
      <c r="H10" s="200">
        <v>18982</v>
      </c>
      <c r="I10" s="33">
        <f>H10-G10</f>
        <v>-5583</v>
      </c>
      <c r="J10" s="2"/>
      <c r="K10" s="132"/>
    </row>
    <row r="11" spans="1:11" ht="12.75">
      <c r="A11" s="18">
        <v>601</v>
      </c>
      <c r="B11" s="4" t="s">
        <v>9</v>
      </c>
      <c r="C11" s="200">
        <v>4980.996</v>
      </c>
      <c r="D11" s="47">
        <v>6000</v>
      </c>
      <c r="E11" s="47">
        <v>7000</v>
      </c>
      <c r="F11" s="47">
        <f>7000-175</f>
        <v>6825</v>
      </c>
      <c r="G11" s="248">
        <v>4925</v>
      </c>
      <c r="H11" s="200">
        <v>3174</v>
      </c>
      <c r="I11" s="33">
        <f aca="true" t="shared" si="0" ref="I11:I16">H11-G11</f>
        <v>-1751</v>
      </c>
      <c r="J11" s="203"/>
      <c r="K11" s="132"/>
    </row>
    <row r="12" spans="1:11" ht="12.75">
      <c r="A12" s="18">
        <v>602</v>
      </c>
      <c r="B12" s="4" t="s">
        <v>10</v>
      </c>
      <c r="C12" s="201">
        <v>36615.426</v>
      </c>
      <c r="D12" s="47">
        <v>42000</v>
      </c>
      <c r="E12" s="47">
        <v>42000</v>
      </c>
      <c r="F12" s="47">
        <f>42000-4200+3000</f>
        <v>40800</v>
      </c>
      <c r="G12" s="248">
        <f>24000-G16</f>
        <v>23800</v>
      </c>
      <c r="H12" s="201">
        <v>14682</v>
      </c>
      <c r="I12" s="33">
        <f t="shared" si="0"/>
        <v>-9118</v>
      </c>
      <c r="J12" s="203"/>
      <c r="K12" s="132"/>
    </row>
    <row r="13" spans="1:11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2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2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2"/>
    </row>
    <row r="16" spans="1:12" ht="12.75">
      <c r="A16" s="18">
        <v>606</v>
      </c>
      <c r="B16" s="4" t="s">
        <v>14</v>
      </c>
      <c r="C16" s="200">
        <v>188.695</v>
      </c>
      <c r="D16" s="47"/>
      <c r="E16" s="47"/>
      <c r="F16" s="47">
        <v>200</v>
      </c>
      <c r="G16" s="47">
        <v>200</v>
      </c>
      <c r="H16" s="211"/>
      <c r="I16" s="33">
        <f t="shared" si="0"/>
        <v>-200</v>
      </c>
      <c r="J16" s="2"/>
      <c r="K16" s="132"/>
      <c r="L16" s="227"/>
    </row>
    <row r="17" spans="1:12" s="56" customFormat="1" ht="12.75">
      <c r="A17" s="51" t="s">
        <v>15</v>
      </c>
      <c r="B17" s="58" t="s">
        <v>16</v>
      </c>
      <c r="C17" s="59">
        <f>SUM(C10:C16)</f>
        <v>71757.886</v>
      </c>
      <c r="D17" s="59">
        <f aca="true" t="shared" si="1" ref="D17:I17">SUM(D10:D16)</f>
        <v>83000</v>
      </c>
      <c r="E17" s="59">
        <f t="shared" si="1"/>
        <v>88000</v>
      </c>
      <c r="F17" s="59">
        <f t="shared" si="1"/>
        <v>82850</v>
      </c>
      <c r="G17" s="59">
        <f t="shared" si="1"/>
        <v>53490</v>
      </c>
      <c r="H17" s="208">
        <f t="shared" si="1"/>
        <v>36838</v>
      </c>
      <c r="I17" s="60">
        <f t="shared" si="1"/>
        <v>-16652</v>
      </c>
      <c r="J17" s="55"/>
      <c r="K17" s="132"/>
      <c r="L17" s="133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2"/>
    </row>
    <row r="19" spans="1:11" ht="12.75">
      <c r="A19" s="18">
        <v>231</v>
      </c>
      <c r="B19" s="4" t="s">
        <v>18</v>
      </c>
      <c r="C19" s="204">
        <v>999.45</v>
      </c>
      <c r="D19" s="47">
        <v>1000</v>
      </c>
      <c r="E19" s="249">
        <v>5000</v>
      </c>
      <c r="F19" s="47">
        <v>5000</v>
      </c>
      <c r="G19" s="47">
        <v>5000</v>
      </c>
      <c r="H19" s="204">
        <v>730</v>
      </c>
      <c r="I19" s="33">
        <f>H19-G19</f>
        <v>-4270</v>
      </c>
      <c r="J19" s="2"/>
      <c r="K19" s="132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2"/>
    </row>
    <row r="21" spans="1:11" ht="12.75">
      <c r="A21" s="31" t="s">
        <v>20</v>
      </c>
      <c r="B21" s="42" t="s">
        <v>34</v>
      </c>
      <c r="C21" s="32">
        <f>SUM(C18:C20)</f>
        <v>999.45</v>
      </c>
      <c r="D21" s="32">
        <f aca="true" t="shared" si="2" ref="D21:I21">SUM(D18:D20)</f>
        <v>1000</v>
      </c>
      <c r="E21" s="32">
        <f t="shared" si="2"/>
        <v>5000</v>
      </c>
      <c r="F21" s="32">
        <f t="shared" si="2"/>
        <v>5000</v>
      </c>
      <c r="G21" s="32">
        <f t="shared" si="2"/>
        <v>5000</v>
      </c>
      <c r="H21" s="206">
        <f t="shared" si="2"/>
        <v>730</v>
      </c>
      <c r="I21" s="38">
        <f t="shared" si="2"/>
        <v>-4270</v>
      </c>
      <c r="J21" s="2"/>
      <c r="K21" s="132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2"/>
      <c r="L22" s="132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2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2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2"/>
    </row>
    <row r="26" spans="1:11" s="56" customFormat="1" ht="12.75">
      <c r="A26" s="51" t="s">
        <v>21</v>
      </c>
      <c r="B26" s="52" t="s">
        <v>51</v>
      </c>
      <c r="C26" s="53">
        <f aca="true" t="shared" si="4" ref="C26:I26">C21+C25</f>
        <v>999.45</v>
      </c>
      <c r="D26" s="53">
        <f t="shared" si="4"/>
        <v>1000</v>
      </c>
      <c r="E26" s="53">
        <f t="shared" si="4"/>
        <v>5000</v>
      </c>
      <c r="F26" s="53">
        <f t="shared" si="4"/>
        <v>5000</v>
      </c>
      <c r="G26" s="53">
        <f t="shared" si="4"/>
        <v>5000</v>
      </c>
      <c r="H26" s="205">
        <f t="shared" si="4"/>
        <v>730</v>
      </c>
      <c r="I26" s="54">
        <f t="shared" si="4"/>
        <v>-4270</v>
      </c>
      <c r="J26" s="55"/>
      <c r="K26" s="132"/>
    </row>
    <row r="27" spans="1:9" ht="12.75">
      <c r="A27" s="256" t="s">
        <v>36</v>
      </c>
      <c r="B27" s="257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258" t="s">
        <v>37</v>
      </c>
      <c r="B28" s="259"/>
      <c r="C28" s="207">
        <f aca="true" t="shared" si="5" ref="C28:I28">C17+C26+C27</f>
        <v>72757.336</v>
      </c>
      <c r="D28" s="57">
        <f t="shared" si="5"/>
        <v>84000</v>
      </c>
      <c r="E28" s="57">
        <f t="shared" si="5"/>
        <v>93000</v>
      </c>
      <c r="F28" s="57">
        <f t="shared" si="5"/>
        <v>87850</v>
      </c>
      <c r="G28" s="57">
        <f t="shared" si="5"/>
        <v>58490</v>
      </c>
      <c r="H28" s="207">
        <f t="shared" si="5"/>
        <v>37568</v>
      </c>
      <c r="I28" s="123">
        <f t="shared" si="5"/>
        <v>-20922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0"/>
    </row>
    <row r="35" ht="12.75">
      <c r="G35" s="199"/>
    </row>
    <row r="36" ht="12.75">
      <c r="G36" s="199"/>
    </row>
    <row r="37" ht="12.75">
      <c r="G37" s="199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A1">
      <selection activeCell="E36" sqref="E36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0" width="11.140625" style="0" bestFit="1" customWidth="1"/>
  </cols>
  <sheetData>
    <row r="2" spans="1:14" s="67" customFormat="1" ht="18">
      <c r="A2" s="152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153" t="s">
        <v>88</v>
      </c>
      <c r="C4" s="154" t="s">
        <v>23</v>
      </c>
      <c r="D4" s="155" t="s">
        <v>89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3"/>
      <c r="B5" s="156"/>
      <c r="C5" s="156"/>
      <c r="D5" s="15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153" t="s">
        <v>111</v>
      </c>
      <c r="C6" s="154" t="s">
        <v>50</v>
      </c>
      <c r="D6" s="155" t="s">
        <v>99</v>
      </c>
      <c r="E6" s="69"/>
      <c r="F6" s="68"/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273"/>
      <c r="B7" s="274"/>
    </row>
    <row r="8" spans="1:19" s="131" customFormat="1" ht="16.5" thickBot="1">
      <c r="A8" s="129"/>
      <c r="B8" s="130" t="s">
        <v>48</v>
      </c>
      <c r="C8" s="130"/>
      <c r="D8" s="130"/>
      <c r="E8" s="130"/>
      <c r="F8" s="130" t="s">
        <v>78</v>
      </c>
      <c r="G8" s="130"/>
      <c r="H8" s="130"/>
      <c r="I8" s="130" t="s">
        <v>79</v>
      </c>
      <c r="J8" s="130"/>
      <c r="K8" s="130"/>
      <c r="L8" s="130" t="s">
        <v>80</v>
      </c>
      <c r="M8" s="130"/>
      <c r="N8" s="130"/>
      <c r="O8" s="130" t="s">
        <v>81</v>
      </c>
      <c r="P8" s="267" t="s">
        <v>85</v>
      </c>
      <c r="Q8" s="268"/>
      <c r="R8" s="269"/>
      <c r="S8" s="270" t="s">
        <v>25</v>
      </c>
    </row>
    <row r="9" spans="1:19" s="73" customFormat="1" ht="57.75" customHeight="1">
      <c r="A9" s="285" t="s">
        <v>0</v>
      </c>
      <c r="B9" s="287" t="s">
        <v>65</v>
      </c>
      <c r="C9" s="289" t="s">
        <v>67</v>
      </c>
      <c r="D9" s="277" t="s">
        <v>96</v>
      </c>
      <c r="E9" s="279" t="s">
        <v>90</v>
      </c>
      <c r="F9" s="281" t="s">
        <v>97</v>
      </c>
      <c r="G9" s="277" t="s">
        <v>123</v>
      </c>
      <c r="H9" s="279" t="s">
        <v>91</v>
      </c>
      <c r="I9" s="281" t="s">
        <v>92</v>
      </c>
      <c r="J9" s="277" t="s">
        <v>132</v>
      </c>
      <c r="K9" s="279" t="s">
        <v>93</v>
      </c>
      <c r="L9" s="281" t="s">
        <v>94</v>
      </c>
      <c r="M9" s="277" t="s">
        <v>133</v>
      </c>
      <c r="N9" s="279" t="s">
        <v>135</v>
      </c>
      <c r="O9" s="281" t="s">
        <v>95</v>
      </c>
      <c r="P9" s="275" t="s">
        <v>82</v>
      </c>
      <c r="Q9" s="283" t="s">
        <v>83</v>
      </c>
      <c r="R9" s="265" t="s">
        <v>84</v>
      </c>
      <c r="S9" s="271"/>
    </row>
    <row r="10" spans="1:19" s="73" customFormat="1" ht="67.5" customHeight="1">
      <c r="A10" s="286"/>
      <c r="B10" s="288"/>
      <c r="C10" s="290"/>
      <c r="D10" s="278"/>
      <c r="E10" s="280"/>
      <c r="F10" s="282"/>
      <c r="G10" s="278"/>
      <c r="H10" s="280"/>
      <c r="I10" s="282"/>
      <c r="J10" s="278"/>
      <c r="K10" s="280"/>
      <c r="L10" s="282"/>
      <c r="M10" s="278"/>
      <c r="N10" s="280"/>
      <c r="O10" s="282"/>
      <c r="P10" s="276"/>
      <c r="Q10" s="284"/>
      <c r="R10" s="266"/>
      <c r="S10" s="272"/>
    </row>
    <row r="11" spans="1:19" s="44" customFormat="1" ht="87.75" customHeight="1">
      <c r="A11" s="157" t="s">
        <v>108</v>
      </c>
      <c r="B11" s="134" t="s">
        <v>101</v>
      </c>
      <c r="C11" s="158" t="s">
        <v>98</v>
      </c>
      <c r="D11" s="159">
        <v>14616</v>
      </c>
      <c r="E11" s="160">
        <f>'Aneksi nr.2'!C17</f>
        <v>71757.886</v>
      </c>
      <c r="F11" s="161">
        <f>E11/D11</f>
        <v>4.909543377120963</v>
      </c>
      <c r="G11" s="159">
        <v>17000</v>
      </c>
      <c r="H11" s="160">
        <f>71750+5150</f>
        <v>76900</v>
      </c>
      <c r="I11" s="161">
        <f>H11/G11</f>
        <v>4.523529411764706</v>
      </c>
      <c r="J11" s="159">
        <f>11000</f>
        <v>11000</v>
      </c>
      <c r="K11" s="160">
        <f>J18-K12</f>
        <v>51790</v>
      </c>
      <c r="L11" s="161">
        <f>K11/J11</f>
        <v>4.708181818181818</v>
      </c>
      <c r="M11" s="159">
        <f>10179</f>
        <v>10179</v>
      </c>
      <c r="N11" s="160">
        <f>36838-N12</f>
        <v>35182</v>
      </c>
      <c r="O11" s="161">
        <f>N11/M11</f>
        <v>3.456331663228215</v>
      </c>
      <c r="P11" s="162">
        <f>O11-F11</f>
        <v>-1.453211713892748</v>
      </c>
      <c r="Q11" s="163">
        <f>O11-I11</f>
        <v>-1.0671977485364907</v>
      </c>
      <c r="R11" s="161">
        <f>O11-L11</f>
        <v>-1.251850154953603</v>
      </c>
      <c r="S11" s="164" t="s">
        <v>134</v>
      </c>
    </row>
    <row r="12" spans="1:19" s="44" customFormat="1" ht="47.25" customHeight="1">
      <c r="A12" s="157" t="s">
        <v>131</v>
      </c>
      <c r="B12" s="134" t="s">
        <v>122</v>
      </c>
      <c r="C12" s="158" t="s">
        <v>98</v>
      </c>
      <c r="D12" s="159">
        <v>0</v>
      </c>
      <c r="E12" s="160">
        <f>'Aneksi nr.2'!C18</f>
        <v>0</v>
      </c>
      <c r="F12" s="161">
        <v>0</v>
      </c>
      <c r="G12" s="159">
        <v>100</v>
      </c>
      <c r="H12" s="160">
        <v>11100</v>
      </c>
      <c r="I12" s="161">
        <f>H12/G12</f>
        <v>111</v>
      </c>
      <c r="J12" s="159">
        <v>50</v>
      </c>
      <c r="K12" s="160">
        <v>1700</v>
      </c>
      <c r="L12" s="161">
        <f>K12/J12</f>
        <v>34</v>
      </c>
      <c r="M12" s="159">
        <v>47</v>
      </c>
      <c r="N12" s="160">
        <v>1656</v>
      </c>
      <c r="O12" s="161">
        <f>N12/M12</f>
        <v>35.234042553191486</v>
      </c>
      <c r="P12" s="162">
        <f>O12-F12</f>
        <v>35.234042553191486</v>
      </c>
      <c r="Q12" s="163">
        <f>O12-I12</f>
        <v>-75.76595744680851</v>
      </c>
      <c r="R12" s="161">
        <f>O12-L12</f>
        <v>1.234042553191486</v>
      </c>
      <c r="S12" s="164" t="s">
        <v>113</v>
      </c>
    </row>
    <row r="13" spans="1:19" s="44" customFormat="1" ht="46.5" customHeight="1">
      <c r="A13" s="157" t="s">
        <v>103</v>
      </c>
      <c r="B13" s="134" t="s">
        <v>104</v>
      </c>
      <c r="C13" s="158" t="s">
        <v>114</v>
      </c>
      <c r="D13" s="159">
        <v>8</v>
      </c>
      <c r="E13" s="160">
        <v>946.15</v>
      </c>
      <c r="F13" s="161">
        <v>118.26875</v>
      </c>
      <c r="G13" s="159">
        <v>9</v>
      </c>
      <c r="H13" s="160">
        <v>4000</v>
      </c>
      <c r="I13" s="161">
        <f>H13/G13</f>
        <v>444.44444444444446</v>
      </c>
      <c r="J13" s="159">
        <v>8</v>
      </c>
      <c r="K13" s="160">
        <v>4000</v>
      </c>
      <c r="L13" s="161">
        <f>K13/J13</f>
        <v>500</v>
      </c>
      <c r="M13" s="159">
        <v>8</v>
      </c>
      <c r="N13" s="160"/>
      <c r="O13" s="161">
        <f>N13/M13</f>
        <v>0</v>
      </c>
      <c r="P13" s="162">
        <f>O13-F13</f>
        <v>-118.26875</v>
      </c>
      <c r="Q13" s="163">
        <f>O13-I13</f>
        <v>-444.44444444444446</v>
      </c>
      <c r="R13" s="161">
        <f>O13-L13</f>
        <v>-500</v>
      </c>
      <c r="S13" s="164" t="s">
        <v>139</v>
      </c>
    </row>
    <row r="14" spans="1:19" s="44" customFormat="1" ht="47.25" customHeight="1">
      <c r="A14" s="157" t="s">
        <v>109</v>
      </c>
      <c r="B14" s="198" t="s">
        <v>102</v>
      </c>
      <c r="C14" s="158" t="s">
        <v>114</v>
      </c>
      <c r="D14" s="159">
        <v>3</v>
      </c>
      <c r="E14" s="160">
        <v>53.85</v>
      </c>
      <c r="F14" s="161">
        <v>17.95</v>
      </c>
      <c r="G14" s="159">
        <v>10</v>
      </c>
      <c r="H14" s="160">
        <v>1000</v>
      </c>
      <c r="I14" s="161">
        <f>H14/G14</f>
        <v>100</v>
      </c>
      <c r="J14" s="159">
        <v>11</v>
      </c>
      <c r="K14" s="160">
        <v>1000</v>
      </c>
      <c r="L14" s="161">
        <f>K14/J14</f>
        <v>90.9090909090909</v>
      </c>
      <c r="M14" s="159">
        <v>11</v>
      </c>
      <c r="N14" s="160">
        <f>'Aneksi nr.2'!H19</f>
        <v>730</v>
      </c>
      <c r="O14" s="161">
        <f>N14/M14</f>
        <v>66.36363636363636</v>
      </c>
      <c r="P14" s="162">
        <v>0</v>
      </c>
      <c r="Q14" s="163">
        <f>O14-I14</f>
        <v>-33.63636363636364</v>
      </c>
      <c r="R14" s="161">
        <f>O14-L14</f>
        <v>-24.545454545454547</v>
      </c>
      <c r="S14" s="164" t="s">
        <v>136</v>
      </c>
    </row>
    <row r="15" spans="1:19" s="44" customFormat="1" ht="16.5" thickBot="1">
      <c r="A15" s="165"/>
      <c r="B15" s="166"/>
      <c r="C15" s="167"/>
      <c r="D15" s="168"/>
      <c r="E15" s="169"/>
      <c r="F15" s="170"/>
      <c r="G15" s="168"/>
      <c r="H15" s="169"/>
      <c r="I15" s="170"/>
      <c r="J15" s="168"/>
      <c r="K15" s="169"/>
      <c r="L15" s="170"/>
      <c r="M15" s="168"/>
      <c r="N15" s="169"/>
      <c r="O15" s="170"/>
      <c r="P15" s="171"/>
      <c r="Q15" s="172"/>
      <c r="R15" s="170"/>
      <c r="S15" s="173"/>
    </row>
    <row r="16" s="30" customFormat="1" ht="13.5" thickTop="1">
      <c r="B16" s="71"/>
    </row>
    <row r="17" spans="1:11" ht="16.5" thickBot="1">
      <c r="A17" s="263" t="s">
        <v>72</v>
      </c>
      <c r="B17" s="264"/>
      <c r="C17" s="264"/>
      <c r="D17" s="264"/>
      <c r="E17" s="264"/>
      <c r="F17" s="264"/>
      <c r="K17" s="212"/>
    </row>
    <row r="18" spans="1:14" ht="48" thickTop="1">
      <c r="A18" s="174" t="s">
        <v>0</v>
      </c>
      <c r="B18" s="175" t="s">
        <v>65</v>
      </c>
      <c r="C18" s="176" t="s">
        <v>70</v>
      </c>
      <c r="D18" s="176" t="s">
        <v>52</v>
      </c>
      <c r="E18" s="176" t="s">
        <v>71</v>
      </c>
      <c r="F18" s="177" t="s">
        <v>25</v>
      </c>
      <c r="H18" s="223">
        <f>H11/88000</f>
        <v>0.8738636363636364</v>
      </c>
      <c r="I18" s="223">
        <f>H18*J18</f>
        <v>46742.96590909091</v>
      </c>
      <c r="J18" s="224">
        <f>'Aneksi nr.2'!G10+'Aneksi nr.2'!G11+'Aneksi nr.2'!G12+'Aneksi nr.2'!G16</f>
        <v>53490</v>
      </c>
      <c r="K18" s="226"/>
      <c r="L18" s="226">
        <f>17166*H18</f>
        <v>15000.743181818183</v>
      </c>
      <c r="M18" s="226"/>
      <c r="N18" s="136"/>
    </row>
    <row r="19" spans="1:14" ht="15">
      <c r="A19" s="178"/>
      <c r="B19" s="179"/>
      <c r="C19" s="179"/>
      <c r="D19" s="179"/>
      <c r="E19" s="180"/>
      <c r="F19" s="181"/>
      <c r="H19" s="223">
        <f>H12/88000</f>
        <v>0.12613636363636363</v>
      </c>
      <c r="I19" s="223"/>
      <c r="J19" s="223"/>
      <c r="K19" s="226"/>
      <c r="L19" s="226">
        <f>H19*17166</f>
        <v>2165.2568181818183</v>
      </c>
      <c r="M19" s="226"/>
      <c r="N19" s="136"/>
    </row>
    <row r="20" spans="1:18" ht="15.75" thickBot="1">
      <c r="A20" s="182"/>
      <c r="B20" s="183"/>
      <c r="C20" s="184"/>
      <c r="D20" s="184"/>
      <c r="E20" s="185"/>
      <c r="F20" s="186"/>
      <c r="H20" s="223"/>
      <c r="I20" s="223"/>
      <c r="J20" s="223"/>
      <c r="K20" s="226"/>
      <c r="L20" s="226"/>
      <c r="M20" s="226"/>
      <c r="N20" s="136"/>
      <c r="R20" s="136"/>
    </row>
    <row r="21" spans="1:15" s="30" customFormat="1" ht="13.5" thickTop="1">
      <c r="A21" s="23"/>
      <c r="B21" s="12"/>
      <c r="C21" s="23"/>
      <c r="D21" s="23"/>
      <c r="E21" s="64"/>
      <c r="F21" s="23"/>
      <c r="H21" s="223"/>
      <c r="I21" s="223"/>
      <c r="J21" s="223"/>
      <c r="K21" s="223"/>
      <c r="L21" s="223"/>
      <c r="M21" s="223"/>
      <c r="N21" s="225"/>
      <c r="O21" s="135"/>
    </row>
    <row r="22" spans="1:14" s="30" customFormat="1" ht="12.75">
      <c r="A22" s="23"/>
      <c r="B22" s="12"/>
      <c r="C22" s="23"/>
      <c r="D22" s="23"/>
      <c r="E22" s="64"/>
      <c r="F22" s="23"/>
      <c r="H22" s="247"/>
      <c r="I22" s="225"/>
      <c r="J22" s="225"/>
      <c r="K22" s="225"/>
      <c r="L22" s="225"/>
      <c r="M22" s="225"/>
      <c r="N22" s="225"/>
    </row>
    <row r="23" spans="1:14" s="30" customFormat="1" ht="12.75">
      <c r="A23" s="23"/>
      <c r="B23" s="12"/>
      <c r="C23" s="23"/>
      <c r="D23" s="23"/>
      <c r="E23" s="64"/>
      <c r="F23" s="23"/>
      <c r="H23" s="225"/>
      <c r="I23" s="225"/>
      <c r="J23" s="225"/>
      <c r="K23" s="225"/>
      <c r="L23" s="225"/>
      <c r="M23" s="225"/>
      <c r="N23" s="225"/>
    </row>
    <row r="27" ht="18.75" customHeight="1"/>
  </sheetData>
  <sheetProtection/>
  <mergeCells count="22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A17:F17"/>
    <mergeCell ref="R9:R10"/>
    <mergeCell ref="P8:R8"/>
    <mergeCell ref="S8:S10"/>
    <mergeCell ref="A7:B7"/>
    <mergeCell ref="P9:P10"/>
    <mergeCell ref="J9:J10"/>
    <mergeCell ref="K9:K10"/>
    <mergeCell ref="L9:L10"/>
    <mergeCell ref="Q9:Q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="80" zoomScaleNormal="80" zoomScalePageLayoutView="0" workbookViewId="0" topLeftCell="A1">
      <selection activeCell="D35" sqref="D35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2" customWidth="1"/>
  </cols>
  <sheetData>
    <row r="2" spans="1:10" s="67" customFormat="1" ht="15.75">
      <c r="A2" s="78" t="s">
        <v>74</v>
      </c>
      <c r="B2" s="34"/>
      <c r="C2" s="79"/>
      <c r="E2" s="34"/>
      <c r="F2" s="34"/>
      <c r="G2" s="34"/>
      <c r="H2" s="34"/>
      <c r="I2" s="34"/>
      <c r="J2" s="111"/>
    </row>
    <row r="3" spans="1:9" s="82" customFormat="1" ht="18.75" customHeight="1">
      <c r="A3" s="138" t="s">
        <v>107</v>
      </c>
      <c r="B3" s="35"/>
      <c r="C3" s="124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40" t="s">
        <v>50</v>
      </c>
      <c r="B5" s="141" t="s">
        <v>99</v>
      </c>
      <c r="C5" s="142" t="s">
        <v>38</v>
      </c>
      <c r="D5" s="294" t="s">
        <v>111</v>
      </c>
      <c r="E5" s="295"/>
      <c r="F5" s="295"/>
      <c r="G5" s="295"/>
      <c r="H5" s="295"/>
      <c r="I5" s="296"/>
      <c r="J5" s="143" t="s">
        <v>25</v>
      </c>
    </row>
    <row r="6" spans="1:10" s="75" customFormat="1" ht="180" customHeight="1">
      <c r="A6" s="80" t="s">
        <v>53</v>
      </c>
      <c r="B6" s="139" t="s">
        <v>100</v>
      </c>
      <c r="C6" s="112"/>
      <c r="D6" s="114"/>
      <c r="E6" s="115"/>
      <c r="F6" s="115"/>
      <c r="G6" s="115"/>
      <c r="H6" s="115"/>
      <c r="I6" s="116"/>
      <c r="J6" s="213" t="s">
        <v>124</v>
      </c>
    </row>
    <row r="7" spans="1:10" s="75" customFormat="1" ht="15.75" customHeight="1">
      <c r="A7" s="113"/>
      <c r="B7" s="110"/>
      <c r="C7" s="74"/>
      <c r="D7" s="293" t="s">
        <v>64</v>
      </c>
      <c r="E7" s="293"/>
      <c r="F7" s="293"/>
      <c r="G7" s="293"/>
      <c r="H7" s="293"/>
      <c r="I7" s="293"/>
      <c r="J7" s="121"/>
    </row>
    <row r="8" spans="1:10" s="77" customFormat="1" ht="51">
      <c r="A8" s="291" t="s">
        <v>61</v>
      </c>
      <c r="B8" s="292"/>
      <c r="C8" s="76" t="s">
        <v>59</v>
      </c>
      <c r="D8" s="117" t="s">
        <v>62</v>
      </c>
      <c r="E8" s="119" t="s">
        <v>58</v>
      </c>
      <c r="F8" s="76" t="s">
        <v>126</v>
      </c>
      <c r="G8" s="76" t="s">
        <v>137</v>
      </c>
      <c r="H8" s="120" t="s">
        <v>138</v>
      </c>
      <c r="I8" s="118" t="s">
        <v>60</v>
      </c>
      <c r="J8" s="122"/>
    </row>
    <row r="9" spans="1:10" s="75" customFormat="1" ht="70.5" customHeight="1" thickBot="1">
      <c r="A9" s="144" t="s">
        <v>115</v>
      </c>
      <c r="B9" s="139" t="s">
        <v>112</v>
      </c>
      <c r="C9" s="150"/>
      <c r="D9" s="228"/>
      <c r="E9" s="229"/>
      <c r="F9" s="230"/>
      <c r="G9" s="231"/>
      <c r="H9" s="232"/>
      <c r="I9" s="233"/>
      <c r="J9" s="196" t="s">
        <v>116</v>
      </c>
    </row>
    <row r="10" spans="1:10" s="75" customFormat="1" ht="49.5" customHeight="1">
      <c r="A10" s="144"/>
      <c r="B10" s="146"/>
      <c r="C10" s="145" t="s">
        <v>108</v>
      </c>
      <c r="D10" s="147" t="s">
        <v>125</v>
      </c>
      <c r="E10" s="241">
        <f>'Aneksi nr. 3'!D11</f>
        <v>14616</v>
      </c>
      <c r="F10" s="242">
        <f>'Aneksi nr. 3'!G11</f>
        <v>17000</v>
      </c>
      <c r="G10" s="242">
        <f>'Aneksi nr. 3'!J11</f>
        <v>11000</v>
      </c>
      <c r="H10" s="243">
        <f>'Aneksi nr. 3'!M11</f>
        <v>10179</v>
      </c>
      <c r="I10" s="148">
        <f>H10/G10</f>
        <v>0.9253636363636364</v>
      </c>
      <c r="J10" s="196" t="str">
        <f>'Aneksi nr. 3'!S11</f>
        <v>Produkti është realizuar në masën 93%. Gjatë kësaj periudhe ka rënë ndjeshëm numri I vizitave ambulatore, krahasuar me vendimet e ardhura pranë IML-së.</v>
      </c>
    </row>
    <row r="11" spans="1:10" s="75" customFormat="1" ht="49.5" customHeight="1">
      <c r="A11" s="144"/>
      <c r="B11" s="146"/>
      <c r="C11" s="150" t="s">
        <v>131</v>
      </c>
      <c r="D11" s="234" t="s">
        <v>122</v>
      </c>
      <c r="E11" s="197">
        <f>'Aneksi nr. 3'!D12</f>
        <v>0</v>
      </c>
      <c r="F11" s="235">
        <f>'Aneksi nr. 3'!G12</f>
        <v>100</v>
      </c>
      <c r="G11" s="236">
        <f>'Aneksi nr. 3'!J12</f>
        <v>50</v>
      </c>
      <c r="H11" s="237">
        <f>'Aneksi nr. 3'!M12</f>
        <v>47</v>
      </c>
      <c r="I11" s="238">
        <f>H11/G11</f>
        <v>0.94</v>
      </c>
      <c r="J11" s="196" t="str">
        <f>'Aneksi nr. 3'!S12</f>
        <v>Produkti është realizuar në masën 100%. </v>
      </c>
    </row>
    <row r="12" spans="1:10" s="75" customFormat="1" ht="70.5" customHeight="1">
      <c r="A12" s="151"/>
      <c r="B12" s="215"/>
      <c r="C12" s="150" t="s">
        <v>103</v>
      </c>
      <c r="D12" s="239" t="s">
        <v>105</v>
      </c>
      <c r="E12" s="218">
        <f>'Aneksi nr. 3'!D13</f>
        <v>8</v>
      </c>
      <c r="F12" s="216">
        <f>'Aneksi nr. 3'!G13</f>
        <v>9</v>
      </c>
      <c r="G12" s="216">
        <f>'Aneksi nr. 3'!J13</f>
        <v>8</v>
      </c>
      <c r="H12" s="217">
        <f>'Aneksi nr. 3'!M13</f>
        <v>8</v>
      </c>
      <c r="I12" s="219">
        <v>1</v>
      </c>
      <c r="J12" s="220" t="str">
        <f>'Aneksi nr. 3'!S13</f>
        <v>është bërë lëvrimi I mallit, jemi në fazën e likujdimit të operatorit ekonomik.</v>
      </c>
    </row>
    <row r="13" spans="1:10" s="75" customFormat="1" ht="70.5" customHeight="1" thickBot="1">
      <c r="A13" s="221"/>
      <c r="B13" s="149"/>
      <c r="C13" s="150" t="s">
        <v>109</v>
      </c>
      <c r="D13" s="147" t="s">
        <v>102</v>
      </c>
      <c r="E13" s="244">
        <v>5</v>
      </c>
      <c r="F13" s="245">
        <f>'Aneksi nr. 3'!G14</f>
        <v>10</v>
      </c>
      <c r="G13" s="245">
        <f>'Aneksi nr. 3'!J14</f>
        <v>11</v>
      </c>
      <c r="H13" s="246">
        <f>'Aneksi nr. 3'!M14</f>
        <v>11</v>
      </c>
      <c r="I13" s="148">
        <v>1</v>
      </c>
      <c r="J13" s="222" t="str">
        <f>'Aneksi nr. 3'!S14</f>
        <v>është realizuar.</v>
      </c>
    </row>
    <row r="14" spans="7:9" ht="12.75">
      <c r="G14" s="240"/>
      <c r="I14" s="137"/>
    </row>
    <row r="15" spans="1:9" s="82" customFormat="1" ht="12.75" customHeight="1">
      <c r="A15" s="81" t="s">
        <v>63</v>
      </c>
      <c r="C15" s="83"/>
      <c r="E15" s="35"/>
      <c r="F15" s="35"/>
      <c r="G15" s="35"/>
      <c r="H15" s="35"/>
      <c r="I15" s="35"/>
    </row>
    <row r="16" spans="1:9" s="82" customFormat="1" ht="12.75" customHeight="1">
      <c r="A16" s="81" t="s">
        <v>66</v>
      </c>
      <c r="C16" s="83"/>
      <c r="E16" s="35"/>
      <c r="F16" s="35"/>
      <c r="G16" s="35"/>
      <c r="H16" s="35"/>
      <c r="I16" s="35"/>
    </row>
    <row r="17" spans="1:9" s="82" customFormat="1" ht="12.75" customHeight="1">
      <c r="A17" s="81" t="s">
        <v>86</v>
      </c>
      <c r="C17" s="83"/>
      <c r="E17" s="35"/>
      <c r="F17" s="35"/>
      <c r="G17" s="35"/>
      <c r="H17" s="35"/>
      <c r="I17" s="35"/>
    </row>
    <row r="18" spans="1:9" s="82" customFormat="1" ht="12.75" customHeight="1">
      <c r="A18" s="81" t="s">
        <v>87</v>
      </c>
      <c r="C18" s="83"/>
      <c r="E18" s="35"/>
      <c r="F18" s="35"/>
      <c r="G18" s="35"/>
      <c r="H18" s="35"/>
      <c r="I18" s="35"/>
    </row>
    <row r="19" ht="12.75" customHeight="1"/>
    <row r="20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zoomScale="90" zoomScaleNormal="90" zoomScalePageLayoutView="0" workbookViewId="0" topLeftCell="A1">
      <selection activeCell="D34" sqref="D34"/>
    </sheetView>
  </sheetViews>
  <sheetFormatPr defaultColWidth="9.140625" defaultRowHeight="12.75"/>
  <cols>
    <col min="1" max="1" width="13.00390625" style="86" customWidth="1"/>
    <col min="2" max="2" width="19.421875" style="86" customWidth="1"/>
    <col min="3" max="3" width="14.140625" style="86" customWidth="1"/>
    <col min="4" max="4" width="15.421875" style="86" customWidth="1"/>
    <col min="5" max="5" width="17.421875" style="86" customWidth="1"/>
    <col min="6" max="6" width="17.57421875" style="86" customWidth="1"/>
    <col min="7" max="7" width="19.7109375" style="86" customWidth="1"/>
    <col min="8" max="8" width="21.8515625" style="86" customWidth="1"/>
    <col min="9" max="9" width="24.8515625" style="86" customWidth="1"/>
    <col min="10" max="10" width="29.00390625" style="86" customWidth="1"/>
    <col min="11" max="11" width="25.140625" style="86" customWidth="1"/>
    <col min="12" max="12" width="14.421875" style="86" customWidth="1"/>
    <col min="13" max="16384" width="9.140625" style="86" customWidth="1"/>
  </cols>
  <sheetData>
    <row r="2" spans="1:9" s="95" customFormat="1" ht="18">
      <c r="A2" s="187" t="s">
        <v>75</v>
      </c>
      <c r="C2" s="96"/>
      <c r="G2" s="97"/>
      <c r="H2" s="97"/>
      <c r="I2" s="97"/>
    </row>
    <row r="3" spans="1:9" s="90" customFormat="1" ht="18">
      <c r="A3" s="188"/>
      <c r="G3" s="91"/>
      <c r="H3" s="91"/>
      <c r="I3" s="91"/>
    </row>
    <row r="4" spans="1:9" s="93" customFormat="1" ht="18">
      <c r="A4" s="189" t="s">
        <v>56</v>
      </c>
      <c r="C4" s="92"/>
      <c r="G4" s="94"/>
      <c r="H4" s="94"/>
      <c r="I4" s="94"/>
    </row>
    <row r="5" spans="3:9" ht="13.5" thickBot="1">
      <c r="C5" s="85"/>
      <c r="E5" s="85"/>
      <c r="F5" s="85"/>
      <c r="G5" s="87"/>
      <c r="H5" s="87"/>
      <c r="I5" s="87"/>
    </row>
    <row r="6" spans="1:11" ht="37.5" customHeight="1">
      <c r="A6" s="297" t="s">
        <v>31</v>
      </c>
      <c r="B6" s="314" t="s">
        <v>39</v>
      </c>
      <c r="C6" s="190" t="s">
        <v>40</v>
      </c>
      <c r="D6" s="190" t="s">
        <v>41</v>
      </c>
      <c r="E6" s="190" t="s">
        <v>54</v>
      </c>
      <c r="F6" s="190" t="s">
        <v>127</v>
      </c>
      <c r="G6" s="314" t="s">
        <v>128</v>
      </c>
      <c r="H6" s="314" t="s">
        <v>44</v>
      </c>
      <c r="I6" s="314" t="s">
        <v>117</v>
      </c>
      <c r="J6" s="314" t="s">
        <v>45</v>
      </c>
      <c r="K6" s="309" t="s">
        <v>25</v>
      </c>
    </row>
    <row r="7" spans="1:11" ht="15" customHeight="1">
      <c r="A7" s="298"/>
      <c r="B7" s="312"/>
      <c r="C7" s="191" t="s">
        <v>26</v>
      </c>
      <c r="D7" s="191" t="s">
        <v>46</v>
      </c>
      <c r="E7" s="191" t="s">
        <v>46</v>
      </c>
      <c r="F7" s="312" t="s">
        <v>28</v>
      </c>
      <c r="G7" s="312"/>
      <c r="H7" s="312"/>
      <c r="I7" s="312"/>
      <c r="J7" s="312"/>
      <c r="K7" s="310"/>
    </row>
    <row r="8" spans="1:11" ht="32.25" customHeight="1" thickBot="1">
      <c r="A8" s="299"/>
      <c r="B8" s="313"/>
      <c r="C8" s="192" t="s">
        <v>27</v>
      </c>
      <c r="D8" s="192" t="s">
        <v>27</v>
      </c>
      <c r="E8" s="192" t="s">
        <v>27</v>
      </c>
      <c r="F8" s="313"/>
      <c r="G8" s="313"/>
      <c r="H8" s="313"/>
      <c r="I8" s="313"/>
      <c r="J8" s="313"/>
      <c r="K8" s="311"/>
    </row>
    <row r="9" spans="1:11" ht="69.75" customHeight="1">
      <c r="A9" s="193" t="s">
        <v>103</v>
      </c>
      <c r="B9" s="194" t="s">
        <v>106</v>
      </c>
      <c r="C9" s="194"/>
      <c r="D9" s="194"/>
      <c r="E9" s="194"/>
      <c r="F9" s="194"/>
      <c r="G9" s="214">
        <v>4000</v>
      </c>
      <c r="H9" s="209"/>
      <c r="I9" s="209"/>
      <c r="J9" s="209">
        <v>0</v>
      </c>
      <c r="K9" s="202" t="str">
        <f>'Aneksi nr. 4'!J12</f>
        <v>është bërë lëvrimi I mallit, jemi në fazën e likujdimit të operatorit ekonomik.</v>
      </c>
    </row>
    <row r="10" spans="1:11" ht="69.75" customHeight="1">
      <c r="A10" s="193" t="s">
        <v>109</v>
      </c>
      <c r="B10" s="194" t="s">
        <v>110</v>
      </c>
      <c r="C10" s="194"/>
      <c r="D10" s="194"/>
      <c r="E10" s="194"/>
      <c r="F10" s="194"/>
      <c r="G10" s="214">
        <v>1000</v>
      </c>
      <c r="H10" s="209"/>
      <c r="I10" s="209"/>
      <c r="J10" s="209">
        <v>730</v>
      </c>
      <c r="K10" s="202" t="str">
        <f>'Aneksi nr. 4'!J13</f>
        <v>është realizuar.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5:9" ht="12.75">
      <c r="E12" s="87"/>
      <c r="F12" s="87"/>
      <c r="G12" s="87"/>
      <c r="H12" s="87"/>
      <c r="I12" s="87"/>
    </row>
    <row r="13" spans="7:11" ht="12.75" customHeight="1">
      <c r="G13" s="87"/>
      <c r="H13" s="87"/>
      <c r="I13" s="87"/>
      <c r="K13" s="250"/>
    </row>
    <row r="14" spans="1:10" s="93" customFormat="1" ht="15.75">
      <c r="A14" s="195" t="s">
        <v>57</v>
      </c>
      <c r="G14" s="94"/>
      <c r="H14" s="94"/>
      <c r="I14" s="94"/>
      <c r="J14" s="210"/>
    </row>
    <row r="15" spans="3:9" ht="16.5" thickBot="1">
      <c r="C15" s="98"/>
      <c r="D15" s="88"/>
      <c r="E15" s="85"/>
      <c r="F15" s="85"/>
      <c r="G15" s="88"/>
      <c r="H15" s="89"/>
      <c r="I15" s="89"/>
    </row>
    <row r="16" spans="1:12" ht="18.75" customHeight="1">
      <c r="A16" s="300" t="s">
        <v>31</v>
      </c>
      <c r="B16" s="303" t="s">
        <v>39</v>
      </c>
      <c r="C16" s="108" t="s">
        <v>29</v>
      </c>
      <c r="D16" s="108" t="s">
        <v>40</v>
      </c>
      <c r="E16" s="108" t="s">
        <v>41</v>
      </c>
      <c r="F16" s="108" t="s">
        <v>42</v>
      </c>
      <c r="G16" s="108" t="s">
        <v>32</v>
      </c>
      <c r="H16" s="303" t="s">
        <v>43</v>
      </c>
      <c r="I16" s="303" t="s">
        <v>55</v>
      </c>
      <c r="J16" s="303" t="s">
        <v>44</v>
      </c>
      <c r="K16" s="303" t="s">
        <v>45</v>
      </c>
      <c r="L16" s="306" t="s">
        <v>25</v>
      </c>
    </row>
    <row r="17" spans="1:12" ht="12.75">
      <c r="A17" s="301"/>
      <c r="B17" s="304"/>
      <c r="C17" s="84" t="s">
        <v>30</v>
      </c>
      <c r="D17" s="84" t="s">
        <v>26</v>
      </c>
      <c r="E17" s="84" t="s">
        <v>46</v>
      </c>
      <c r="F17" s="84" t="s">
        <v>46</v>
      </c>
      <c r="G17" s="84" t="s">
        <v>28</v>
      </c>
      <c r="H17" s="304"/>
      <c r="I17" s="304"/>
      <c r="J17" s="304"/>
      <c r="K17" s="304"/>
      <c r="L17" s="307"/>
    </row>
    <row r="18" spans="1:12" ht="13.5" thickBot="1">
      <c r="A18" s="302"/>
      <c r="B18" s="305"/>
      <c r="C18" s="109"/>
      <c r="D18" s="109" t="s">
        <v>27</v>
      </c>
      <c r="E18" s="109" t="s">
        <v>27</v>
      </c>
      <c r="F18" s="109" t="s">
        <v>27</v>
      </c>
      <c r="G18" s="109"/>
      <c r="H18" s="305"/>
      <c r="I18" s="305"/>
      <c r="J18" s="305"/>
      <c r="K18" s="305"/>
      <c r="L18" s="308"/>
    </row>
    <row r="19" spans="1:12" ht="12.7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</row>
    <row r="20" spans="1:12" ht="12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12.7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ht="13.5" thickBo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</sheetData>
  <sheetProtection/>
  <mergeCells count="15">
    <mergeCell ref="L16:L18"/>
    <mergeCell ref="K6:K8"/>
    <mergeCell ref="F7:F8"/>
    <mergeCell ref="K16:K18"/>
    <mergeCell ref="B6:B8"/>
    <mergeCell ref="G6:G8"/>
    <mergeCell ref="H6:H8"/>
    <mergeCell ref="I6:I8"/>
    <mergeCell ref="J6:J8"/>
    <mergeCell ref="A6:A8"/>
    <mergeCell ref="A16:A18"/>
    <mergeCell ref="B16:B18"/>
    <mergeCell ref="H16:H18"/>
    <mergeCell ref="I16:I18"/>
    <mergeCell ref="J16:J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Dhimitra Ilias</cp:lastModifiedBy>
  <cp:lastPrinted>2022-05-20T16:53:57Z</cp:lastPrinted>
  <dcterms:created xsi:type="dcterms:W3CDTF">2006-01-12T07:01:41Z</dcterms:created>
  <dcterms:modified xsi:type="dcterms:W3CDTF">2022-10-06T11:56:03Z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