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715" activeTab="0"/>
  </bookViews>
  <sheets>
    <sheet name="Aneksi nr.2" sheetId="1" r:id="rId1"/>
    <sheet name="Aneksi nr. 3" sheetId="2" r:id="rId2"/>
    <sheet name="Aneksi nr. 4" sheetId="3" r:id="rId3"/>
    <sheet name="Aneksi nr. 5"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3" hidden="1">{"Main Economic Indicators",#N/A,FALSE,"C"}</definedName>
    <definedName name="ams" hidden="1">{"Main Economic Indicators",#N/A,FALSE,"C"}</definedName>
    <definedName name="amstwo" localSheetId="3"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3" hidden="1">{"Main Economic Indicators",#N/A,FALSE,"C"}</definedName>
    <definedName name="endrit" hidden="1">{"Main Economic Indicators",#N/A,FALSE,"C"}</definedName>
    <definedName name="ergferger" localSheetId="3"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3"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1">'Aneksi nr. 3'!$A$1:$S$31</definedName>
    <definedName name="_xlnm.Print_Area" localSheetId="2">'Aneksi nr. 4'!$A$1:$J$31</definedName>
    <definedName name="_xlnm.Print_Area" localSheetId="3">'Aneksi nr. 5'!$A$1:$L$27</definedName>
    <definedName name="_xlnm.Print_Area" localSheetId="0">'Aneksi nr.2'!$A$1:$I$28</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3"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3" hidden="1">{"BOP_TAB",#N/A,FALSE,"N";"MIDTERM_TAB",#N/A,FALSE,"O"}</definedName>
    <definedName name="wrn.BOP_MIDTERM." hidden="1">{"BOP_TAB",#N/A,FALSE,"N";"MIDTERM_TAB",#N/A,FALSE,"O"}</definedName>
    <definedName name="wrn.formula." localSheetId="3"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hidden="1">{"MONA",#N/A,FALSE,"S"}</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<sst xmlns="http://schemas.openxmlformats.org/spreadsheetml/2006/main" count="310" uniqueCount="248">
  <si>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</si>
  <si>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</si>
  <si>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</si>
  <si>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</si>
  <si>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</si>
  <si>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</si>
  <si>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</si>
  <si>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</si>
  <si>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</si>
  <si>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</si>
  <si>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</si>
  <si>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</si>
  <si>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</si>
  <si>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</si>
  <si>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</si>
  <si>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</si>
  <si>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</si>
  <si>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</si>
  <si>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</si>
  <si>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</si>
  <si>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</si>
  <si>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</si>
  <si>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</si>
  <si>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</si>
  <si>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</si>
  <si>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</si>
  <si>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</si>
  <si>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</si>
  <si>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</si>
  <si>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</si>
  <si>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</si>
  <si>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</si>
  <si>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(5)</t>
  </si>
  <si>
    <t>Shpenzime Kapitale me financim te brendshem</t>
  </si>
  <si>
    <t>Shpenzime Kapitale me financim te huaj</t>
  </si>
  <si>
    <t>Shpenzime nga Të ardhurat jashte limiti</t>
  </si>
  <si>
    <t>Totali (korrente + kapitale + Shp nga te ardh.jashte limiti)</t>
  </si>
  <si>
    <t>C</t>
  </si>
  <si>
    <t>D</t>
  </si>
  <si>
    <t>Emertimi i programit:</t>
  </si>
  <si>
    <t>E</t>
  </si>
  <si>
    <t>Emertimi i projektit</t>
  </si>
  <si>
    <t xml:space="preserve">Vlera e plotë </t>
  </si>
  <si>
    <t>Viti i fillimit</t>
  </si>
  <si>
    <t>Vitit i përfundimit</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</si>
  <si>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</si>
  <si>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</si>
  <si>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</si>
  <si>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</si>
  <si>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</si>
  <si>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</si>
  <si>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</si>
  <si>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</si>
  <si>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Viti i përfundimit</t>
  </si>
  <si>
    <t>REALIZIMI për periudhën e raportimit (4-mujore/vjetore)</t>
  </si>
  <si>
    <t>Projektet me financim te brendshëm (ne 000/leke)</t>
  </si>
  <si>
    <t>Projektet me financim te huaj (ne 000/leke)</t>
  </si>
  <si>
    <t>.....</t>
  </si>
  <si>
    <t>Kodi i
Treguesit te Performances/Produktit</t>
  </si>
  <si>
    <t>% e realizimit te Treguesit te Performances/Produktit</t>
  </si>
  <si>
    <t>**Treguesit e performancës/Produktet:</t>
  </si>
  <si>
    <t>Emertimi i Treguesit te Performances/Produktit</t>
  </si>
  <si>
    <t xml:space="preserve">Njësia matese </t>
  </si>
  <si>
    <t>A</t>
  </si>
  <si>
    <t>B</t>
  </si>
  <si>
    <t>i
Periudhes/progresiv</t>
  </si>
  <si>
    <t xml:space="preserve"> Plani i Periudhes/progresiv</t>
  </si>
  <si>
    <t>(6)</t>
  </si>
  <si>
    <t>(7)=(6)-(5)</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</si>
  <si>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</si>
  <si>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</si>
  <si>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</si>
  <si>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</si>
  <si>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</si>
  <si>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</si>
  <si>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</si>
  <si>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</si>
  <si>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</si>
  <si>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</si>
  <si>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</si>
  <si>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t>Sistemi i Burgjeve</t>
  </si>
  <si>
    <t>03440</t>
  </si>
  <si>
    <t>1014</t>
  </si>
  <si>
    <t>.03440</t>
  </si>
  <si>
    <t>Të dënuar të trajtuar me shërbim shëndetsor</t>
  </si>
  <si>
    <t>Nr. të trajtuar të sëmurë /muaj</t>
  </si>
  <si>
    <t>Trajtimi i te denuarve te mitur ne ambjente te pershtatshme te vuajtjes se denimit</t>
  </si>
  <si>
    <t>Nr.te mitur  të trajtuar të  /muaj</t>
  </si>
  <si>
    <t>Trajtimi i te denuarve femra me kushte te vecanta ne ambjentet e vuajtjes se denimit</t>
  </si>
  <si>
    <t>Nr.denuara femra  të trajtuar në /muaj</t>
  </si>
  <si>
    <t>Nr.automjetesh</t>
  </si>
  <si>
    <t xml:space="preserve">Objektivi 1 </t>
  </si>
  <si>
    <t>Nr.sistemesh</t>
  </si>
  <si>
    <t>Buxheti 2018</t>
  </si>
  <si>
    <t>Plani i buxhetit viti 2018</t>
  </si>
  <si>
    <t>M140023</t>
  </si>
  <si>
    <t>M140299</t>
  </si>
  <si>
    <t>M 140325</t>
  </si>
  <si>
    <t>Blerje automjete transporti per sistemin e burgjeve</t>
  </si>
  <si>
    <t>Objektivi 1</t>
  </si>
  <si>
    <t>Nr.pajisjesh te ndryshme</t>
  </si>
  <si>
    <t xml:space="preserve">Objektivi 2 </t>
  </si>
  <si>
    <t>Reintegrimi I te denuarve,zhvillimi I programeve per rehalibitimin ne shoqeri te te paraburgosurve/denuarve ne perputhje me standartet europiane</t>
  </si>
  <si>
    <t>Te burgusor te integruar burra</t>
  </si>
  <si>
    <t>Te burgusor te integruara gra</t>
  </si>
  <si>
    <t>Te burgusor te integruara te mitur</t>
  </si>
  <si>
    <t>Administrata funksionale ne funksion te te denuarve dhe te paraburgosurve</t>
  </si>
  <si>
    <t>Nr. i punonjesve /muaj</t>
  </si>
  <si>
    <t>Te denuar burra te  trajtuar ne IEVP</t>
  </si>
  <si>
    <t>Nr. i te burgusurve</t>
  </si>
  <si>
    <t xml:space="preserve">1.3)Shpenzimet administrative kapitale. Permiresimi I sherbimeve mbeshtetese nepermjet zevendesimit te pajisjeve te ndryshme te amortizuara </t>
  </si>
  <si>
    <t>Sip. per meter/katror</t>
  </si>
  <si>
    <t xml:space="preserve">Qellimi </t>
  </si>
  <si>
    <t xml:space="preserve">Për një sistem burgjesh që garanton të drejtat dhe liritë themelore të personave me liri të kufizuar në sistemin e burgjeve dhe siguron ri-integrimin e tyre në shoqëri </t>
  </si>
  <si>
    <t>Sip.meter/katror</t>
  </si>
  <si>
    <t>Nr.pajisjesh</t>
  </si>
  <si>
    <t>vjetore  rishikuar</t>
  </si>
  <si>
    <t>Administrata funksionale</t>
  </si>
  <si>
    <t xml:space="preserve">Të dënuar  burra të trajtuar </t>
  </si>
  <si>
    <t xml:space="preserve">Të burgosurave gra të trajtuara </t>
  </si>
  <si>
    <t xml:space="preserve">Të burgosur te mitur  të trajtuar </t>
  </si>
  <si>
    <t>Të burgosur të trajtuar me sherbim shendetesor</t>
  </si>
  <si>
    <t>F</t>
  </si>
  <si>
    <t>G</t>
  </si>
  <si>
    <t>J</t>
  </si>
  <si>
    <t>1.4) Sisteme informatizimi per sistemin e burgjeve</t>
  </si>
  <si>
    <t>Të burgosur të integruar burra</t>
  </si>
  <si>
    <t>Të burgosur të integruara gra</t>
  </si>
  <si>
    <t>Të burgosur të integruar të mitur</t>
  </si>
  <si>
    <t>Nr. te denuar te integruar burra</t>
  </si>
  <si>
    <t>Nr. te denuar te integruara gra</t>
  </si>
  <si>
    <t>Nr. te denuar te integruara te mitur</t>
  </si>
  <si>
    <t>Nr.automjet.</t>
  </si>
  <si>
    <t>600+601</t>
  </si>
  <si>
    <t xml:space="preserve">Nuk ka te dhena te raportuara per 4 mujorin nga institucionet perkatese </t>
  </si>
  <si>
    <t>Blerje Pajisje sigurie, monitorimi,logjistike ,shendetesore,mobilimi  per Sistemin e Burgjeve dhe SHKBB</t>
  </si>
  <si>
    <t>Rikonstruksion  ne godinen Nr.4 e 5 ne  IEVP Lezhe, Pershtatja per spital vazhdim I projektit per mobilimin</t>
  </si>
  <si>
    <t>M140027</t>
  </si>
  <si>
    <t>Nr. m2</t>
  </si>
  <si>
    <t xml:space="preserve">Rikonstruksion I IEVP Pojske Pogradec per moshen e trete (konsulenc, projekt, </t>
  </si>
  <si>
    <t xml:space="preserve">Rikonstruksion I IEVP Pojske Pogradec per moshen e trete (investim, kolaudin mbikqyres) </t>
  </si>
  <si>
    <t xml:space="preserve">Blerje Mjete transporti (autoburgje dhe ambulanca) per Sistemin e Burgjeve </t>
  </si>
  <si>
    <t>Sisteme sigurie  KME</t>
  </si>
  <si>
    <t xml:space="preserve">set </t>
  </si>
  <si>
    <t>Sistem ngrohje/ftohje IEVP Shkoder</t>
  </si>
  <si>
    <t>sisteme</t>
  </si>
  <si>
    <t>602+606</t>
  </si>
  <si>
    <t>Aneksi Nr.3 Raportimi sipas Shpenzimeve</t>
  </si>
  <si>
    <t>Aneksi Nr.4</t>
  </si>
  <si>
    <t>Studim projektim</t>
  </si>
  <si>
    <t>18AR904</t>
  </si>
  <si>
    <t xml:space="preserve"> Sisteme sigurie sektori I KME</t>
  </si>
  <si>
    <t>18AR 714</t>
  </si>
  <si>
    <t>Rikonstruksioni i godines në IEVP Pojske Pogradec  për të denuarit e moshës së tretë</t>
  </si>
  <si>
    <t>18AR 905</t>
  </si>
  <si>
    <t>Set .pajisjesh per sistem sigurie</t>
  </si>
  <si>
    <t>Nr. sistemi</t>
  </si>
  <si>
    <t xml:space="preserve">Nuk ka të dhena te raportuara per 4 mujorin nga institucionet perkatese </t>
  </si>
  <si>
    <t>91408AA</t>
  </si>
  <si>
    <t>91408AE</t>
  </si>
  <si>
    <t>91408AB</t>
  </si>
  <si>
    <t>91408AC</t>
  </si>
  <si>
    <t>91408AH</t>
  </si>
  <si>
    <t>91408AD</t>
  </si>
  <si>
    <t>91408AF</t>
  </si>
  <si>
    <t>91408AG</t>
  </si>
  <si>
    <r>
      <t>Emertimi i Treguesit te Performances</t>
    </r>
    <r>
      <rPr>
        <b/>
        <sz val="10"/>
        <color indexed="8"/>
        <rFont val="Times New Roman"/>
        <family val="1"/>
      </rPr>
      <t>/Produktit</t>
    </r>
  </si>
  <si>
    <t>Ç</t>
  </si>
  <si>
    <t>DH</t>
  </si>
  <si>
    <t>Ë</t>
  </si>
  <si>
    <t>GJ</t>
  </si>
  <si>
    <t>H</t>
  </si>
  <si>
    <t>K</t>
  </si>
  <si>
    <t>L</t>
  </si>
  <si>
    <r>
      <t xml:space="preserve">Sasia </t>
    </r>
    <r>
      <rPr>
        <b/>
        <sz val="8"/>
        <color indexed="60"/>
        <rFont val="Arial"/>
        <family val="2"/>
      </rPr>
      <t>Faktike</t>
    </r>
    <r>
      <rPr>
        <b/>
        <sz val="8"/>
        <rFont val="Arial"/>
        <family val="2"/>
      </rPr>
      <t xml:space="preserve"> (ne fund te vitit </t>
    </r>
    <r>
      <rPr>
        <b/>
        <sz val="8"/>
        <rFont val="Arial"/>
        <family val="2"/>
      </rPr>
      <t>2021)</t>
    </r>
  </si>
  <si>
    <t>i vitit paraardhes
Viti 2021</t>
  </si>
  <si>
    <t>Plan                   Viti 2021</t>
  </si>
  <si>
    <t>Plan Fillestar Viti 2022</t>
  </si>
  <si>
    <t>Plan i Rishikuar Viti 2022</t>
  </si>
  <si>
    <r>
      <t xml:space="preserve">Shpenzimet </t>
    </r>
    <r>
      <rPr>
        <b/>
        <sz val="8"/>
        <color indexed="60"/>
        <rFont val="Arial"/>
        <family val="2"/>
      </rPr>
      <t>Faktike</t>
    </r>
    <r>
      <rPr>
        <b/>
        <sz val="8"/>
        <rFont val="Arial"/>
        <family val="2"/>
      </rPr>
      <t xml:space="preserve"> (ne fund te vitit </t>
    </r>
    <r>
      <rPr>
        <b/>
        <sz val="8"/>
        <rFont val="Arial"/>
        <family val="2"/>
      </rPr>
      <t>2021</t>
    </r>
  </si>
  <si>
    <t>Kosto per Njesi (viti 2021)</t>
  </si>
  <si>
    <t>Kosto per Njesi 
(sipas planit te  vitit 2022)</t>
  </si>
  <si>
    <r>
      <t xml:space="preserve">Sasia (sipas </t>
    </r>
    <r>
      <rPr>
        <b/>
        <sz val="8"/>
        <color indexed="60"/>
        <rFont val="Arial"/>
        <family val="2"/>
      </rPr>
      <t>planit</t>
    </r>
    <r>
      <rPr>
        <b/>
        <sz val="8"/>
        <rFont val="Arial"/>
        <family val="2"/>
      </rPr>
      <t xml:space="preserve"> </t>
    </r>
    <r>
      <rPr>
        <b/>
        <sz val="8"/>
        <color indexed="60"/>
        <rFont val="Arial"/>
        <family val="2"/>
      </rPr>
      <t>te rishikuar</t>
    </r>
    <r>
      <rPr>
        <b/>
        <sz val="8"/>
        <rFont val="Arial"/>
        <family val="2"/>
      </rPr>
      <t xml:space="preserve"> te vitit 2022)</t>
    </r>
  </si>
  <si>
    <t>Sasia e ( 12 mujorit vitit 2022)</t>
  </si>
  <si>
    <t>Shpenzimet 
(sipas planit 12 mujor te vitit 2022)</t>
  </si>
  <si>
    <t>Numri i të dënurve të mitur është ulur për 4 mujorin e pare 2022 nga 23 qe ishin ne fund te vitit 2021 ne 20, për shkak të lirimeve nga  institucioni i të miturve, sipas Vendimeve te gjykatave.</t>
  </si>
  <si>
    <t>Buxheti 2022</t>
  </si>
  <si>
    <t>Plani i buxhetit të rishikuar viti 2022</t>
  </si>
  <si>
    <t>Blerje pajisje sigurie, logjistike e shendetesie etj per sistemin e burgjeve</t>
  </si>
  <si>
    <t>Sisteme ngrohje/ftohje per 2022  ne IEVP Shkoder</t>
  </si>
  <si>
    <t>Është përcjell kërkesa  për  blerjen e pajisjeve e planifikuara nga KME  për prokurim  tek AKSHI</t>
  </si>
  <si>
    <t>M140298</t>
  </si>
  <si>
    <t>Përmiresimi i infrastrukturës  së furnizimit me energji elektrike në disa IEVP</t>
  </si>
  <si>
    <t>18AR906</t>
  </si>
  <si>
    <t xml:space="preserve"> Sisteme elektronik i menaxhimit të vizitave të vizitave dhe hyrje-daljeve në IEVP</t>
  </si>
  <si>
    <t>plani vjetor 2022</t>
  </si>
  <si>
    <t>Përfunduar  ky projekt në 2021</t>
  </si>
  <si>
    <t>Ky projek është  ne proces prokurimi nga AKSHI, percjell shkresa nga sektori I KME-se per fillim e procesit te prokurimit</t>
  </si>
  <si>
    <t>M</t>
  </si>
  <si>
    <t>N</t>
  </si>
  <si>
    <t>Periudha e Raportimit:  viti 2022</t>
  </si>
  <si>
    <r>
      <t xml:space="preserve">Niveli faktik i  vitit </t>
    </r>
    <r>
      <rPr>
        <b/>
        <u val="single"/>
        <sz val="10"/>
        <color indexed="60"/>
        <rFont val="Times New Roman"/>
        <family val="1"/>
      </rPr>
      <t>2021</t>
    </r>
  </si>
  <si>
    <r>
      <t xml:space="preserve">Niveli i planifikuar ne vitin </t>
    </r>
    <r>
      <rPr>
        <b/>
        <u val="single"/>
        <sz val="10"/>
        <color indexed="60"/>
        <rFont val="Times New Roman"/>
        <family val="1"/>
      </rPr>
      <t>2022</t>
    </r>
  </si>
  <si>
    <r>
      <t xml:space="preserve">Niveli i rishikuar ne vitin </t>
    </r>
    <r>
      <rPr>
        <b/>
        <u val="single"/>
        <sz val="10"/>
        <color indexed="60"/>
        <rFont val="Times New Roman"/>
        <family val="1"/>
      </rPr>
      <t>2022</t>
    </r>
  </si>
  <si>
    <t xml:space="preserve"> Ky projektet  ka perfunduarne vitin 2021</t>
  </si>
  <si>
    <r>
      <rPr>
        <b/>
        <sz val="11"/>
        <rFont val="Times New Roman"/>
        <family val="1"/>
      </rPr>
      <t>R</t>
    </r>
    <r>
      <rPr>
        <sz val="11"/>
        <rFont val="Times New Roman"/>
        <family val="1"/>
      </rPr>
      <t>ealizimi është 100%.  Çdo muaj janë trajtuar të dënuarit burra sipas kategorisë dhe akomodimit të të dënuarve /  paraburgosurve.</t>
    </r>
  </si>
  <si>
    <t>1.1) Sigurimi i standarteve te sherbimit te ekzekutimit te veprave penale</t>
  </si>
  <si>
    <t>1.2) Përmirësimi i infrastrukturës dhe elementeve të sigurisë për trajtimin e të dënuarve dhe të paraburgosurve sipas standarteve të përafruara me standartet e BE-s</t>
  </si>
  <si>
    <t>Sistemi i burgjeve  garanton të drejtat dhe liritë themelore të personave me liri të kufizuar në ambjentet e vuajtje së denimit për ri-integrimin e  tyrë në shopqëri.</t>
  </si>
  <si>
    <r>
      <t xml:space="preserve">Në fillim te vitit numri faktik i punonjësve ishte 4.278 veta, ndërsa në 8 mujorin e II të vitit 2022 numri i punonjësve ne  fakt është </t>
    </r>
    <r>
      <rPr>
        <sz val="12"/>
        <rFont val="Arial"/>
        <family val="2"/>
      </rPr>
      <t>4146</t>
    </r>
    <r>
      <rPr>
        <sz val="12"/>
        <rFont val="Arial"/>
        <family val="2"/>
      </rPr>
      <t xml:space="preserve">, Për periudhen raportuese jane </t>
    </r>
    <r>
      <rPr>
        <sz val="12"/>
        <rFont val="Arial"/>
        <family val="2"/>
      </rPr>
      <t>442</t>
    </r>
    <r>
      <rPr>
        <sz val="12"/>
        <rFont val="Arial"/>
        <family val="2"/>
      </rPr>
      <t xml:space="preserve"> vende vakante ne sistem</t>
    </r>
  </si>
  <si>
    <t>Në fillim të vitit rezulton te kemi një numër faktik të trajtuar gra 67 veta, ku dhe për 4 mujorin e dyte numri mesatar i trajtuar eshte 63 veta,ku rezulton me ulje si rezultat e hyrjeve/daljeve sipas VGJ gjate ketij 8 mujori.</t>
  </si>
  <si>
    <t>Çdo muaj janë trajtuar të dënuarit që kanë mjekim të vazhdueshëm sipas vendimeve të gjykatave  dhe rasteve të tjera me probleme të shëndetit mendor në ambjentet e vuajtjes së dënimit ku si 8 mujor rezulton nje rritje me 37 të dënuar nga  viti 2021 .</t>
  </si>
  <si>
    <t xml:space="preserve">Nuk ka të dhena të raportuara per 8 mujorin nga institucionet perkatese </t>
  </si>
  <si>
    <t>plan 8 mujor</t>
  </si>
  <si>
    <t>fakti 8 mujor</t>
  </si>
  <si>
    <r>
      <t xml:space="preserve">Shpenzimet 
(sipas </t>
    </r>
    <r>
      <rPr>
        <b/>
        <sz val="8"/>
        <color indexed="60"/>
        <rFont val="Arial"/>
        <family val="2"/>
      </rPr>
      <t xml:space="preserve">planit te rishikuar </t>
    </r>
    <r>
      <rPr>
        <b/>
        <sz val="8"/>
        <rFont val="Arial"/>
        <family val="2"/>
      </rPr>
      <t>te 8 mujorit  2022)</t>
    </r>
  </si>
  <si>
    <t>Perfunduar  dhe likujduar plotësisht  sipas vlerës së kontratës  2021</t>
  </si>
  <si>
    <t>Vlera është në proces tenderimi për projektet te planifikuara për vitin 2022. Proçesi është në fazën e vleresimit ne sistem nga komisjoni I vleresimit</t>
  </si>
  <si>
    <r>
      <t xml:space="preserve">Kosto per Njesi 
(sipas </t>
    </r>
    <r>
      <rPr>
        <b/>
        <sz val="8"/>
        <color indexed="60"/>
        <rFont val="Arial"/>
        <family val="2"/>
      </rPr>
      <t>planit te rishikuar</t>
    </r>
    <r>
      <rPr>
        <b/>
        <sz val="8"/>
        <rFont val="Arial"/>
        <family val="2"/>
      </rPr>
      <t xml:space="preserve"> te 8 mujorit te 2022)</t>
    </r>
  </si>
  <si>
    <r>
      <t xml:space="preserve">Shpenzimet </t>
    </r>
    <r>
      <rPr>
        <b/>
        <sz val="8"/>
        <color indexed="60"/>
        <rFont val="Arial"/>
        <family val="2"/>
      </rPr>
      <t>Faktike</t>
    </r>
    <r>
      <rPr>
        <b/>
        <sz val="8"/>
        <rFont val="Arial"/>
        <family val="2"/>
      </rPr>
      <t xml:space="preserve"> (ne 8 mujorin e I te vitit </t>
    </r>
    <r>
      <rPr>
        <b/>
        <sz val="8"/>
        <rFont val="Arial"/>
        <family val="2"/>
      </rPr>
      <t>2022)</t>
    </r>
  </si>
  <si>
    <r>
      <t xml:space="preserve">Sasia </t>
    </r>
    <r>
      <rPr>
        <b/>
        <sz val="8"/>
        <color indexed="60"/>
        <rFont val="Arial"/>
        <family val="2"/>
      </rPr>
      <t>Faktike</t>
    </r>
    <r>
      <rPr>
        <b/>
        <sz val="8"/>
        <rFont val="Arial"/>
        <family val="2"/>
      </rPr>
      <t xml:space="preserve"> 8 mujorit te vitit </t>
    </r>
    <r>
      <rPr>
        <b/>
        <sz val="8"/>
        <rFont val="Arial"/>
        <family val="2"/>
      </rPr>
      <t>2022)</t>
    </r>
  </si>
  <si>
    <r>
      <t xml:space="preserve">Kosto per Njesi </t>
    </r>
    <r>
      <rPr>
        <b/>
        <sz val="8"/>
        <color indexed="60"/>
        <rFont val="Arial"/>
        <family val="2"/>
      </rPr>
      <t>Faktike</t>
    </r>
    <r>
      <rPr>
        <b/>
        <sz val="8"/>
        <rFont val="Arial"/>
        <family val="2"/>
      </rPr>
      <t xml:space="preserve"> (ne fund te 8 mujorit te I te vitit </t>
    </r>
    <r>
      <rPr>
        <b/>
        <sz val="8"/>
        <rFont val="Arial"/>
        <family val="2"/>
      </rPr>
      <t>2022)</t>
    </r>
  </si>
  <si>
    <r>
      <t xml:space="preserve">Ky projekt është ndarë në  lote:   </t>
    </r>
    <r>
      <rPr>
        <b/>
        <sz val="10"/>
        <rFont val="Times New Roman"/>
        <family val="1"/>
      </rPr>
      <t>a)</t>
    </r>
    <r>
      <rPr>
        <sz val="10"/>
        <rFont val="Times New Roman"/>
        <family val="1"/>
      </rPr>
      <t xml:space="preserve"> Blerje pajisje për Kontrollin dhe Monitorimin Elektronik (KME), në vlerën 21.250.000 lekë të cilat janë në proces  prokurimi nga AKSHI,  </t>
    </r>
    <r>
      <rPr>
        <b/>
        <sz val="10"/>
        <rFont val="Times New Roman"/>
        <family val="1"/>
      </rPr>
      <t>b)</t>
    </r>
    <r>
      <rPr>
        <sz val="10"/>
        <rFont val="Times New Roman"/>
        <family val="1"/>
      </rPr>
      <t xml:space="preserve"> pajisje shëndetësie vlerën 6.500.000 lekë  eshte ne prokurim ,  c) pajisje logjistike planifikuar nga Drejtoria e Përgjithshme e Burgjeve në vlerën 44.800.000 lekë të cilat ështe lidhur kontrata nr.7915/11,dt 02.09.22 per blerje pompa, lavatrice etj ne vleren 20.874.000 lek, në proces  levrimi d) pajisje TIK, kombjutera dhe UPS,planifikuarnë vlerën 16.150.000 ku ka përfunduar prokurimi nga AKSHI dhe eshte lidhur kontrata ne vlere12,192,972 leke, dhe eshte mare ne dorezim malli/likujduar. Orendite dhe pajisjet e zyrave nenshkruar  kontrata  sipas  shkrese se ABP per nr.7884/3 ., date 21.07.2022 ne vleren 1.907..640 leke, ne proces lidhje kontrate loti blerje gjenerator ne  vleren 17.000.000 lek, Ne proces prokurimi loti ene guzhine vlera 6.500.000 eke, pasi eshte rihedhur pasi eshte anulluar per mungese konkurence</t>
    </r>
  </si>
  <si>
    <t>Për këtë projekt, eshte shpallur fituesi pas perfundimit te vleresimit dhe jemi ne pritje te afatit te ankimimit  per blerje automjete per Sistemin e burgjeve ,ndersa  mjeti  I planifikuar për SHKBB-në, nuk eshte mundesuar  procedura  e prokurimit nga ASHPP per 8 mujorin, Sqarojme se për këtë projekt kemi te obliguar vleren prej 26.352.000 per 4 autoburgje sipas kontrates nr. 6328/2, date27.07.2021,pasi nuk u mundesualevrimi i mallit nga OE dhe kontrat eshte bere konflikt gjyqesor dhe deri ne perfundim te gjykimit nuk mund te hiqet vlera e obliguar sipas urdher-blerjes, por e kemi tranferuar ne vitin 2024.</t>
  </si>
  <si>
    <t>Vlera është në proces për tu tenderuarEshte shpallur fituesi ne pritje per lidhjen e kontrates</t>
  </si>
  <si>
    <t xml:space="preserve">Për ketë projek është eshtë realizuar procedura e llogaritjes së fondit limit dhe është shpallur procedura e tenderimit nga AKSHI sipas shkreses nr.1815, date 20.04.2022. eshte lidhur kontrata nr.18,date 11.08.2022, ne vlere totale te implementimit te sistemin 147.289.440 lek (52.231.000 per vitin 2022 dhe 95.058.440 lek viti 2023, </t>
  </si>
  <si>
    <t>Ky projek është në fazën e realizimit të kryerjes së investimit ,kontratë 2 vjeçare 2021-2022. Për 8 mujorin eshte likujdime te situacini pjesore nr.9 për punimet e kryera nga investitori qe jane ne proces . Prite marrja ne dorezimi te perkkohshem i situacionit perfundimtar pas caktimit te kolaudatorit nga MD</t>
  </si>
  <si>
    <t>Rezulton një rritje e Nr. të të dënuarve burra  si rezultat i hyrjeve sipas Vendimeve te Gjykatave  gjatë 8 mujorit te pare te vitit 2022, nga sa ishte nëfund të vitit 2021</t>
  </si>
  <si>
    <r>
      <t xml:space="preserve">Niveli faktik ne fund te katermujorit te II  </t>
    </r>
    <r>
      <rPr>
        <b/>
        <u val="single"/>
        <sz val="10"/>
        <color indexed="60"/>
        <rFont val="Times New Roman"/>
        <family val="1"/>
      </rPr>
      <t>2022</t>
    </r>
  </si>
  <si>
    <t>Realizimi është në masën .90%. Puna  e Administratës dhe trupës policore  ka vazhduar normalisht, megjithëse ka patur mungesa në organike për Sistemin e Burgjeve si 8 mujor me 442 vende vakant</t>
  </si>
  <si>
    <r>
      <rPr>
        <b/>
        <sz val="11"/>
        <rFont val="Times New Roman"/>
        <family val="1"/>
      </rPr>
      <t>R</t>
    </r>
    <r>
      <rPr>
        <sz val="11"/>
        <rFont val="Times New Roman"/>
        <family val="1"/>
      </rPr>
      <t>ealizuar ne masen 94%.Në realizimin e ketij treguesi objektivi rezulton me një rënie të Nr. të të dënuarave  si rezultat i hyrjeve/daljeve (burgosur/paraburgosur) sipas vendimeve te gjykatës gjatë 8 mujorit</t>
    </r>
  </si>
  <si>
    <r>
      <rPr>
        <b/>
        <sz val="11"/>
        <rFont val="Times New Roman"/>
        <family val="1"/>
      </rPr>
      <t>R</t>
    </r>
    <r>
      <rPr>
        <sz val="11"/>
        <rFont val="Times New Roman"/>
        <family val="1"/>
      </rPr>
      <t>ealizuar në masën .87% nga  sa ishte planifikuar në fillim të vitit. Realizimi i ketij produkti është në varësisi të hyrje daljeve për të dënuarit/paraburgosur të mitur. Nisur  nga numri faktik në fund të vitit2021 rezulton një ulje prej 3 të denuar të mitur për  8 mujorin.</t>
    </r>
  </si>
  <si>
    <r>
      <rPr>
        <b/>
        <sz val="11"/>
        <rFont val="Times New Roman"/>
        <family val="1"/>
      </rPr>
      <t>R</t>
    </r>
    <r>
      <rPr>
        <sz val="11"/>
        <rFont val="Times New Roman"/>
        <family val="1"/>
      </rPr>
      <t xml:space="preserve">ealizuar në masën .100%.Çdo muaj janë trajtuar të dënuarit që kanë mjekim të vazhdueshëm dhe raste të tjera të përkohshme, Për8 mujorin janë trajtuar gjithsej 381 teë dënuar me vendim gjykatë  dhe me probleme të shendetit mendor </t>
    </r>
  </si>
  <si>
    <t>Nuk ka informacion për punësim e të dënuarve të liruar burra për 8 mujorin Numri i të liruarve është  1285 të dënuar</t>
  </si>
  <si>
    <t>Nuk ka të dhëna për gratë e liruara për 8 mujorin që të jenë të punësuara. Numri i të liruarave gra është 21 të denuara .</t>
  </si>
  <si>
    <t>Nuk ka të dhëna për të miturit e liruar për 8 mujorin. Numri i të liruarve të mitur është 7 të dënuar</t>
  </si>
  <si>
    <t xml:space="preserve">  Ky projektet  është ne proces te  realizimit të procesit per tenderim.Proçesi është në fazën e vleresimit </t>
  </si>
  <si>
    <t xml:space="preserve"> Ky projektet  është realizuar në masën 94% për vitin 2022,  Pritet  situacioni perfundimtar në vazhdim për vlerën e investimit të Rikontruksionit në IEVP Pojskë Pogradec,  sipas detyrimit kontraktual, dhe pas caktimit te kolaudatorit nga MD. Ky projek eshtë ne vazhdim edhe për vitin buxhetor 2022</t>
  </si>
  <si>
    <t>Vlera është në proces  tenderimir.eshte shpallur fituesi ne proces te lidhjes se kontrates</t>
  </si>
  <si>
    <t>Për këtë projek realizimi si 8 mujor eshte 0% . Është përcjell kërkesa  për  blerjen e pajisjeve e planifikuara nga KME  për prokurim  tek AKSHI, ne proces</t>
  </si>
  <si>
    <t>Procedura  për këtë projekt, është llogaritur  fondi limit sipas termave të references, hedhur ne sistem dhe pritet afati per dorezimin e ofertave.</t>
  </si>
  <si>
    <t>Vlera është në fazen e pritjes se ankimit pas vleresimi te ofertave.  Ne kete rezulton te jete e obliguar  shuma  sipas kontratës Nr.6328/2, datë 27,07,2021, prej 26.352,000 leke për këtë projekt , per arsyje se nuk u lëvruan  4 autoburgje nga  OE sipas kontratës. Kjo vlere nuk hiqet nga Obligimi pasi OE e ka bere konflik gjyqesor por eshte tranferuar ne vitin buxhetor 2024</t>
  </si>
  <si>
    <t xml:space="preserve">Vlera është në proces tenderimi për projektet te planifikuara për vitin 2022. Proçesi është në fazën e vleresimit </t>
  </si>
  <si>
    <t>Për 8 mujorin ky projekt rezulton me realizim 14.6%.               Vlera e tenderuar per 8 mujorin eshte 39.781.640 leke per pajisjet e logjistikes . Në proces tenderimi  pajisjet shëndetësore dhe pajisjet e logjistikës loti ene guzhine nga DPB dhe.pajisje policie nga AKSHI</t>
  </si>
  <si>
    <t>Vlera e tenderuar r per 8 mujorin eshte 39.781.640 leke per pajisjet e logjistikes dhe e likujduar eshte 12.192.972. Në proces tenderimi  pajisjet shëndetësore dhe pajisjet e logjistikës loti ene guzhine nga DPB dhe.pajisje policie nga AKSHI</t>
  </si>
  <si>
    <t>REALIZIMI për periudhën e raportimit 8-mujore/vjetore)</t>
  </si>
  <si>
    <t>Projekt ne vazhdim.Likujduar  vlera për investimin  e realizuar nga OE sipas kontrates me Nr.1627/14, datë 18.12.2020 të nënshkruar nga MD,sipas kushteve te kontrates,dhe  situacioneve pjesore Nr.1-8 për punimet e kryera të periudhës 07.01.2021 -29.12.2021 ne shumen 232.276.000 leke. Për vitin 2022 nështë likujduar si 8 mujorprogresiv nr.9 jemi ne pritje te situcionit perfundimtar te kryerjes se punimeve pas caktimit te kolaudatorit me marrjes ne dorezim te perkohshem te punomeve nga MD</t>
  </si>
  <si>
    <t>Procedura  për këtë projekt, është në proces të llogaritjes së fondit limit sipas termave të references.Hedhur ne sistem dhe pritet afati per dorezimin e ofertave.</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</si>
</sst>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0.0"/>
    <numFmt numFmtId="181" formatCode="_-* #,##0_-;\-* #,##0_-;_-* &quot;-&quot;_-;_-@_-"/>
    <numFmt numFmtId="182" formatCode="_-* #,##0.00_-;\-* #,##0.00_-;_-* &quot;-&quot;??_-;_-@_-"/>
    <numFmt numFmtId="183" formatCode="0.0%"/>
    <numFmt numFmtId="184" formatCode="0.0"/>
    <numFmt numFmtId="185" formatCode="#,##0.000"/>
    <numFmt numFmtId="186" formatCode="&quot;   &quot;@"/>
    <numFmt numFmtId="187" formatCode="&quot;      &quot;@"/>
    <numFmt numFmtId="188" formatCode="&quot;         &quot;@"/>
    <numFmt numFmtId="189" formatCode="&quot;            &quot;@"/>
    <numFmt numFmtId="190" formatCode="&quot;               &quot;@"/>
    <numFmt numFmtId="191" formatCode="_([$€]* #,##0.00_);_([$€]* \(#,##0.00\);_([$€]* &quot;-&quot;??_);_(@_)"/>
    <numFmt numFmtId="192" formatCode="[&gt;=0.05]#,##0.0;[&lt;=-0.05]\-#,##0.0;?0.0"/>
    <numFmt numFmtId="193" formatCode="[Black]#,##0.0;[Black]\-#,##0.0;;"/>
    <numFmt numFmtId="194" formatCode="[Black][&gt;0.05]#,##0.0;[Black][&lt;-0.05]\-#,##0.0;;"/>
    <numFmt numFmtId="195" formatCode="[Black][&gt;0.5]#,##0;[Black][&lt;-0.5]\-#,##0;;"/>
    <numFmt numFmtId="196" formatCode="General\ \ \ \ \ \ "/>
    <numFmt numFmtId="197" formatCode="0.0\ \ \ \ \ \ \ \ "/>
    <numFmt numFmtId="198" formatCode="mmmm\ yyyy"/>
    <numFmt numFmtId="199" formatCode="#,##0\ &quot;Kč&quot;;\-#,##0\ &quot;Kč&quot;"/>
    <numFmt numFmtId="200" formatCode="#,##0.0____"/>
    <numFmt numFmtId="201" formatCode="\$#,##0.00\ ;\(\$#,##0.00\)"/>
    <numFmt numFmtId="202" formatCode="_-&quot;¢&quot;* #,##0_-;\-&quot;¢&quot;* #,##0_-;_-&quot;¢&quot;* &quot;-&quot;_-;_-@_-"/>
    <numFmt numFmtId="203" formatCode="_-&quot;¢&quot;* #,##0.00_-;\-&quot;¢&quot;* #,##0.00_-;_-&quot;¢&quot;* &quot;-&quot;??_-;_-@_-"/>
    <numFmt numFmtId="204" formatCode="_-* #,##0_L_e_k_-;\-* #,##0_L_e_k_-;_-* &quot;-&quot;??_L_e_k_-;_-@_-"/>
    <numFmt numFmtId="205" formatCode="_-* #,##0.0_L_e_k_-;\-* #,##0.0_L_e_k_-;_-* &quot;-&quot;??_L_e_k_-;_-@_-"/>
    <numFmt numFmtId="206" formatCode="0.000%"/>
    <numFmt numFmtId="207" formatCode="_(* #,##0_);_(* \(#,##0\);_(* &quot;-&quot;??_);_(@_)"/>
    <numFmt numFmtId="208" formatCode="_-* #,##0.00\ [$Lekë-41C]_-;\-* #,##0.00\ [$Lekë-41C]_-;_-* &quot;-&quot;??\ [$Lekë-41C]_-;_-@_-"/>
    <numFmt numFmtId="209" formatCode="_-* #,##0.0\ [$Lekë-41C]_-;\-* #,##0.0\ [$Lekë-41C]_-;_-* &quot;-&quot;??\ [$Lekë-41C]_-;_-@_-"/>
    <numFmt numFmtId="210" formatCode="_-* #,##0\ [$Lekë-41C]_-;\-* #,##0\ [$Lekë-41C]_-;_-* &quot;-&quot;??\ [$Lekë-41C]_-;_-@_-"/>
    <numFmt numFmtId="211" formatCode="0.00;[Red]0.00"/>
    <numFmt numFmtId="212" formatCode="0.0;[Red]0.0"/>
    <numFmt numFmtId="213" formatCode="0;[Red]0"/>
    <numFmt numFmtId="214" formatCode="#,##0.0000"/>
    <numFmt numFmtId="215" formatCode="_-* #,##0.000_L_e_k_-;\-* #,##0.000_L_e_k_-;_-* &quot;-&quot;??_L_e_k_-;_-@_-"/>
    <numFmt numFmtId="216" formatCode="_-* #,##0.0000_L_e_k_-;\-* #,##0.0000_L_e_k_-;_-* &quot;-&quot;??_L_e_k_-;_-@_-"/>
    <numFmt numFmtId="217" formatCode="#,##0.00000"/>
    <numFmt numFmtId="218" formatCode="&quot;Yes&quot;;&quot;Yes&quot;;&quot;No&quot;"/>
    <numFmt numFmtId="219" formatCode="&quot;True&quot;;&quot;True&quot;;&quot;False&quot;"/>
    <numFmt numFmtId="220" formatCode="&quot;On&quot;;&quot;On&quot;;&quot;Off&quot;"/>
    <numFmt numFmtId="221" formatCode="[$€-2]\ #,##0.00_);[Red]\([$€-2]\ #,##0.00\)"/>
  </numFmts>
  <fonts count="136">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1"/>
    </font>
    <font>
      <sz val="9"/>
      <name val="Times"/>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8"/>
      <color indexed="60"/>
      <name val="Arial"/>
      <family val="2"/>
    </font>
    <font>
      <sz val="10"/>
      <name val="Bookman Old Style"/>
      <family val="1"/>
    </font>
    <font>
      <b/>
      <u val="single"/>
      <sz val="12"/>
      <name val="Arial"/>
      <family val="2"/>
    </font>
    <font>
      <u val="single"/>
      <sz val="12"/>
      <name val="Arial"/>
      <family val="2"/>
    </font>
    <font>
      <sz val="9"/>
      <name val="Bookman Old Style"/>
      <family val="1"/>
    </font>
    <font>
      <sz val="12"/>
      <name val="Bookman Old Style"/>
      <family val="1"/>
    </font>
    <font>
      <i/>
      <sz val="10"/>
      <name val="Arial"/>
      <family val="2"/>
    </font>
    <font>
      <sz val="11"/>
      <name val="Times New Roman"/>
      <family val="1"/>
    </font>
    <font>
      <b/>
      <sz val="11"/>
      <name val="Times New Roman"/>
      <family val="1"/>
    </font>
    <font>
      <b/>
      <sz val="12"/>
      <name val="Times New Roman"/>
      <family val="1"/>
    </font>
    <font>
      <i/>
      <sz val="11"/>
      <name val="Times New Roman"/>
      <family val="1"/>
    </font>
    <font>
      <b/>
      <sz val="8"/>
      <name val="Times New Roman"/>
      <family val="1"/>
    </font>
    <font>
      <b/>
      <sz val="10"/>
      <color indexed="8"/>
      <name val="Times New Roman"/>
      <family val="1"/>
    </font>
    <font>
      <b/>
      <u val="single"/>
      <sz val="10"/>
      <color indexed="60"/>
      <name val="Times New Roman"/>
      <family val="1"/>
    </font>
    <font>
      <u val="single"/>
      <sz val="9"/>
      <name val="Arial"/>
      <family val="2"/>
    </font>
    <font>
      <sz val="8"/>
      <name val="Times New Roman"/>
      <family val="1"/>
    </font>
    <font>
      <b/>
      <i/>
      <sz val="11"/>
      <name val="Times New Roman"/>
      <family val="1"/>
    </font>
    <font>
      <u val="single"/>
      <sz val="12"/>
      <color indexed="60"/>
      <name val="Arial"/>
      <family val="2"/>
    </font>
    <font>
      <b/>
      <sz val="10"/>
      <color indexed="60"/>
      <name val="Arial"/>
      <family val="2"/>
    </font>
    <font>
      <sz val="8"/>
      <color indexed="60"/>
      <name val="Arial"/>
      <family val="2"/>
    </font>
    <font>
      <sz val="10"/>
      <color indexed="60"/>
      <name val="Arial"/>
      <family val="2"/>
    </font>
    <font>
      <b/>
      <u val="single"/>
      <sz val="12"/>
      <color indexed="60"/>
      <name val="Calibri"/>
      <family val="2"/>
    </font>
    <font>
      <u val="single"/>
      <sz val="12"/>
      <color indexed="60"/>
      <name val="Calibri"/>
      <family val="2"/>
    </font>
    <font>
      <b/>
      <u val="single"/>
      <sz val="12"/>
      <color indexed="60"/>
      <name val="Arial"/>
      <family val="2"/>
    </font>
    <font>
      <b/>
      <sz val="11"/>
      <color indexed="60"/>
      <name val="Calibri"/>
      <family val="2"/>
    </font>
    <font>
      <b/>
      <sz val="12"/>
      <color indexed="60"/>
      <name val="Arial"/>
      <family val="2"/>
    </font>
    <font>
      <sz val="10"/>
      <color indexed="9"/>
      <name val="Arial"/>
      <family val="2"/>
    </font>
    <font>
      <b/>
      <sz val="9"/>
      <color indexed="9"/>
      <name val="Arial"/>
      <family val="2"/>
    </font>
    <font>
      <sz val="10"/>
      <color indexed="10"/>
      <name val="Arial"/>
      <family val="2"/>
    </font>
    <font>
      <u val="single"/>
      <sz val="12"/>
      <color indexed="10"/>
      <name val="Arial"/>
      <family val="2"/>
    </font>
    <font>
      <b/>
      <sz val="10"/>
      <color indexed="10"/>
      <name val="Arial"/>
      <family val="2"/>
    </font>
    <font>
      <b/>
      <sz val="11"/>
      <color indexed="10"/>
      <name val="Times New Roman"/>
      <family val="1"/>
    </font>
    <font>
      <sz val="11"/>
      <color indexed="10"/>
      <name val="Times New Roman"/>
      <family val="1"/>
    </font>
    <font>
      <i/>
      <sz val="11"/>
      <color indexed="10"/>
      <name val="Times New Roman"/>
      <family val="1"/>
    </font>
    <font>
      <b/>
      <sz val="12"/>
      <color indexed="60"/>
      <name val="Times New Roman"/>
      <family val="1"/>
    </font>
    <font>
      <b/>
      <sz val="11"/>
      <color indexed="8"/>
      <name val="Times New Roman"/>
      <family val="1"/>
    </font>
    <font>
      <b/>
      <sz val="12"/>
      <color indexed="10"/>
      <name val="Arial"/>
      <family val="2"/>
    </font>
    <font>
      <b/>
      <sz val="12"/>
      <color indexed="9"/>
      <name val="Arial"/>
      <family val="2"/>
    </font>
    <font>
      <b/>
      <sz val="8"/>
      <color indexed="9"/>
      <name val="Arial"/>
      <family val="2"/>
    </font>
    <font>
      <sz val="11"/>
      <color indexed="10"/>
      <name val="Arial"/>
      <family val="2"/>
    </font>
    <font>
      <sz val="8"/>
      <color indexed="10"/>
      <name val="Arial"/>
      <family val="2"/>
    </font>
    <font>
      <b/>
      <i/>
      <sz val="8"/>
      <color indexed="10"/>
      <name val="Arial"/>
      <family val="2"/>
    </font>
    <font>
      <sz val="12"/>
      <color indexed="10"/>
      <name val="Arial"/>
      <family val="2"/>
    </font>
    <font>
      <u val="single"/>
      <sz val="9"/>
      <color indexed="60"/>
      <name val="Calibri"/>
      <family val="2"/>
    </font>
    <font>
      <b/>
      <sz val="9"/>
      <color indexed="60"/>
      <name val="Arial"/>
      <family val="2"/>
    </font>
    <font>
      <sz val="9"/>
      <color indexed="9"/>
      <name val="Arial"/>
      <family val="2"/>
    </font>
    <font>
      <u val="single"/>
      <sz val="8"/>
      <color indexed="10"/>
      <name val="Arial"/>
      <family val="2"/>
    </font>
    <font>
      <sz val="12"/>
      <color indexed="8"/>
      <name val="Calibri"/>
      <family val="2"/>
    </font>
    <font>
      <b/>
      <sz val="11"/>
      <color indexed="60"/>
      <name val="Arial"/>
      <family val="2"/>
    </font>
    <font>
      <b/>
      <u val="single"/>
      <sz val="12"/>
      <color indexed="10"/>
      <name val="Arial"/>
      <family val="2"/>
    </font>
    <font>
      <sz val="11"/>
      <color rgb="FF000000"/>
      <name val="Calibri"/>
      <family val="2"/>
    </font>
    <font>
      <u val="single"/>
      <sz val="12"/>
      <color rgb="FFC00000"/>
      <name val="Arial"/>
      <family val="2"/>
    </font>
    <font>
      <b/>
      <sz val="10"/>
      <color rgb="FFC00000"/>
      <name val="Arial"/>
      <family val="2"/>
    </font>
    <font>
      <sz val="8"/>
      <color rgb="FFC00000"/>
      <name val="Arial"/>
      <family val="2"/>
    </font>
    <font>
      <sz val="10"/>
      <color rgb="FFC00000"/>
      <name val="Arial"/>
      <family val="2"/>
    </font>
    <font>
      <b/>
      <u val="single"/>
      <sz val="12"/>
      <color rgb="FFC00000"/>
      <name val="Calibri"/>
      <family val="2"/>
    </font>
    <font>
      <u val="single"/>
      <sz val="12"/>
      <color rgb="FFC00000"/>
      <name val="Calibri"/>
      <family val="2"/>
    </font>
    <font>
      <b/>
      <u val="single"/>
      <sz val="12"/>
      <color rgb="FFC00000"/>
      <name val="Arial"/>
      <family val="2"/>
    </font>
    <font>
      <b/>
      <sz val="11"/>
      <color rgb="FFC00000"/>
      <name val="Calibri"/>
      <family val="2"/>
    </font>
    <font>
      <b/>
      <sz val="12"/>
      <color rgb="FFC00000"/>
      <name val="Arial"/>
      <family val="2"/>
    </font>
    <font>
      <sz val="10"/>
      <color theme="0"/>
      <name val="Arial"/>
      <family val="2"/>
    </font>
    <font>
      <b/>
      <sz val="9"/>
      <color theme="0"/>
      <name val="Arial"/>
      <family val="2"/>
    </font>
    <font>
      <sz val="10"/>
      <color rgb="FFFF0000"/>
      <name val="Arial"/>
      <family val="2"/>
    </font>
    <font>
      <u val="single"/>
      <sz val="12"/>
      <color rgb="FFFF0000"/>
      <name val="Arial"/>
      <family val="2"/>
    </font>
    <font>
      <b/>
      <sz val="10"/>
      <color rgb="FFFF0000"/>
      <name val="Arial"/>
      <family val="2"/>
    </font>
    <font>
      <b/>
      <sz val="11"/>
      <color rgb="FFFF0000"/>
      <name val="Times New Roman"/>
      <family val="1"/>
    </font>
    <font>
      <sz val="11"/>
      <color rgb="FFFF0000"/>
      <name val="Times New Roman"/>
      <family val="1"/>
    </font>
    <font>
      <i/>
      <sz val="11"/>
      <color rgb="FFFF0000"/>
      <name val="Times New Roman"/>
      <family val="1"/>
    </font>
    <font>
      <b/>
      <sz val="10"/>
      <color theme="1"/>
      <name val="Times New Roman"/>
      <family val="1"/>
    </font>
    <font>
      <b/>
      <sz val="12"/>
      <color rgb="FFC00000"/>
      <name val="Times New Roman"/>
      <family val="1"/>
    </font>
    <font>
      <b/>
      <sz val="11"/>
      <color theme="1"/>
      <name val="Times New Roman"/>
      <family val="1"/>
    </font>
    <font>
      <b/>
      <sz val="12"/>
      <color rgb="FFFF0000"/>
      <name val="Arial"/>
      <family val="2"/>
    </font>
    <font>
      <b/>
      <sz val="12"/>
      <color theme="0"/>
      <name val="Arial"/>
      <family val="2"/>
    </font>
    <font>
      <b/>
      <sz val="8"/>
      <color theme="0"/>
      <name val="Arial"/>
      <family val="2"/>
    </font>
    <font>
      <sz val="11"/>
      <color rgb="FFFF0000"/>
      <name val="Arial"/>
      <family val="2"/>
    </font>
    <font>
      <b/>
      <i/>
      <sz val="8"/>
      <color rgb="FFFF0000"/>
      <name val="Arial"/>
      <family val="2"/>
    </font>
    <font>
      <sz val="12"/>
      <color rgb="FFFF0000"/>
      <name val="Arial"/>
      <family val="2"/>
    </font>
    <font>
      <u val="single"/>
      <sz val="9"/>
      <color rgb="FFC00000"/>
      <name val="Calibri"/>
      <family val="2"/>
    </font>
    <font>
      <b/>
      <sz val="9"/>
      <color rgb="FFC00000"/>
      <name val="Arial"/>
      <family val="2"/>
    </font>
    <font>
      <sz val="9"/>
      <color theme="0"/>
      <name val="Arial"/>
      <family val="2"/>
    </font>
    <font>
      <sz val="8"/>
      <color rgb="FFFF0000"/>
      <name val="Arial"/>
      <family val="2"/>
    </font>
    <font>
      <u val="single"/>
      <sz val="8"/>
      <color rgb="FFFF0000"/>
      <name val="Arial"/>
      <family val="2"/>
    </font>
    <font>
      <b/>
      <sz val="11"/>
      <color rgb="FFC00000"/>
      <name val="Arial"/>
      <family val="2"/>
    </font>
    <font>
      <b/>
      <u val="single"/>
      <sz val="12"/>
      <color rgb="FFFF0000"/>
      <name val="Arial"/>
      <family val="2"/>
    </font>
    <font>
      <sz val="12"/>
      <color rgb="FF00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6" tint="0.7999799847602844"/>
        <bgColor indexed="64"/>
      </patternFill>
    </fill>
  </fills>
  <borders count="6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medium"/>
      <right style="thin"/>
      <top style="thin"/>
      <bottom style="thin"/>
    </border>
    <border>
      <left style="medium"/>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thin"/>
      <right style="medium"/>
      <top style="thin"/>
      <bottom>
        <color indexed="63"/>
      </bottom>
    </border>
    <border>
      <left style="thin">
        <color rgb="FF000000"/>
      </left>
      <right/>
      <top style="thin">
        <color rgb="FF000000"/>
      </top>
      <bottom style="thin">
        <color rgb="FF000000"/>
      </bottom>
    </border>
    <border>
      <left style="thin">
        <color rgb="FF000000"/>
      </left>
      <right/>
      <top style="thin">
        <color rgb="FF000000"/>
      </top>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color rgb="FF000000"/>
      </left>
      <right/>
      <top>
        <color indexed="63"/>
      </top>
      <bottom style="thin">
        <color rgb="FF000000"/>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color indexed="63"/>
      </bottom>
    </border>
    <border>
      <left style="thin"/>
      <right style="medium"/>
      <top style="medium"/>
      <bottom style="thin"/>
    </border>
    <border>
      <left>
        <color indexed="63"/>
      </left>
      <right style="thin"/>
      <top>
        <color indexed="63"/>
      </top>
      <bottom style="medium"/>
    </border>
    <border>
      <left style="medium"/>
      <right style="thin"/>
      <top style="medium"/>
      <bottom>
        <color indexed="63"/>
      </bottom>
    </border>
    <border>
      <left>
        <color indexed="63"/>
      </left>
      <right style="medium"/>
      <top style="medium"/>
      <bottom>
        <color indexed="63"/>
      </bottom>
    </border>
    <border>
      <left>
        <color indexed="63"/>
      </left>
      <right style="medium"/>
      <top style="thin"/>
      <bottom>
        <color indexed="63"/>
      </bottom>
    </border>
    <border>
      <left style="thin">
        <color rgb="FF000000"/>
      </left>
      <right/>
      <top style="thin">
        <color rgb="FF000000"/>
      </top>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style="medium"/>
      <right style="thin"/>
      <top>
        <color indexed="63"/>
      </top>
      <bottom>
        <color indexed="63"/>
      </bottom>
    </border>
    <border>
      <left style="medium"/>
      <right style="thin"/>
      <top style="thin"/>
      <bottom>
        <color indexed="63"/>
      </bottom>
    </border>
    <border>
      <left style="medium"/>
      <right style="thin"/>
      <top>
        <color indexed="63"/>
      </top>
      <bottom style="medium"/>
    </border>
    <border>
      <left>
        <color indexed="63"/>
      </left>
      <right style="medium"/>
      <top style="thin"/>
      <bottom style="medium"/>
    </border>
    <border>
      <left style="thin"/>
      <right style="medium"/>
      <top>
        <color indexed="63"/>
      </top>
      <bottom>
        <color indexed="63"/>
      </bottom>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medium"/>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86" fontId="12" fillId="0" borderId="0" applyFont="0" applyFill="0" applyBorder="0" applyAlignment="0" applyProtection="0"/>
    <xf numFmtId="187"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188" fontId="12" fillId="0" borderId="0" applyFont="0" applyFill="0" applyBorder="0" applyAlignment="0" applyProtection="0"/>
    <xf numFmtId="189"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90"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1" fontId="0" fillId="0" borderId="0" applyFont="0" applyFill="0" applyBorder="0" applyAlignment="0" applyProtection="0"/>
    <xf numFmtId="0" fontId="19" fillId="0" borderId="0">
      <alignment/>
      <protection/>
    </xf>
    <xf numFmtId="169" fontId="0" fillId="0" borderId="0" applyFont="0" applyFill="0" applyBorder="0" applyAlignment="0" applyProtection="0"/>
    <xf numFmtId="185" fontId="20" fillId="0" borderId="0">
      <alignment horizontal="right" vertical="top"/>
      <protection/>
    </xf>
    <xf numFmtId="0" fontId="19" fillId="0" borderId="0">
      <alignment/>
      <protection/>
    </xf>
    <xf numFmtId="0" fontId="19"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191" fontId="0" fillId="0" borderId="0" applyFont="0" applyFill="0" applyBorder="0" applyAlignment="0" applyProtection="0"/>
    <xf numFmtId="183"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80"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80" fontId="27" fillId="0" borderId="0">
      <alignment/>
      <protection/>
    </xf>
    <xf numFmtId="0" fontId="28" fillId="0" borderId="10" applyNumberFormat="0" applyFill="0" applyAlignment="0" applyProtection="0"/>
    <xf numFmtId="199" fontId="17" fillId="0" borderId="0" applyFont="0" applyFill="0" applyBorder="0" applyAlignment="0" applyProtection="0"/>
    <xf numFmtId="181" fontId="29" fillId="0" borderId="0" applyFont="0" applyFill="0" applyBorder="0" applyAlignment="0" applyProtection="0"/>
    <xf numFmtId="182"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02" fontId="29" fillId="0" borderId="0" applyFont="0" applyFill="0" applyBorder="0" applyAlignment="0" applyProtection="0"/>
    <xf numFmtId="203"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192" fontId="29" fillId="0" borderId="0" applyFill="0" applyBorder="0" applyAlignment="0" applyProtection="0"/>
    <xf numFmtId="0" fontId="0" fillId="0" borderId="0">
      <alignment/>
      <protection/>
    </xf>
    <xf numFmtId="0" fontId="0" fillId="0" borderId="0">
      <alignment/>
      <protection/>
    </xf>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2" fontId="17" fillId="0" borderId="0" applyFont="0" applyFill="0" applyBorder="0" applyAlignment="0" applyProtection="0"/>
    <xf numFmtId="200"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196" fontId="12" fillId="0" borderId="0" applyNumberFormat="0" applyFont="0" applyFill="0" applyBorder="0" applyAlignment="0" applyProtection="0"/>
    <xf numFmtId="0" fontId="41" fillId="0" borderId="0" applyNumberFormat="0" applyFont="0" applyFill="0" applyBorder="0" applyAlignment="0" applyProtection="0"/>
    <xf numFmtId="197"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198"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84" fontId="10" fillId="0" borderId="0">
      <alignment horizontal="right"/>
      <protection/>
    </xf>
    <xf numFmtId="0" fontId="44" fillId="0" borderId="0" applyProtection="0">
      <alignment/>
    </xf>
    <xf numFmtId="201"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420">
    <xf numFmtId="0" fontId="0" fillId="0" borderId="0" xfId="0" applyAlignment="1">
      <alignment/>
    </xf>
    <xf numFmtId="0" fontId="4" fillId="0" borderId="0" xfId="0" applyFont="1" applyAlignment="1">
      <alignment/>
    </xf>
    <xf numFmtId="0" fontId="4" fillId="0" borderId="15" xfId="0" applyFont="1" applyBorder="1" applyAlignment="1">
      <alignment horizontal="left"/>
    </xf>
    <xf numFmtId="0" fontId="47" fillId="0" borderId="0" xfId="0" applyFont="1" applyBorder="1" applyAlignment="1">
      <alignment/>
    </xf>
    <xf numFmtId="0" fontId="101" fillId="0" borderId="0" xfId="0" applyFont="1" applyBorder="1" applyAlignment="1">
      <alignment/>
    </xf>
    <xf numFmtId="0" fontId="4" fillId="0" borderId="16" xfId="0" applyFont="1" applyFill="1" applyBorder="1" applyAlignment="1">
      <alignment/>
    </xf>
    <xf numFmtId="0" fontId="3" fillId="0" borderId="0" xfId="0" applyFont="1" applyFill="1" applyBorder="1" applyAlignment="1">
      <alignment horizontal="center"/>
    </xf>
    <xf numFmtId="0" fontId="102" fillId="0" borderId="0" xfId="0" applyFont="1" applyAlignment="1">
      <alignment/>
    </xf>
    <xf numFmtId="0" fontId="0" fillId="0" borderId="0" xfId="0" applyAlignment="1">
      <alignment horizontal="center"/>
    </xf>
    <xf numFmtId="0" fontId="3" fillId="0" borderId="17" xfId="0" applyFont="1" applyFill="1" applyBorder="1" applyAlignment="1">
      <alignment horizontal="center"/>
    </xf>
    <xf numFmtId="0" fontId="4" fillId="0" borderId="17" xfId="0" applyFont="1" applyBorder="1" applyAlignment="1">
      <alignment horizontal="center"/>
    </xf>
    <xf numFmtId="180" fontId="3" fillId="0" borderId="9" xfId="0" applyNumberFormat="1" applyFont="1" applyBorder="1" applyAlignment="1">
      <alignment horizontal="center"/>
    </xf>
    <xf numFmtId="0" fontId="7" fillId="0" borderId="18" xfId="0" applyFont="1" applyFill="1" applyBorder="1" applyAlignment="1">
      <alignment horizontal="center"/>
    </xf>
    <xf numFmtId="0" fontId="7" fillId="0" borderId="16"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7" xfId="0" applyFont="1" applyFill="1" applyBorder="1" applyAlignment="1">
      <alignment horizontal="center"/>
    </xf>
    <xf numFmtId="180" fontId="8" fillId="26" borderId="9" xfId="0" applyNumberFormat="1" applyFont="1" applyFill="1" applyBorder="1" applyAlignment="1">
      <alignment horizontal="center"/>
    </xf>
    <xf numFmtId="0" fontId="102" fillId="0" borderId="0" xfId="0" applyFont="1" applyAlignment="1">
      <alignment horizontal="center"/>
    </xf>
    <xf numFmtId="0" fontId="103" fillId="0" borderId="0" xfId="0" applyFont="1" applyAlignment="1">
      <alignment horizontal="center"/>
    </xf>
    <xf numFmtId="0" fontId="4" fillId="0" borderId="19" xfId="0" applyFont="1" applyFill="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0" fontId="8" fillId="27" borderId="9" xfId="0" applyNumberFormat="1" applyFont="1" applyFill="1" applyBorder="1" applyAlignment="1">
      <alignment horizontal="center"/>
    </xf>
    <xf numFmtId="0" fontId="104" fillId="0" borderId="0" xfId="0" applyFont="1" applyAlignment="1">
      <alignment/>
    </xf>
    <xf numFmtId="0" fontId="105" fillId="0" borderId="0" xfId="0" applyFont="1" applyAlignment="1">
      <alignment/>
    </xf>
    <xf numFmtId="0" fontId="4" fillId="27" borderId="9" xfId="0" applyFont="1" applyFill="1" applyBorder="1" applyAlignment="1">
      <alignment horizontal="center"/>
    </xf>
    <xf numFmtId="0" fontId="3" fillId="27" borderId="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106" fillId="0" borderId="0" xfId="0" applyFont="1" applyBorder="1" applyAlignment="1">
      <alignment/>
    </xf>
    <xf numFmtId="0" fontId="107" fillId="0" borderId="0" xfId="0" applyFont="1" applyBorder="1" applyAlignment="1">
      <alignment/>
    </xf>
    <xf numFmtId="0" fontId="102"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48" fillId="0" borderId="9" xfId="0" applyFont="1" applyFill="1" applyBorder="1" applyAlignment="1">
      <alignment horizontal="center" vertical="center"/>
    </xf>
    <xf numFmtId="0" fontId="48" fillId="0" borderId="17" xfId="0" applyFont="1" applyFill="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108" fillId="0" borderId="0" xfId="0" applyFont="1" applyAlignment="1">
      <alignment/>
    </xf>
    <xf numFmtId="0" fontId="103" fillId="0" borderId="0" xfId="0" applyFont="1" applyAlignment="1">
      <alignment/>
    </xf>
    <xf numFmtId="0" fontId="3" fillId="0" borderId="21"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2" fillId="0" borderId="0" xfId="104" applyFont="1" applyFill="1" applyAlignment="1">
      <alignment vertical="center"/>
      <protection/>
    </xf>
    <xf numFmtId="0" fontId="0" fillId="0" borderId="0" xfId="104" applyFill="1" applyAlignment="1">
      <alignment vertical="center"/>
      <protection/>
    </xf>
    <xf numFmtId="0" fontId="0" fillId="0" borderId="0" xfId="104" applyFill="1" applyBorder="1" applyAlignment="1">
      <alignment vertical="center"/>
      <protection/>
    </xf>
    <xf numFmtId="0" fontId="103" fillId="0" borderId="0" xfId="104" applyFont="1" applyFill="1" applyAlignment="1">
      <alignment vertical="center"/>
      <protection/>
    </xf>
    <xf numFmtId="0" fontId="105" fillId="0" borderId="0" xfId="104" applyFont="1" applyFill="1" applyAlignment="1">
      <alignment vertical="center"/>
      <protection/>
    </xf>
    <xf numFmtId="0" fontId="105" fillId="0" borderId="0" xfId="104" applyFont="1" applyFill="1" applyBorder="1" applyAlignment="1">
      <alignment vertical="center"/>
      <protection/>
    </xf>
    <xf numFmtId="0" fontId="102" fillId="0" borderId="0" xfId="104" applyFont="1" applyFill="1" applyAlignment="1">
      <alignment vertical="center"/>
      <protection/>
    </xf>
    <xf numFmtId="0" fontId="102"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7" xfId="104" applyFill="1" applyBorder="1" applyAlignment="1">
      <alignment vertical="center" wrapText="1"/>
      <protection/>
    </xf>
    <xf numFmtId="0" fontId="0" fillId="27" borderId="9" xfId="104" applyFill="1" applyBorder="1" applyAlignment="1">
      <alignment vertical="center" wrapText="1"/>
      <protection/>
    </xf>
    <xf numFmtId="0" fontId="0" fillId="27" borderId="22" xfId="104" applyFill="1" applyBorder="1" applyAlignment="1">
      <alignment vertical="center" wrapText="1"/>
      <protection/>
    </xf>
    <xf numFmtId="0" fontId="0" fillId="27" borderId="23" xfId="104" applyFill="1" applyBorder="1" applyAlignment="1">
      <alignment vertical="center" wrapText="1"/>
      <protection/>
    </xf>
    <xf numFmtId="0" fontId="0" fillId="27" borderId="24" xfId="104" applyFill="1" applyBorder="1" applyAlignment="1">
      <alignment vertical="center" wrapText="1"/>
      <protection/>
    </xf>
    <xf numFmtId="0" fontId="0" fillId="27" borderId="25" xfId="104" applyFill="1" applyBorder="1" applyAlignment="1">
      <alignment vertical="center" wrapText="1"/>
      <protection/>
    </xf>
    <xf numFmtId="0" fontId="0" fillId="27" borderId="26" xfId="104" applyFill="1" applyBorder="1" applyAlignment="1">
      <alignment vertical="center" wrapText="1"/>
      <protection/>
    </xf>
    <xf numFmtId="0" fontId="0" fillId="27" borderId="27" xfId="104" applyFill="1" applyBorder="1" applyAlignment="1">
      <alignment vertical="center" wrapText="1"/>
      <protection/>
    </xf>
    <xf numFmtId="0" fontId="0" fillId="27" borderId="28" xfId="104" applyFill="1" applyBorder="1" applyAlignment="1">
      <alignment vertical="center" wrapText="1"/>
      <protection/>
    </xf>
    <xf numFmtId="0" fontId="3" fillId="0" borderId="29" xfId="104" applyFont="1" applyFill="1" applyBorder="1" applyAlignment="1">
      <alignment horizontal="center" vertical="center" wrapText="1"/>
      <protection/>
    </xf>
    <xf numFmtId="0" fontId="3" fillId="0" borderId="30" xfId="104" applyFont="1" applyFill="1" applyBorder="1" applyAlignment="1">
      <alignment horizontal="center" vertical="center" wrapText="1"/>
      <protection/>
    </xf>
    <xf numFmtId="0" fontId="108" fillId="0" borderId="0" xfId="0" applyFont="1" applyAlignment="1">
      <alignment/>
    </xf>
    <xf numFmtId="0" fontId="4" fillId="27" borderId="15" xfId="0" applyFont="1" applyFill="1" applyBorder="1" applyAlignment="1">
      <alignment horizontal="center" vertical="center"/>
    </xf>
    <xf numFmtId="0" fontId="109" fillId="0" borderId="0" xfId="0" applyFont="1" applyAlignment="1">
      <alignment horizontal="center"/>
    </xf>
    <xf numFmtId="0" fontId="4" fillId="0" borderId="0" xfId="0" applyFont="1" applyFill="1" applyBorder="1" applyAlignment="1">
      <alignment/>
    </xf>
    <xf numFmtId="0" fontId="4" fillId="0" borderId="13" xfId="0" applyFont="1" applyFill="1" applyBorder="1" applyAlignment="1">
      <alignment/>
    </xf>
    <xf numFmtId="0" fontId="110" fillId="0" borderId="0" xfId="0" applyFont="1" applyAlignment="1">
      <alignment horizontal="center" vertical="center" wrapText="1"/>
    </xf>
    <xf numFmtId="204" fontId="0" fillId="27" borderId="27" xfId="53" applyNumberFormat="1" applyFont="1" applyFill="1" applyBorder="1" applyAlignment="1">
      <alignment vertical="center" wrapText="1"/>
    </xf>
    <xf numFmtId="0" fontId="0" fillId="28" borderId="0" xfId="0" applyFont="1" applyFill="1" applyAlignment="1">
      <alignment/>
    </xf>
    <xf numFmtId="0" fontId="0" fillId="28" borderId="0" xfId="0" applyFill="1" applyAlignment="1">
      <alignment/>
    </xf>
    <xf numFmtId="3" fontId="0" fillId="0" borderId="0" xfId="0" applyNumberFormat="1" applyAlignment="1">
      <alignment/>
    </xf>
    <xf numFmtId="0" fontId="53" fillId="0" borderId="0" xfId="104" applyFont="1" applyFill="1" applyAlignment="1">
      <alignment vertical="center"/>
      <protection/>
    </xf>
    <xf numFmtId="0" fontId="54" fillId="0" borderId="0" xfId="104" applyFont="1" applyFill="1" applyAlignment="1">
      <alignment vertical="center"/>
      <protection/>
    </xf>
    <xf numFmtId="0" fontId="54" fillId="0" borderId="0" xfId="104" applyFont="1" applyFill="1" applyAlignment="1">
      <alignment horizontal="left" vertical="center"/>
      <protection/>
    </xf>
    <xf numFmtId="0" fontId="0" fillId="0" borderId="0" xfId="104" applyFont="1" applyFill="1" applyAlignment="1">
      <alignment vertical="center"/>
      <protection/>
    </xf>
    <xf numFmtId="0" fontId="0" fillId="0" borderId="0" xfId="104" applyFont="1" applyFill="1" applyAlignment="1">
      <alignment vertical="center" wrapText="1"/>
      <protection/>
    </xf>
    <xf numFmtId="0" fontId="54" fillId="0" borderId="0" xfId="0" applyFont="1" applyBorder="1" applyAlignment="1">
      <alignment/>
    </xf>
    <xf numFmtId="0" fontId="53" fillId="0" borderId="0" xfId="0" applyFont="1" applyBorder="1" applyAlignment="1">
      <alignment/>
    </xf>
    <xf numFmtId="0" fontId="54" fillId="0" borderId="0" xfId="0" applyFont="1" applyAlignment="1">
      <alignment/>
    </xf>
    <xf numFmtId="0" fontId="0" fillId="0" borderId="0" xfId="0" applyFont="1" applyAlignment="1">
      <alignment/>
    </xf>
    <xf numFmtId="204" fontId="111" fillId="0" borderId="0" xfId="104" applyNumberFormat="1" applyFont="1" applyFill="1" applyBorder="1" applyAlignment="1">
      <alignment vertical="center" wrapText="1"/>
      <protection/>
    </xf>
    <xf numFmtId="0" fontId="3" fillId="28" borderId="21" xfId="0" applyFont="1" applyFill="1" applyBorder="1" applyAlignment="1">
      <alignment horizontal="center" vertical="center"/>
    </xf>
    <xf numFmtId="0" fontId="3" fillId="28" borderId="21" xfId="0" applyFont="1" applyFill="1" applyBorder="1" applyAlignment="1">
      <alignment horizontal="center" vertical="center" wrapText="1"/>
    </xf>
    <xf numFmtId="0" fontId="54" fillId="0" borderId="0" xfId="0" applyFont="1" applyAlignment="1">
      <alignment horizontal="center"/>
    </xf>
    <xf numFmtId="0" fontId="54" fillId="0" borderId="0" xfId="0" applyFont="1" applyAlignment="1">
      <alignment horizontal="left"/>
    </xf>
    <xf numFmtId="9" fontId="105" fillId="0" borderId="0" xfId="112" applyFont="1" applyAlignment="1">
      <alignment/>
    </xf>
    <xf numFmtId="3" fontId="3" fillId="29" borderId="24" xfId="0" applyNumberFormat="1" applyFont="1" applyFill="1" applyBorder="1" applyAlignment="1">
      <alignment horizontal="center"/>
    </xf>
    <xf numFmtId="180" fontId="3" fillId="29" borderId="25" xfId="0" applyNumberFormat="1" applyFont="1" applyFill="1" applyBorder="1" applyAlignment="1">
      <alignment horizontal="center"/>
    </xf>
    <xf numFmtId="0" fontId="8" fillId="29" borderId="17" xfId="0" applyFont="1" applyFill="1" applyBorder="1" applyAlignment="1">
      <alignment horizontal="center"/>
    </xf>
    <xf numFmtId="0" fontId="8" fillId="29" borderId="15" xfId="0" applyFont="1" applyFill="1" applyBorder="1" applyAlignment="1">
      <alignment horizontal="center" wrapText="1"/>
    </xf>
    <xf numFmtId="3" fontId="8" fillId="29" borderId="9" xfId="0" applyNumberFormat="1" applyFont="1" applyFill="1" applyBorder="1" applyAlignment="1">
      <alignment horizontal="center"/>
    </xf>
    <xf numFmtId="180" fontId="3" fillId="29" borderId="22" xfId="0" applyNumberFormat="1" applyFont="1" applyFill="1" applyBorder="1" applyAlignment="1">
      <alignment horizontal="center"/>
    </xf>
    <xf numFmtId="0" fontId="8" fillId="29" borderId="17" xfId="0" applyFont="1" applyFill="1" applyBorder="1" applyAlignment="1">
      <alignment horizontal="center"/>
    </xf>
    <xf numFmtId="0" fontId="8" fillId="29" borderId="15" xfId="0" applyFont="1" applyFill="1" applyBorder="1" applyAlignment="1">
      <alignment horizontal="center"/>
    </xf>
    <xf numFmtId="3" fontId="8" fillId="29" borderId="9" xfId="0" applyNumberFormat="1" applyFont="1" applyFill="1" applyBorder="1" applyAlignment="1">
      <alignment horizontal="center"/>
    </xf>
    <xf numFmtId="180" fontId="3" fillId="0" borderId="22" xfId="0" applyNumberFormat="1" applyFont="1" applyBorder="1" applyAlignment="1">
      <alignment horizontal="center"/>
    </xf>
    <xf numFmtId="0" fontId="1" fillId="0" borderId="0" xfId="0" applyFont="1" applyBorder="1" applyAlignment="1">
      <alignment horizontal="left"/>
    </xf>
    <xf numFmtId="0" fontId="1" fillId="0" borderId="0" xfId="0" applyFont="1" applyAlignment="1">
      <alignment horizontal="center"/>
    </xf>
    <xf numFmtId="49" fontId="3" fillId="0" borderId="31"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0" fontId="3" fillId="29" borderId="15" xfId="0" applyFont="1" applyFill="1" applyBorder="1" applyAlignment="1">
      <alignment horizontal="center"/>
    </xf>
    <xf numFmtId="3" fontId="3" fillId="29" borderId="9" xfId="0" applyNumberFormat="1" applyFont="1" applyFill="1" applyBorder="1" applyAlignment="1">
      <alignment horizontal="center"/>
    </xf>
    <xf numFmtId="180" fontId="3" fillId="29" borderId="9" xfId="0" applyNumberFormat="1" applyFont="1" applyFill="1" applyBorder="1" applyAlignment="1">
      <alignment horizontal="center"/>
    </xf>
    <xf numFmtId="180" fontId="3" fillId="29" borderId="22" xfId="0" applyNumberFormat="1" applyFont="1" applyFill="1" applyBorder="1" applyAlignment="1">
      <alignment horizontal="center"/>
    </xf>
    <xf numFmtId="180" fontId="4" fillId="29" borderId="22" xfId="0" applyNumberFormat="1" applyFont="1" applyFill="1" applyBorder="1" applyAlignment="1">
      <alignment horizontal="center"/>
    </xf>
    <xf numFmtId="49" fontId="4" fillId="29" borderId="22" xfId="0" applyNumberFormat="1" applyFont="1" applyFill="1" applyBorder="1" applyAlignment="1">
      <alignment horizontal="center"/>
    </xf>
    <xf numFmtId="49" fontId="3" fillId="28" borderId="31" xfId="0" applyNumberFormat="1" applyFont="1" applyFill="1" applyBorder="1" applyAlignment="1">
      <alignment horizontal="center" vertical="center"/>
    </xf>
    <xf numFmtId="180" fontId="4" fillId="29" borderId="22" xfId="0" applyNumberFormat="1" applyFont="1" applyFill="1" applyBorder="1" applyAlignment="1">
      <alignment horizontal="center"/>
    </xf>
    <xf numFmtId="180" fontId="0" fillId="0" borderId="0" xfId="0" applyNumberFormat="1" applyAlignment="1">
      <alignment/>
    </xf>
    <xf numFmtId="0" fontId="112" fillId="0" borderId="0" xfId="0" applyFont="1" applyBorder="1" applyAlignment="1">
      <alignment horizontal="left"/>
    </xf>
    <xf numFmtId="0" fontId="0" fillId="0" borderId="0" xfId="0" applyFont="1" applyAlignment="1">
      <alignment horizontal="center" vertical="center"/>
    </xf>
    <xf numFmtId="0" fontId="113" fillId="0" borderId="0" xfId="104" applyFont="1" applyFill="1" applyAlignment="1">
      <alignment vertical="center" wrapText="1"/>
      <protection/>
    </xf>
    <xf numFmtId="0" fontId="114" fillId="0" borderId="0" xfId="104" applyFont="1" applyFill="1" applyAlignment="1">
      <alignment vertical="center"/>
      <protection/>
    </xf>
    <xf numFmtId="0" fontId="113" fillId="0" borderId="0" xfId="104" applyFont="1" applyFill="1" applyAlignment="1">
      <alignment vertical="center"/>
      <protection/>
    </xf>
    <xf numFmtId="0" fontId="115" fillId="0" borderId="0" xfId="104" applyFont="1" applyFill="1" applyAlignment="1">
      <alignment vertical="center" wrapText="1"/>
      <protection/>
    </xf>
    <xf numFmtId="3" fontId="9" fillId="27" borderId="9"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27" borderId="24" xfId="0" applyNumberFormat="1" applyFont="1" applyFill="1" applyBorder="1" applyAlignment="1">
      <alignment horizontal="center" vertical="center"/>
    </xf>
    <xf numFmtId="204" fontId="111" fillId="28" borderId="0" xfId="104" applyNumberFormat="1" applyFont="1" applyFill="1" applyBorder="1" applyAlignment="1">
      <alignment vertical="center"/>
      <protection/>
    </xf>
    <xf numFmtId="0" fontId="0" fillId="27" borderId="27" xfId="104" applyFont="1" applyFill="1" applyBorder="1" applyAlignment="1">
      <alignment vertical="center" wrapText="1"/>
      <protection/>
    </xf>
    <xf numFmtId="0" fontId="0" fillId="27" borderId="9" xfId="104" applyFont="1" applyFill="1" applyBorder="1" applyAlignment="1">
      <alignment vertical="center" wrapText="1"/>
      <protection/>
    </xf>
    <xf numFmtId="0" fontId="0" fillId="27" borderId="24" xfId="104" applyFont="1" applyFill="1" applyBorder="1" applyAlignment="1">
      <alignment vertical="center" wrapText="1"/>
      <protection/>
    </xf>
    <xf numFmtId="0" fontId="0" fillId="27" borderId="22" xfId="104" applyFont="1" applyFill="1" applyBorder="1" applyAlignment="1">
      <alignment vertical="center" wrapText="1"/>
      <protection/>
    </xf>
    <xf numFmtId="0" fontId="0" fillId="27" borderId="28" xfId="104" applyFont="1" applyFill="1" applyBorder="1" applyAlignment="1">
      <alignment vertical="center" wrapText="1"/>
      <protection/>
    </xf>
    <xf numFmtId="0" fontId="58" fillId="27" borderId="33" xfId="0" applyNumberFormat="1" applyFont="1" applyFill="1" applyBorder="1" applyAlignment="1" applyProtection="1">
      <alignment horizontal="center" vertical="center" wrapText="1"/>
      <protection/>
    </xf>
    <xf numFmtId="0" fontId="58" fillId="27" borderId="15" xfId="0" applyNumberFormat="1" applyFont="1" applyFill="1" applyBorder="1" applyAlignment="1" applyProtection="1">
      <alignment horizontal="center" vertical="center" wrapText="1"/>
      <protection/>
    </xf>
    <xf numFmtId="0" fontId="58" fillId="27" borderId="34" xfId="0" applyNumberFormat="1" applyFont="1" applyFill="1" applyBorder="1" applyAlignment="1" applyProtection="1">
      <alignment horizontal="center" vertical="center" wrapText="1"/>
      <protection/>
    </xf>
    <xf numFmtId="49" fontId="10" fillId="27" borderId="17" xfId="0" applyNumberFormat="1" applyFont="1" applyFill="1" applyBorder="1" applyAlignment="1">
      <alignment horizontal="center" vertical="center" wrapText="1"/>
    </xf>
    <xf numFmtId="0" fontId="59" fillId="27" borderId="35" xfId="0" applyFont="1" applyFill="1" applyBorder="1" applyAlignment="1">
      <alignment horizontal="center" vertical="center" wrapText="1"/>
    </xf>
    <xf numFmtId="0" fontId="116" fillId="27" borderId="36" xfId="0" applyFont="1" applyFill="1" applyBorder="1" applyAlignment="1">
      <alignment horizontal="center" vertical="center" wrapText="1"/>
    </xf>
    <xf numFmtId="0" fontId="58" fillId="27" borderId="36" xfId="0" applyFont="1" applyFill="1" applyBorder="1" applyAlignment="1">
      <alignment horizontal="center" vertical="center" wrapText="1"/>
    </xf>
    <xf numFmtId="0" fontId="116" fillId="27" borderId="15" xfId="0" applyFont="1" applyFill="1" applyBorder="1" applyAlignment="1">
      <alignment horizontal="center" vertical="center" wrapText="1"/>
    </xf>
    <xf numFmtId="0" fontId="116" fillId="27" borderId="35" xfId="0" applyFont="1" applyFill="1" applyBorder="1" applyAlignment="1">
      <alignment horizontal="center" vertical="center" wrapText="1"/>
    </xf>
    <xf numFmtId="0" fontId="116" fillId="27" borderId="9" xfId="0" applyFont="1" applyFill="1" applyBorder="1" applyAlignment="1">
      <alignment horizontal="center" vertical="center" wrapText="1"/>
    </xf>
    <xf numFmtId="3" fontId="58" fillId="0" borderId="9" xfId="0" applyNumberFormat="1" applyFont="1" applyFill="1" applyBorder="1" applyAlignment="1">
      <alignment horizontal="center" vertical="center"/>
    </xf>
    <xf numFmtId="204" fontId="58" fillId="27" borderId="9" xfId="53" applyNumberFormat="1" applyFont="1" applyFill="1" applyBorder="1" applyAlignment="1">
      <alignment horizontal="left" vertical="center" wrapText="1"/>
    </xf>
    <xf numFmtId="3" fontId="58" fillId="27" borderId="37" xfId="0" applyNumberFormat="1" applyFont="1" applyFill="1" applyBorder="1" applyAlignment="1">
      <alignment horizontal="center" vertical="center"/>
    </xf>
    <xf numFmtId="3" fontId="58" fillId="27" borderId="9" xfId="0" applyNumberFormat="1" applyFont="1" applyFill="1" applyBorder="1" applyAlignment="1">
      <alignment horizontal="center" vertical="center"/>
    </xf>
    <xf numFmtId="9" fontId="58" fillId="26" borderId="38" xfId="112" applyFont="1" applyFill="1" applyBorder="1" applyAlignment="1">
      <alignment horizontal="center" vertical="center" wrapText="1"/>
    </xf>
    <xf numFmtId="9" fontId="58" fillId="27" borderId="39" xfId="0" applyNumberFormat="1" applyFont="1" applyFill="1" applyBorder="1" applyAlignment="1">
      <alignment horizontal="left" vertical="center" wrapText="1"/>
    </xf>
    <xf numFmtId="0" fontId="58" fillId="27" borderId="35" xfId="0" applyFont="1" applyFill="1" applyBorder="1" applyAlignment="1">
      <alignment horizontal="center" vertical="center" wrapText="1"/>
    </xf>
    <xf numFmtId="204" fontId="117" fillId="27" borderId="9" xfId="53" applyNumberFormat="1" applyFont="1" applyFill="1" applyBorder="1" applyAlignment="1">
      <alignment horizontal="left" vertical="center" wrapText="1"/>
    </xf>
    <xf numFmtId="3" fontId="117" fillId="27" borderId="40" xfId="0" applyNumberFormat="1" applyFont="1" applyFill="1" applyBorder="1" applyAlignment="1">
      <alignment horizontal="center" vertical="center"/>
    </xf>
    <xf numFmtId="3" fontId="117" fillId="27" borderId="9" xfId="0" applyNumberFormat="1" applyFont="1" applyFill="1" applyBorder="1" applyAlignment="1">
      <alignment horizontal="center" vertical="center"/>
    </xf>
    <xf numFmtId="9" fontId="117" fillId="26" borderId="38" xfId="112" applyFont="1" applyFill="1" applyBorder="1" applyAlignment="1">
      <alignment horizontal="center" vertical="center" wrapText="1"/>
    </xf>
    <xf numFmtId="3" fontId="58" fillId="27" borderId="40" xfId="0" applyNumberFormat="1" applyFont="1" applyFill="1" applyBorder="1" applyAlignment="1">
      <alignment horizontal="center" vertical="center"/>
    </xf>
    <xf numFmtId="0" fontId="58" fillId="27" borderId="22" xfId="104" applyFont="1" applyFill="1" applyBorder="1" applyAlignment="1">
      <alignment vertical="center" wrapText="1"/>
      <protection/>
    </xf>
    <xf numFmtId="204" fontId="117" fillId="27" borderId="15" xfId="53" applyNumberFormat="1" applyFont="1" applyFill="1" applyBorder="1" applyAlignment="1">
      <alignment horizontal="left" vertical="center" wrapText="1"/>
    </xf>
    <xf numFmtId="0" fontId="117" fillId="27" borderId="15" xfId="0" applyFont="1" applyFill="1" applyBorder="1" applyAlignment="1">
      <alignment horizontal="center" vertical="center" wrapText="1"/>
    </xf>
    <xf numFmtId="9" fontId="118" fillId="27" borderId="39" xfId="0" applyNumberFormat="1" applyFont="1" applyFill="1" applyBorder="1" applyAlignment="1">
      <alignment horizontal="left" vertical="center" wrapText="1"/>
    </xf>
    <xf numFmtId="0" fontId="59" fillId="0" borderId="41" xfId="0" applyFont="1" applyBorder="1" applyAlignment="1">
      <alignment horizontal="center" vertical="center" wrapText="1"/>
    </xf>
    <xf numFmtId="0" fontId="62" fillId="27" borderId="42" xfId="0" applyFont="1" applyFill="1" applyBorder="1" applyAlignment="1" quotePrefix="1">
      <alignment horizontal="center" vertical="center"/>
    </xf>
    <xf numFmtId="0" fontId="60" fillId="0" borderId="42" xfId="0" applyFont="1" applyBorder="1" applyAlignment="1">
      <alignment horizontal="center" vertical="center" wrapText="1"/>
    </xf>
    <xf numFmtId="0" fontId="119" fillId="0" borderId="9" xfId="0" applyFont="1" applyBorder="1" applyAlignment="1">
      <alignment horizontal="center" vertical="center" wrapText="1"/>
    </xf>
    <xf numFmtId="0" fontId="119" fillId="28" borderId="9" xfId="0" applyFont="1" applyFill="1" applyBorder="1" applyAlignment="1">
      <alignment horizontal="center" vertical="center" wrapText="1"/>
    </xf>
    <xf numFmtId="0" fontId="58" fillId="27" borderId="43" xfId="0" applyNumberFormat="1" applyFont="1" applyFill="1" applyBorder="1" applyAlignment="1" applyProtection="1">
      <alignment horizontal="center" vertical="center" wrapText="1"/>
      <protection/>
    </xf>
    <xf numFmtId="204" fontId="58" fillId="27" borderId="27" xfId="53" applyNumberFormat="1" applyFont="1" applyFill="1" applyBorder="1" applyAlignment="1">
      <alignment horizontal="left" vertical="center" wrapText="1"/>
    </xf>
    <xf numFmtId="3" fontId="58" fillId="27" borderId="44" xfId="0" applyNumberFormat="1" applyFont="1" applyFill="1" applyBorder="1" applyAlignment="1">
      <alignment horizontal="center" vertical="center"/>
    </xf>
    <xf numFmtId="3" fontId="58" fillId="27" borderId="27" xfId="0" applyNumberFormat="1" applyFont="1" applyFill="1" applyBorder="1" applyAlignment="1">
      <alignment horizontal="center" vertical="center"/>
    </xf>
    <xf numFmtId="9" fontId="58" fillId="26" borderId="45" xfId="112" applyFont="1" applyFill="1" applyBorder="1" applyAlignment="1">
      <alignment horizontal="center" vertical="center" wrapText="1"/>
    </xf>
    <xf numFmtId="3" fontId="58" fillId="27" borderId="46" xfId="0" applyNumberFormat="1" applyFont="1" applyFill="1" applyBorder="1" applyAlignment="1">
      <alignment horizontal="center" vertical="center" wrapText="1"/>
    </xf>
    <xf numFmtId="0" fontId="120" fillId="0" borderId="9" xfId="0" applyFont="1" applyBorder="1" applyAlignment="1">
      <alignment horizontal="center" vertical="center" wrapText="1"/>
    </xf>
    <xf numFmtId="0" fontId="29" fillId="28" borderId="9" xfId="0" applyFont="1" applyFill="1" applyBorder="1" applyAlignment="1">
      <alignment vertical="center" wrapText="1"/>
    </xf>
    <xf numFmtId="0" fontId="29" fillId="0" borderId="9" xfId="0" applyFont="1" applyBorder="1" applyAlignment="1">
      <alignment vertical="center" wrapText="1"/>
    </xf>
    <xf numFmtId="0" fontId="121" fillId="0" borderId="9" xfId="0" applyFont="1" applyFill="1" applyBorder="1" applyAlignment="1">
      <alignment horizontal="center" vertical="center" wrapText="1"/>
    </xf>
    <xf numFmtId="0" fontId="121" fillId="0" borderId="9" xfId="0" applyFont="1" applyBorder="1" applyAlignment="1">
      <alignment horizontal="center" vertical="center" wrapText="1"/>
    </xf>
    <xf numFmtId="0" fontId="121" fillId="28" borderId="9" xfId="0" applyFont="1" applyFill="1" applyBorder="1" applyAlignment="1">
      <alignment horizontal="center" vertical="center" wrapText="1"/>
    </xf>
    <xf numFmtId="204" fontId="58" fillId="0" borderId="9" xfId="53" applyNumberFormat="1" applyFont="1" applyFill="1" applyBorder="1" applyAlignment="1">
      <alignment horizontal="left" vertical="center" wrapText="1"/>
    </xf>
    <xf numFmtId="9" fontId="58" fillId="0" borderId="9" xfId="112" applyFont="1" applyFill="1" applyBorder="1" applyAlignment="1">
      <alignment horizontal="center" vertical="center" wrapText="1"/>
    </xf>
    <xf numFmtId="0" fontId="60" fillId="0" borderId="47" xfId="0" applyFont="1" applyBorder="1" applyAlignment="1">
      <alignment horizontal="center" vertical="center" wrapText="1"/>
    </xf>
    <xf numFmtId="0" fontId="120" fillId="27" borderId="22" xfId="0" applyFont="1" applyFill="1" applyBorder="1" applyAlignment="1">
      <alignment horizontal="center" vertical="center" wrapText="1"/>
    </xf>
    <xf numFmtId="0" fontId="120" fillId="0" borderId="22" xfId="0" applyFont="1" applyFill="1" applyBorder="1" applyAlignment="1">
      <alignment horizontal="center" vertical="center" wrapText="1"/>
    </xf>
    <xf numFmtId="9" fontId="61" fillId="0" borderId="22" xfId="0" applyNumberFormat="1" applyFont="1" applyFill="1" applyBorder="1" applyAlignment="1">
      <alignment horizontal="left" vertical="center" wrapText="1"/>
    </xf>
    <xf numFmtId="0" fontId="10" fillId="27" borderId="9" xfId="104" applyFont="1" applyFill="1" applyBorder="1" applyAlignment="1">
      <alignment horizontal="left" vertical="center" wrapText="1"/>
      <protection/>
    </xf>
    <xf numFmtId="204" fontId="9" fillId="27" borderId="9" xfId="53" applyNumberFormat="1" applyFont="1" applyFill="1" applyBorder="1" applyAlignment="1">
      <alignment horizontal="center" vertical="center" wrapText="1"/>
    </xf>
    <xf numFmtId="0" fontId="9" fillId="27" borderId="9" xfId="104" applyFont="1" applyFill="1" applyBorder="1" applyAlignment="1">
      <alignment horizontal="right" vertical="center" wrapText="1"/>
      <protection/>
    </xf>
    <xf numFmtId="0" fontId="10" fillId="27" borderId="26" xfId="0" applyFont="1" applyFill="1" applyBorder="1" applyAlignment="1">
      <alignment horizontal="center" vertical="center"/>
    </xf>
    <xf numFmtId="0" fontId="10" fillId="27" borderId="27" xfId="0" applyFont="1" applyFill="1" applyBorder="1" applyAlignment="1">
      <alignment vertical="center" wrapText="1"/>
    </xf>
    <xf numFmtId="204" fontId="9" fillId="27" borderId="45" xfId="53" applyNumberFormat="1" applyFont="1" applyFill="1" applyBorder="1" applyAlignment="1">
      <alignment vertical="center" wrapText="1"/>
    </xf>
    <xf numFmtId="0" fontId="9" fillId="27" borderId="27" xfId="104" applyFont="1" applyFill="1" applyBorder="1" applyAlignment="1">
      <alignment vertical="center" wrapText="1"/>
      <protection/>
    </xf>
    <xf numFmtId="204" fontId="9" fillId="27" borderId="27" xfId="53" applyNumberFormat="1" applyFont="1" applyFill="1" applyBorder="1" applyAlignment="1">
      <alignment vertical="center" wrapText="1"/>
    </xf>
    <xf numFmtId="0" fontId="10" fillId="27" borderId="17" xfId="0" applyFont="1" applyFill="1" applyBorder="1" applyAlignment="1">
      <alignment horizontal="center" vertical="center"/>
    </xf>
    <xf numFmtId="0" fontId="10" fillId="27" borderId="9" xfId="0" applyFont="1" applyFill="1" applyBorder="1" applyAlignment="1">
      <alignment vertical="center" wrapText="1"/>
    </xf>
    <xf numFmtId="207" fontId="9" fillId="27" borderId="9" xfId="53" applyNumberFormat="1" applyFont="1" applyFill="1" applyBorder="1" applyAlignment="1">
      <alignment vertical="center"/>
    </xf>
    <xf numFmtId="3" fontId="10" fillId="27" borderId="9" xfId="105" applyNumberFormat="1" applyFont="1" applyFill="1" applyBorder="1" applyAlignment="1">
      <alignment horizontal="left" vertical="center" wrapText="1"/>
      <protection/>
    </xf>
    <xf numFmtId="0" fontId="10" fillId="27" borderId="9" xfId="105" applyFont="1" applyFill="1" applyBorder="1" applyAlignment="1">
      <alignment vertical="center" wrapText="1"/>
      <protection/>
    </xf>
    <xf numFmtId="0" fontId="10" fillId="27" borderId="17" xfId="104" applyFont="1" applyFill="1" applyBorder="1" applyAlignment="1">
      <alignment horizontal="center" vertical="center" wrapText="1"/>
      <protection/>
    </xf>
    <xf numFmtId="0" fontId="3" fillId="28" borderId="29" xfId="104" applyFont="1" applyFill="1" applyBorder="1" applyAlignment="1">
      <alignment horizontal="center" vertical="center" wrapText="1"/>
      <protection/>
    </xf>
    <xf numFmtId="0" fontId="3" fillId="28" borderId="21" xfId="104" applyFont="1" applyFill="1" applyBorder="1" applyAlignment="1">
      <alignment horizontal="center" vertical="center" wrapText="1"/>
      <protection/>
    </xf>
    <xf numFmtId="49" fontId="10" fillId="27" borderId="23" xfId="0" applyNumberFormat="1" applyFont="1" applyFill="1" applyBorder="1" applyAlignment="1">
      <alignment horizontal="center" vertical="center" wrapText="1"/>
    </xf>
    <xf numFmtId="3" fontId="10" fillId="27" borderId="24" xfId="105" applyNumberFormat="1" applyFont="1" applyFill="1" applyBorder="1" applyAlignment="1">
      <alignment horizontal="left" vertical="center" wrapText="1"/>
      <protection/>
    </xf>
    <xf numFmtId="204" fontId="9" fillId="27" borderId="48" xfId="53" applyNumberFormat="1" applyFont="1" applyFill="1" applyBorder="1" applyAlignment="1">
      <alignment vertical="center" wrapText="1"/>
    </xf>
    <xf numFmtId="0" fontId="9" fillId="27" borderId="30" xfId="104" applyFont="1" applyFill="1" applyBorder="1" applyAlignment="1">
      <alignment vertical="center" wrapText="1"/>
      <protection/>
    </xf>
    <xf numFmtId="204" fontId="9" fillId="27" borderId="30" xfId="53" applyNumberFormat="1" applyFont="1" applyFill="1" applyBorder="1" applyAlignment="1">
      <alignment vertical="center" wrapText="1"/>
    </xf>
    <xf numFmtId="0" fontId="0" fillId="27" borderId="25" xfId="104" applyFont="1" applyFill="1" applyBorder="1" applyAlignment="1">
      <alignment vertical="center" wrapText="1"/>
      <protection/>
    </xf>
    <xf numFmtId="207" fontId="9" fillId="27" borderId="27" xfId="53" applyNumberFormat="1" applyFont="1" applyFill="1" applyBorder="1" applyAlignment="1">
      <alignment vertical="center"/>
    </xf>
    <xf numFmtId="0" fontId="58" fillId="27" borderId="9" xfId="108" applyNumberFormat="1" applyFont="1" applyFill="1" applyBorder="1" applyAlignment="1">
      <alignment horizontal="left" vertical="center" wrapText="1"/>
      <protection/>
    </xf>
    <xf numFmtId="0" fontId="110" fillId="0" borderId="49" xfId="0" applyFont="1" applyBorder="1" applyAlignment="1">
      <alignment horizontal="center"/>
    </xf>
    <xf numFmtId="0" fontId="1" fillId="0" borderId="29" xfId="0" applyFont="1" applyBorder="1" applyAlignment="1">
      <alignment horizontal="center"/>
    </xf>
    <xf numFmtId="0" fontId="110" fillId="0" borderId="29" xfId="0" applyFont="1" applyBorder="1" applyAlignment="1">
      <alignment horizontal="center"/>
    </xf>
    <xf numFmtId="0" fontId="122" fillId="0" borderId="29" xfId="0" applyFont="1" applyBorder="1" applyAlignment="1">
      <alignment horizontal="center"/>
    </xf>
    <xf numFmtId="0" fontId="56" fillId="27" borderId="9" xfId="107" applyFont="1" applyFill="1" applyBorder="1" applyAlignment="1">
      <alignment horizontal="left" vertical="center" wrapText="1"/>
      <protection/>
    </xf>
    <xf numFmtId="204" fontId="55" fillId="27" borderId="9" xfId="53" applyNumberFormat="1" applyFont="1" applyFill="1" applyBorder="1" applyAlignment="1">
      <alignment horizontal="left" vertical="center" wrapText="1"/>
    </xf>
    <xf numFmtId="0" fontId="56" fillId="27" borderId="9" xfId="0" applyFont="1" applyFill="1" applyBorder="1" applyAlignment="1">
      <alignment horizontal="left" vertical="center" wrapText="1"/>
    </xf>
    <xf numFmtId="49" fontId="2" fillId="0" borderId="17"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0" fontId="56" fillId="27" borderId="24" xfId="107" applyFont="1" applyFill="1" applyBorder="1" applyAlignment="1">
      <alignment horizontal="left" vertical="center" wrapText="1"/>
      <protection/>
    </xf>
    <xf numFmtId="3" fontId="9" fillId="26" borderId="9" xfId="0" applyNumberFormat="1" applyFont="1" applyFill="1" applyBorder="1" applyAlignment="1">
      <alignment horizontal="center" vertical="center"/>
    </xf>
    <xf numFmtId="3" fontId="9" fillId="26" borderId="24" xfId="0" applyNumberFormat="1" applyFont="1" applyFill="1" applyBorder="1" applyAlignment="1">
      <alignment horizontal="center" vertical="center"/>
    </xf>
    <xf numFmtId="3" fontId="9" fillId="26" borderId="9" xfId="0" applyNumberFormat="1" applyFont="1" applyFill="1" applyBorder="1" applyAlignment="1">
      <alignment horizontal="center" vertical="center"/>
    </xf>
    <xf numFmtId="183" fontId="9" fillId="26" borderId="9" xfId="112" applyNumberFormat="1" applyFont="1" applyFill="1" applyBorder="1" applyAlignment="1">
      <alignment horizontal="center" vertical="center"/>
    </xf>
    <xf numFmtId="183" fontId="9" fillId="26" borderId="9" xfId="112" applyNumberFormat="1" applyFont="1" applyFill="1" applyBorder="1" applyAlignment="1">
      <alignment horizontal="center" vertical="center"/>
    </xf>
    <xf numFmtId="183" fontId="9" fillId="26" borderId="24" xfId="112" applyNumberFormat="1" applyFont="1" applyFill="1" applyBorder="1" applyAlignment="1">
      <alignment horizontal="center" vertical="center"/>
    </xf>
    <xf numFmtId="0" fontId="9" fillId="27" borderId="50" xfId="0" applyFont="1" applyFill="1" applyBorder="1" applyAlignment="1">
      <alignment horizontal="left" vertical="center" wrapText="1"/>
    </xf>
    <xf numFmtId="0" fontId="9" fillId="27" borderId="39" xfId="0" applyFont="1" applyFill="1" applyBorder="1" applyAlignment="1">
      <alignment horizontal="left" vertical="center" wrapText="1"/>
    </xf>
    <xf numFmtId="180" fontId="9" fillId="27" borderId="51" xfId="0" applyNumberFormat="1" applyFont="1" applyFill="1" applyBorder="1" applyAlignment="1">
      <alignment horizontal="left" vertical="center" wrapText="1"/>
    </xf>
    <xf numFmtId="9" fontId="57" fillId="27" borderId="39" xfId="0" applyNumberFormat="1" applyFont="1" applyFill="1" applyBorder="1" applyAlignment="1">
      <alignment horizontal="left" vertical="center" wrapText="1"/>
    </xf>
    <xf numFmtId="9" fontId="57" fillId="27" borderId="46" xfId="0" applyNumberFormat="1" applyFont="1" applyFill="1" applyBorder="1" applyAlignment="1">
      <alignment horizontal="left" vertical="center" wrapText="1"/>
    </xf>
    <xf numFmtId="0" fontId="113" fillId="0" borderId="0" xfId="0" applyFont="1" applyAlignment="1">
      <alignment horizontal="center"/>
    </xf>
    <xf numFmtId="180" fontId="3" fillId="29" borderId="24" xfId="0" applyNumberFormat="1" applyFont="1" applyFill="1" applyBorder="1" applyAlignment="1">
      <alignment horizontal="center"/>
    </xf>
    <xf numFmtId="49" fontId="3" fillId="0" borderId="31" xfId="0" applyNumberFormat="1" applyFont="1" applyFill="1" applyBorder="1" applyAlignment="1">
      <alignment horizontal="center" vertical="center"/>
    </xf>
    <xf numFmtId="0" fontId="3" fillId="28" borderId="21" xfId="0" applyFont="1" applyFill="1" applyBorder="1" applyAlignment="1">
      <alignment horizontal="center" vertical="center"/>
    </xf>
    <xf numFmtId="0" fontId="3" fillId="28" borderId="21" xfId="0" applyFont="1" applyFill="1" applyBorder="1" applyAlignment="1">
      <alignment horizontal="center" vertical="center" wrapText="1"/>
    </xf>
    <xf numFmtId="3" fontId="4" fillId="27" borderId="9" xfId="0" applyNumberFormat="1" applyFont="1" applyFill="1" applyBorder="1" applyAlignment="1">
      <alignment horizontal="center"/>
    </xf>
    <xf numFmtId="3" fontId="8" fillId="27" borderId="9" xfId="0" applyNumberFormat="1" applyFont="1" applyFill="1" applyBorder="1" applyAlignment="1">
      <alignment horizontal="center"/>
    </xf>
    <xf numFmtId="3" fontId="8" fillId="26" borderId="9" xfId="0" applyNumberFormat="1" applyFont="1" applyFill="1" applyBorder="1" applyAlignment="1">
      <alignment horizontal="center"/>
    </xf>
    <xf numFmtId="3" fontId="3" fillId="29" borderId="9" xfId="0" applyNumberFormat="1" applyFont="1" applyFill="1" applyBorder="1" applyAlignment="1">
      <alignment horizontal="center"/>
    </xf>
    <xf numFmtId="3" fontId="3" fillId="0" borderId="9" xfId="0" applyNumberFormat="1" applyFont="1" applyBorder="1" applyAlignment="1">
      <alignment horizontal="center"/>
    </xf>
    <xf numFmtId="9" fontId="0" fillId="27" borderId="22" xfId="0" applyNumberFormat="1" applyFont="1" applyFill="1" applyBorder="1" applyAlignment="1">
      <alignment horizontal="left" vertical="center" wrapText="1"/>
    </xf>
    <xf numFmtId="3" fontId="0" fillId="27" borderId="39" xfId="0" applyNumberFormat="1" applyFont="1" applyFill="1" applyBorder="1" applyAlignment="1">
      <alignment horizontal="center" vertical="center" wrapText="1"/>
    </xf>
    <xf numFmtId="49" fontId="123" fillId="28" borderId="0" xfId="0" applyNumberFormat="1" applyFont="1" applyFill="1" applyBorder="1" applyAlignment="1">
      <alignment horizontal="center" vertical="center"/>
    </xf>
    <xf numFmtId="0" fontId="124" fillId="28" borderId="0" xfId="0" applyFont="1" applyFill="1" applyBorder="1" applyAlignment="1">
      <alignment horizontal="center" vertical="center"/>
    </xf>
    <xf numFmtId="0" fontId="111" fillId="0" borderId="0" xfId="0" applyFont="1" applyFill="1" applyAlignment="1">
      <alignment/>
    </xf>
    <xf numFmtId="0" fontId="111" fillId="28" borderId="0" xfId="0" applyFont="1" applyFill="1" applyAlignment="1">
      <alignment/>
    </xf>
    <xf numFmtId="0" fontId="111" fillId="0" borderId="0" xfId="0" applyFont="1" applyAlignment="1">
      <alignment/>
    </xf>
    <xf numFmtId="3" fontId="111" fillId="0" borderId="0" xfId="0" applyNumberFormat="1" applyFont="1" applyAlignment="1">
      <alignment/>
    </xf>
    <xf numFmtId="204" fontId="0" fillId="0" borderId="0" xfId="0" applyNumberFormat="1" applyAlignment="1">
      <alignment/>
    </xf>
    <xf numFmtId="0" fontId="4" fillId="0" borderId="0" xfId="0" applyFont="1" applyBorder="1" applyAlignment="1">
      <alignment horizontal="center"/>
    </xf>
    <xf numFmtId="3" fontId="113" fillId="0" borderId="0" xfId="0" applyNumberFormat="1" applyFont="1" applyFill="1" applyAlignment="1">
      <alignment/>
    </xf>
    <xf numFmtId="0" fontId="113" fillId="0" borderId="0" xfId="0" applyFont="1" applyFill="1" applyAlignment="1">
      <alignment/>
    </xf>
    <xf numFmtId="185" fontId="113" fillId="28" borderId="0" xfId="0" applyNumberFormat="1" applyFont="1" applyFill="1" applyAlignment="1">
      <alignment/>
    </xf>
    <xf numFmtId="0" fontId="113" fillId="28" borderId="0" xfId="0" applyFont="1" applyFill="1" applyAlignment="1">
      <alignment/>
    </xf>
    <xf numFmtId="180" fontId="113" fillId="28" borderId="0" xfId="0" applyNumberFormat="1" applyFont="1" applyFill="1" applyAlignment="1">
      <alignment/>
    </xf>
    <xf numFmtId="3" fontId="113" fillId="28" borderId="0" xfId="0" applyNumberFormat="1" applyFont="1" applyFill="1" applyAlignment="1">
      <alignment/>
    </xf>
    <xf numFmtId="216" fontId="113" fillId="0" borderId="0" xfId="53" applyNumberFormat="1" applyFont="1" applyFill="1" applyAlignment="1">
      <alignment/>
    </xf>
    <xf numFmtId="0" fontId="125" fillId="28" borderId="0" xfId="0" applyFont="1" applyFill="1" applyBorder="1" applyAlignment="1">
      <alignment horizontal="center"/>
    </xf>
    <xf numFmtId="0" fontId="113" fillId="0" borderId="0" xfId="0" applyFont="1" applyAlignment="1">
      <alignment/>
    </xf>
    <xf numFmtId="1" fontId="113" fillId="28" borderId="0" xfId="0" applyNumberFormat="1" applyFont="1" applyFill="1" applyAlignment="1">
      <alignment/>
    </xf>
    <xf numFmtId="180" fontId="8" fillId="29" borderId="9" xfId="0" applyNumberFormat="1" applyFont="1" applyFill="1" applyBorder="1" applyAlignment="1">
      <alignment horizontal="center"/>
    </xf>
    <xf numFmtId="180" fontId="4" fillId="27" borderId="9" xfId="0" applyNumberFormat="1" applyFont="1" applyFill="1" applyBorder="1" applyAlignment="1">
      <alignment horizontal="center"/>
    </xf>
    <xf numFmtId="180" fontId="8" fillId="27" borderId="9" xfId="0" applyNumberFormat="1" applyFont="1" applyFill="1" applyBorder="1" applyAlignment="1">
      <alignment horizontal="center"/>
    </xf>
    <xf numFmtId="180" fontId="8" fillId="26" borderId="9" xfId="0" applyNumberFormat="1" applyFont="1" applyFill="1" applyBorder="1" applyAlignment="1">
      <alignment horizontal="center"/>
    </xf>
    <xf numFmtId="180" fontId="3" fillId="29" borderId="9" xfId="0" applyNumberFormat="1" applyFont="1" applyFill="1" applyBorder="1" applyAlignment="1">
      <alignment horizontal="center"/>
    </xf>
    <xf numFmtId="180" fontId="3" fillId="27" borderId="9" xfId="0" applyNumberFormat="1" applyFont="1" applyFill="1" applyBorder="1" applyAlignment="1">
      <alignment horizontal="center"/>
    </xf>
    <xf numFmtId="0" fontId="3" fillId="0" borderId="9" xfId="0" applyFont="1" applyFill="1" applyBorder="1" applyAlignment="1">
      <alignment horizontal="center"/>
    </xf>
    <xf numFmtId="204" fontId="113" fillId="28" borderId="0" xfId="53" applyNumberFormat="1" applyFont="1" applyFill="1" applyAlignment="1">
      <alignment horizontal="center" wrapText="1"/>
    </xf>
    <xf numFmtId="180" fontId="126" fillId="27" borderId="9" xfId="0" applyNumberFormat="1"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16" xfId="0" applyFont="1" applyFill="1" applyBorder="1" applyAlignment="1">
      <alignment horizontal="center"/>
    </xf>
    <xf numFmtId="0" fontId="4" fillId="0" borderId="16" xfId="0" applyFont="1" applyFill="1" applyBorder="1" applyAlignment="1">
      <alignment horizontal="center"/>
    </xf>
    <xf numFmtId="0" fontId="4" fillId="0" borderId="0" xfId="0" applyFont="1" applyFill="1" applyBorder="1" applyAlignment="1">
      <alignment/>
    </xf>
    <xf numFmtId="0" fontId="3" fillId="0" borderId="21" xfId="0" applyFont="1" applyFill="1" applyBorder="1" applyAlignment="1">
      <alignment horizontal="center" vertical="center"/>
    </xf>
    <xf numFmtId="0" fontId="3" fillId="0" borderId="21" xfId="0" applyFont="1" applyFill="1" applyBorder="1" applyAlignment="1">
      <alignment horizontal="center" vertical="center" wrapText="1"/>
    </xf>
    <xf numFmtId="180" fontId="3" fillId="0" borderId="9" xfId="0" applyNumberFormat="1" applyFont="1" applyBorder="1" applyAlignment="1">
      <alignment horizontal="center"/>
    </xf>
    <xf numFmtId="204" fontId="127" fillId="27" borderId="27" xfId="53" applyNumberFormat="1" applyFont="1" applyFill="1" applyBorder="1" applyAlignment="1">
      <alignment vertical="center" wrapText="1"/>
    </xf>
    <xf numFmtId="0" fontId="60" fillId="0" borderId="17" xfId="0" applyFont="1" applyBorder="1" applyAlignment="1">
      <alignment horizontal="center" vertical="center" wrapText="1"/>
    </xf>
    <xf numFmtId="0" fontId="0" fillId="28" borderId="0" xfId="0" applyFont="1" applyFill="1" applyAlignment="1">
      <alignment/>
    </xf>
    <xf numFmtId="3" fontId="0" fillId="28" borderId="0" xfId="0" applyNumberFormat="1" applyFont="1" applyFill="1" applyAlignment="1">
      <alignment/>
    </xf>
    <xf numFmtId="204" fontId="0" fillId="28" borderId="0" xfId="53" applyNumberFormat="1" applyFont="1" applyFill="1" applyAlignment="1">
      <alignment horizontal="center" wrapText="1"/>
    </xf>
    <xf numFmtId="1" fontId="0" fillId="28" borderId="0" xfId="0" applyNumberFormat="1" applyFont="1" applyFill="1" applyAlignment="1">
      <alignment/>
    </xf>
    <xf numFmtId="0" fontId="0" fillId="0" borderId="0" xfId="0" applyFont="1" applyAlignment="1">
      <alignment vertical="center"/>
    </xf>
    <xf numFmtId="3" fontId="9" fillId="27" borderId="24" xfId="0" applyNumberFormat="1" applyFont="1" applyFill="1" applyBorder="1" applyAlignment="1">
      <alignment horizontal="center" vertical="center"/>
    </xf>
    <xf numFmtId="3" fontId="9" fillId="26" borderId="24" xfId="0" applyNumberFormat="1" applyFont="1" applyFill="1" applyBorder="1" applyAlignment="1">
      <alignment horizontal="center" vertical="center"/>
    </xf>
    <xf numFmtId="0" fontId="113" fillId="0" borderId="0" xfId="0" applyFont="1" applyAlignment="1">
      <alignment vertical="center" wrapText="1"/>
    </xf>
    <xf numFmtId="0" fontId="113" fillId="0" borderId="0" xfId="0" applyFont="1" applyAlignment="1">
      <alignment/>
    </xf>
    <xf numFmtId="0" fontId="115" fillId="0" borderId="0" xfId="0" applyFont="1" applyAlignment="1">
      <alignment/>
    </xf>
    <xf numFmtId="0" fontId="59" fillId="27" borderId="9" xfId="0" applyFont="1" applyFill="1" applyBorder="1" applyAlignment="1">
      <alignment horizontal="center" vertical="center" wrapText="1"/>
    </xf>
    <xf numFmtId="0" fontId="58" fillId="27" borderId="9" xfId="0" applyFont="1" applyFill="1" applyBorder="1" applyAlignment="1">
      <alignment horizontal="center" vertical="center" wrapText="1"/>
    </xf>
    <xf numFmtId="9" fontId="59" fillId="27" borderId="51" xfId="0" applyNumberFormat="1" applyFont="1" applyFill="1" applyBorder="1" applyAlignment="1">
      <alignment horizontal="center" vertical="center" wrapText="1"/>
    </xf>
    <xf numFmtId="0" fontId="58" fillId="27" borderId="52" xfId="0" applyNumberFormat="1" applyFont="1" applyFill="1" applyBorder="1" applyAlignment="1" applyProtection="1">
      <alignment horizontal="center" vertical="center" wrapText="1"/>
      <protection/>
    </xf>
    <xf numFmtId="204" fontId="58" fillId="27" borderId="24" xfId="53" applyNumberFormat="1" applyFont="1" applyFill="1" applyBorder="1" applyAlignment="1">
      <alignment horizontal="left" vertical="center" wrapText="1"/>
    </xf>
    <xf numFmtId="0" fontId="58" fillId="27" borderId="53" xfId="0" applyFont="1" applyFill="1" applyBorder="1" applyAlignment="1">
      <alignment horizontal="center" vertical="center" wrapText="1"/>
    </xf>
    <xf numFmtId="0" fontId="58" fillId="27" borderId="24" xfId="0" applyFont="1" applyFill="1" applyBorder="1" applyAlignment="1">
      <alignment horizontal="center" vertical="center" wrapText="1"/>
    </xf>
    <xf numFmtId="9" fontId="58" fillId="26" borderId="54" xfId="112" applyFont="1" applyFill="1" applyBorder="1" applyAlignment="1">
      <alignment horizontal="center" vertical="center" wrapText="1"/>
    </xf>
    <xf numFmtId="0" fontId="65" fillId="0" borderId="0" xfId="0" applyFont="1" applyBorder="1" applyAlignment="1">
      <alignment/>
    </xf>
    <xf numFmtId="0" fontId="128" fillId="0" borderId="0" xfId="0" applyFont="1" applyBorder="1" applyAlignment="1">
      <alignment/>
    </xf>
    <xf numFmtId="0" fontId="47" fillId="0" borderId="0" xfId="0" applyFont="1" applyFill="1" applyBorder="1" applyAlignment="1">
      <alignment horizontal="center" vertical="center"/>
    </xf>
    <xf numFmtId="0" fontId="47" fillId="0" borderId="0" xfId="0" applyFont="1" applyAlignment="1">
      <alignment/>
    </xf>
    <xf numFmtId="0" fontId="129" fillId="0" borderId="29" xfId="0" applyFont="1" applyBorder="1" applyAlignment="1">
      <alignment horizontal="center"/>
    </xf>
    <xf numFmtId="0" fontId="55" fillId="27" borderId="9" xfId="0" applyFont="1" applyFill="1" applyBorder="1" applyAlignment="1">
      <alignment horizontal="center" vertical="center" wrapText="1"/>
    </xf>
    <xf numFmtId="204" fontId="55" fillId="27" borderId="24" xfId="53" applyNumberFormat="1" applyFont="1" applyFill="1" applyBorder="1" applyAlignment="1">
      <alignment horizontal="left" vertical="center" wrapText="1"/>
    </xf>
    <xf numFmtId="0" fontId="130" fillId="0" borderId="0" xfId="0" applyFont="1" applyFill="1" applyAlignment="1">
      <alignment/>
    </xf>
    <xf numFmtId="0" fontId="130" fillId="0" borderId="0" xfId="0" applyFont="1" applyAlignment="1">
      <alignment/>
    </xf>
    <xf numFmtId="0" fontId="58" fillId="27" borderId="9" xfId="0" applyFont="1" applyFill="1" applyBorder="1" applyAlignment="1">
      <alignment horizontal="center" vertical="center"/>
    </xf>
    <xf numFmtId="0" fontId="58" fillId="27" borderId="15" xfId="0" applyFont="1" applyFill="1" applyBorder="1" applyAlignment="1">
      <alignment horizontal="center" vertical="center" wrapText="1"/>
    </xf>
    <xf numFmtId="183" fontId="58" fillId="26" borderId="38" xfId="112" applyNumberFormat="1" applyFont="1" applyFill="1" applyBorder="1" applyAlignment="1">
      <alignment horizontal="center" vertical="center" wrapText="1"/>
    </xf>
    <xf numFmtId="49" fontId="58" fillId="27" borderId="9" xfId="0" applyNumberFormat="1" applyFont="1" applyFill="1" applyBorder="1" applyAlignment="1">
      <alignment horizontal="center" vertical="center" wrapText="1"/>
    </xf>
    <xf numFmtId="204" fontId="58" fillId="27" borderId="9" xfId="53" applyNumberFormat="1" applyFont="1" applyFill="1" applyBorder="1" applyAlignment="1">
      <alignment horizontal="left" vertical="center" wrapText="1"/>
    </xf>
    <xf numFmtId="3" fontId="58" fillId="27" borderId="40" xfId="0" applyNumberFormat="1" applyFont="1" applyFill="1" applyBorder="1" applyAlignment="1">
      <alignment horizontal="center" vertical="center"/>
    </xf>
    <xf numFmtId="3" fontId="58" fillId="27" borderId="9" xfId="0" applyNumberFormat="1" applyFont="1" applyFill="1" applyBorder="1" applyAlignment="1">
      <alignment horizontal="center" vertical="center"/>
    </xf>
    <xf numFmtId="9" fontId="58" fillId="26" borderId="38" xfId="112" applyFont="1" applyFill="1" applyBorder="1" applyAlignment="1">
      <alignment horizontal="center" vertical="center" wrapText="1"/>
    </xf>
    <xf numFmtId="9" fontId="58" fillId="27" borderId="39" xfId="0" applyNumberFormat="1" applyFont="1" applyFill="1" applyBorder="1" applyAlignment="1">
      <alignment horizontal="left" vertical="center" wrapText="1"/>
    </xf>
    <xf numFmtId="49" fontId="10" fillId="27" borderId="9" xfId="0" applyNumberFormat="1" applyFont="1" applyFill="1" applyBorder="1" applyAlignment="1">
      <alignment horizontal="center" vertical="center" wrapText="1"/>
    </xf>
    <xf numFmtId="204" fontId="58" fillId="27" borderId="15" xfId="53" applyNumberFormat="1" applyFont="1" applyFill="1" applyBorder="1" applyAlignment="1">
      <alignment horizontal="left" vertical="center" wrapText="1"/>
    </xf>
    <xf numFmtId="3" fontId="58" fillId="27" borderId="15" xfId="0" applyNumberFormat="1" applyFont="1" applyFill="1" applyBorder="1" applyAlignment="1">
      <alignment horizontal="center" vertical="center"/>
    </xf>
    <xf numFmtId="204" fontId="58" fillId="27" borderId="15" xfId="53" applyNumberFormat="1" applyFont="1" applyFill="1" applyBorder="1" applyAlignment="1">
      <alignment horizontal="left" vertical="center" wrapText="1"/>
    </xf>
    <xf numFmtId="3" fontId="58" fillId="27" borderId="15" xfId="0" applyNumberFormat="1" applyFont="1" applyFill="1" applyBorder="1" applyAlignment="1">
      <alignment horizontal="center" vertical="center"/>
    </xf>
    <xf numFmtId="0" fontId="131" fillId="0" borderId="0" xfId="104" applyFont="1" applyFill="1" applyAlignment="1">
      <alignment vertical="center" wrapText="1"/>
      <protection/>
    </xf>
    <xf numFmtId="0" fontId="132" fillId="0" borderId="0" xfId="104" applyFont="1" applyFill="1" applyAlignment="1">
      <alignment vertical="center"/>
      <protection/>
    </xf>
    <xf numFmtId="0" fontId="131" fillId="0" borderId="0" xfId="104" applyFont="1" applyFill="1" applyAlignment="1">
      <alignment vertical="center"/>
      <protection/>
    </xf>
    <xf numFmtId="0" fontId="4" fillId="27" borderId="28" xfId="104" applyFont="1" applyFill="1" applyBorder="1" applyAlignment="1">
      <alignment vertical="center" wrapText="1"/>
      <protection/>
    </xf>
    <xf numFmtId="0" fontId="4" fillId="27" borderId="22" xfId="104" applyFont="1" applyFill="1" applyBorder="1" applyAlignment="1">
      <alignment vertical="center" wrapText="1"/>
      <protection/>
    </xf>
    <xf numFmtId="9" fontId="66" fillId="27" borderId="39" xfId="0" applyNumberFormat="1" applyFont="1" applyFill="1" applyBorder="1" applyAlignment="1">
      <alignment horizontal="left" vertical="center" wrapText="1"/>
    </xf>
    <xf numFmtId="0" fontId="4" fillId="27" borderId="22" xfId="104" applyFont="1" applyFill="1" applyBorder="1" applyAlignment="1">
      <alignment horizontal="left" vertical="center" wrapText="1"/>
      <protection/>
    </xf>
    <xf numFmtId="0" fontId="4" fillId="27" borderId="25" xfId="104" applyFont="1" applyFill="1" applyBorder="1" applyAlignment="1">
      <alignment vertical="center" wrapText="1"/>
      <protection/>
    </xf>
    <xf numFmtId="0" fontId="131" fillId="27" borderId="27" xfId="104" applyFont="1" applyFill="1" applyBorder="1" applyAlignment="1">
      <alignment vertical="center" wrapText="1"/>
      <protection/>
    </xf>
    <xf numFmtId="0" fontId="131" fillId="27" borderId="9" xfId="104" applyFont="1" applyFill="1" applyBorder="1" applyAlignment="1">
      <alignment vertical="center" wrapText="1"/>
      <protection/>
    </xf>
    <xf numFmtId="0" fontId="131" fillId="27" borderId="24" xfId="104" applyFont="1" applyFill="1" applyBorder="1" applyAlignment="1">
      <alignment vertical="center" wrapText="1"/>
      <protection/>
    </xf>
    <xf numFmtId="0" fontId="2" fillId="0" borderId="0" xfId="0" applyFont="1" applyFill="1" applyBorder="1" applyAlignment="1">
      <alignment horizontal="center"/>
    </xf>
    <xf numFmtId="0" fontId="4" fillId="0" borderId="55" xfId="0" applyFont="1" applyFill="1" applyBorder="1" applyAlignment="1">
      <alignment horizontal="center"/>
    </xf>
    <xf numFmtId="0" fontId="4" fillId="0" borderId="44" xfId="0" applyFont="1" applyFill="1" applyBorder="1" applyAlignment="1">
      <alignment/>
    </xf>
    <xf numFmtId="0" fontId="4" fillId="0" borderId="45" xfId="0" applyFont="1" applyFill="1" applyBorder="1" applyAlignment="1">
      <alignment/>
    </xf>
    <xf numFmtId="0" fontId="52" fillId="27" borderId="9" xfId="0" applyFont="1" applyFill="1" applyBorder="1" applyAlignment="1">
      <alignment horizontal="left" vertical="center" wrapText="1"/>
    </xf>
    <xf numFmtId="0" fontId="60" fillId="28" borderId="9"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7" fillId="0" borderId="17" xfId="0" applyFont="1" applyBorder="1" applyAlignment="1">
      <alignment horizontal="center" vertical="center" wrapText="1"/>
    </xf>
    <xf numFmtId="0" fontId="67" fillId="0" borderId="26"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31" xfId="0" applyFont="1" applyBorder="1" applyAlignment="1">
      <alignment horizontal="center" vertical="center" wrapText="1"/>
    </xf>
    <xf numFmtId="0" fontId="59" fillId="0" borderId="9" xfId="0" applyFont="1" applyBorder="1" applyAlignment="1">
      <alignment horizontal="center" vertical="center" wrapText="1"/>
    </xf>
    <xf numFmtId="0" fontId="61" fillId="0" borderId="56" xfId="0" applyFont="1" applyBorder="1" applyAlignment="1">
      <alignment horizontal="center" vertical="center" wrapText="1"/>
    </xf>
    <xf numFmtId="0" fontId="59" fillId="27" borderId="31" xfId="0" applyFont="1" applyFill="1" applyBorder="1" applyAlignment="1">
      <alignment horizontal="center" vertical="center" wrapText="1"/>
    </xf>
    <xf numFmtId="0" fontId="67" fillId="0" borderId="57"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21" xfId="0" applyFont="1" applyFill="1" applyBorder="1" applyAlignment="1">
      <alignment horizontal="center" vertical="center" wrapText="1"/>
    </xf>
    <xf numFmtId="0" fontId="67" fillId="28" borderId="17" xfId="0" applyFont="1" applyFill="1" applyBorder="1" applyAlignment="1">
      <alignment horizontal="center" vertical="center" wrapText="1"/>
    </xf>
    <xf numFmtId="0" fontId="59" fillId="28" borderId="9" xfId="0" applyFont="1" applyFill="1" applyBorder="1" applyAlignment="1">
      <alignment horizontal="center" vertical="center" wrapText="1"/>
    </xf>
    <xf numFmtId="0" fontId="61" fillId="0" borderId="58" xfId="0" applyFont="1" applyBorder="1" applyAlignment="1">
      <alignment horizontal="center" vertical="center" wrapText="1"/>
    </xf>
    <xf numFmtId="0" fontId="59" fillId="0" borderId="24" xfId="0" applyFont="1" applyBorder="1" applyAlignment="1">
      <alignment horizontal="center" vertical="center" wrapText="1"/>
    </xf>
    <xf numFmtId="9" fontId="61" fillId="27" borderId="39" xfId="0" applyNumberFormat="1" applyFont="1" applyFill="1" applyBorder="1" applyAlignment="1">
      <alignment horizontal="left" vertical="center" wrapText="1"/>
    </xf>
    <xf numFmtId="9" fontId="61" fillId="27" borderId="59" xfId="0" applyNumberFormat="1" applyFont="1" applyFill="1" applyBorder="1" applyAlignment="1">
      <alignment horizontal="left" vertical="center" wrapText="1"/>
    </xf>
    <xf numFmtId="0" fontId="0" fillId="0" borderId="0" xfId="0" applyFont="1" applyAlignment="1">
      <alignment/>
    </xf>
    <xf numFmtId="3" fontId="113" fillId="0" borderId="0" xfId="0" applyNumberFormat="1" applyFont="1" applyAlignment="1">
      <alignment/>
    </xf>
    <xf numFmtId="0" fontId="4" fillId="28" borderId="13" xfId="0" applyFont="1" applyFill="1" applyBorder="1" applyAlignment="1">
      <alignment/>
    </xf>
    <xf numFmtId="204" fontId="0" fillId="0" borderId="0" xfId="53" applyNumberFormat="1" applyFont="1" applyAlignment="1">
      <alignment/>
    </xf>
    <xf numFmtId="0" fontId="113" fillId="0" borderId="0" xfId="0" applyFont="1" applyAlignment="1">
      <alignment vertical="center"/>
    </xf>
    <xf numFmtId="0" fontId="113" fillId="0" borderId="0" xfId="0" applyFont="1" applyAlignment="1">
      <alignment vertical="center"/>
    </xf>
    <xf numFmtId="49" fontId="127" fillId="0" borderId="17" xfId="0" applyNumberFormat="1" applyFont="1" applyFill="1" applyBorder="1" applyAlignment="1">
      <alignment horizontal="center" vertical="center"/>
    </xf>
    <xf numFmtId="49" fontId="127" fillId="0" borderId="17" xfId="0" applyNumberFormat="1" applyFont="1" applyFill="1" applyBorder="1" applyAlignment="1">
      <alignment horizontal="center" vertical="center"/>
    </xf>
    <xf numFmtId="180" fontId="9" fillId="27" borderId="51" xfId="0" applyNumberFormat="1" applyFont="1" applyFill="1" applyBorder="1" applyAlignment="1">
      <alignment horizontal="left" vertical="center" wrapText="1"/>
    </xf>
    <xf numFmtId="0" fontId="29" fillId="30" borderId="9" xfId="0" applyFont="1" applyFill="1" applyBorder="1" applyAlignment="1">
      <alignment horizontal="left" vertical="center" wrapText="1"/>
    </xf>
    <xf numFmtId="0" fontId="47" fillId="27" borderId="22" xfId="104" applyFont="1" applyFill="1" applyBorder="1" applyAlignment="1">
      <alignment horizontal="left" vertical="center" wrapText="1"/>
      <protection/>
    </xf>
    <xf numFmtId="204" fontId="0" fillId="0" borderId="0" xfId="104" applyNumberFormat="1" applyFont="1" applyFill="1" applyBorder="1" applyAlignment="1">
      <alignment vertical="center" wrapText="1"/>
      <protection/>
    </xf>
    <xf numFmtId="0" fontId="2" fillId="0" borderId="37"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3" fillId="28" borderId="60" xfId="0" applyFont="1" applyFill="1" applyBorder="1" applyAlignment="1">
      <alignment horizontal="center" vertical="center"/>
    </xf>
    <xf numFmtId="0" fontId="3" fillId="28" borderId="28" xfId="0" applyFont="1" applyFill="1" applyBorder="1" applyAlignment="1">
      <alignment horizontal="center" vertical="center"/>
    </xf>
    <xf numFmtId="0" fontId="8" fillId="0" borderId="61" xfId="0" applyFont="1" applyBorder="1" applyAlignment="1">
      <alignment horizontal="center"/>
    </xf>
    <xf numFmtId="0" fontId="8" fillId="0" borderId="38" xfId="0" applyFont="1" applyBorder="1" applyAlignment="1">
      <alignment horizontal="center"/>
    </xf>
    <xf numFmtId="0" fontId="3" fillId="29" borderId="62" xfId="0" applyFont="1" applyFill="1" applyBorder="1" applyAlignment="1">
      <alignment horizontal="center" vertical="center"/>
    </xf>
    <xf numFmtId="0" fontId="3" fillId="29" borderId="54"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1" fillId="0" borderId="63"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33" fillId="0" borderId="64" xfId="0" applyFont="1" applyBorder="1" applyAlignment="1">
      <alignment horizontal="center"/>
    </xf>
    <xf numFmtId="0" fontId="50" fillId="0" borderId="64" xfId="0" applyFont="1" applyBorder="1" applyAlignment="1">
      <alignment horizontal="center"/>
    </xf>
    <xf numFmtId="0" fontId="110" fillId="26" borderId="9" xfId="0" applyFont="1" applyFill="1" applyBorder="1" applyAlignment="1">
      <alignment horizontal="center" vertical="center" wrapText="1"/>
    </xf>
    <xf numFmtId="0" fontId="110" fillId="26" borderId="65" xfId="0" applyFont="1" applyFill="1" applyBorder="1" applyAlignment="1">
      <alignment horizontal="center"/>
    </xf>
    <xf numFmtId="0" fontId="110" fillId="26" borderId="16" xfId="0" applyFont="1" applyFill="1" applyBorder="1" applyAlignment="1">
      <alignment horizontal="center"/>
    </xf>
    <xf numFmtId="0" fontId="2" fillId="0" borderId="17" xfId="0" applyFont="1" applyBorder="1" applyAlignment="1">
      <alignment horizontal="center" vertical="center" wrapText="1"/>
    </xf>
    <xf numFmtId="0" fontId="48" fillId="0" borderId="9" xfId="0" applyFont="1" applyBorder="1" applyAlignment="1">
      <alignment horizontal="center" vertical="center" wrapText="1"/>
    </xf>
    <xf numFmtId="0" fontId="9" fillId="0" borderId="0" xfId="0" applyFont="1" applyAlignment="1">
      <alignment horizontal="left"/>
    </xf>
    <xf numFmtId="0" fontId="60" fillId="0" borderId="17" xfId="0" applyFont="1" applyBorder="1" applyAlignment="1">
      <alignment horizontal="center" vertical="center" wrapText="1"/>
    </xf>
    <xf numFmtId="0" fontId="60" fillId="0" borderId="9" xfId="0" applyFont="1" applyBorder="1" applyAlignment="1">
      <alignment horizontal="center" vertical="center" wrapText="1"/>
    </xf>
    <xf numFmtId="0" fontId="121" fillId="27" borderId="42" xfId="0" applyFont="1" applyFill="1" applyBorder="1" applyAlignment="1">
      <alignment horizontal="center" vertical="center" wrapText="1"/>
    </xf>
    <xf numFmtId="0" fontId="3" fillId="28" borderId="49" xfId="104" applyFont="1" applyFill="1" applyBorder="1" applyAlignment="1">
      <alignment horizontal="center" vertical="center" wrapText="1"/>
      <protection/>
    </xf>
    <xf numFmtId="0" fontId="3" fillId="28" borderId="56" xfId="104" applyFont="1" applyFill="1" applyBorder="1" applyAlignment="1">
      <alignment horizontal="center" vertical="center" wrapText="1"/>
      <protection/>
    </xf>
    <xf numFmtId="0" fontId="3" fillId="0" borderId="49" xfId="104" applyFont="1" applyFill="1" applyBorder="1" applyAlignment="1">
      <alignment horizontal="center" vertical="center" wrapText="1"/>
      <protection/>
    </xf>
    <xf numFmtId="0" fontId="3" fillId="0" borderId="56" xfId="104" applyFont="1" applyFill="1" applyBorder="1" applyAlignment="1">
      <alignment horizontal="center" vertical="center" wrapText="1"/>
      <protection/>
    </xf>
    <xf numFmtId="0" fontId="3" fillId="0" borderId="58" xfId="104" applyFont="1" applyFill="1" applyBorder="1" applyAlignment="1">
      <alignment horizontal="center" vertical="center" wrapText="1"/>
      <protection/>
    </xf>
    <xf numFmtId="0" fontId="3" fillId="0" borderId="29" xfId="104" applyFont="1" applyFill="1" applyBorder="1" applyAlignment="1">
      <alignment horizontal="center" vertical="center" wrapText="1"/>
      <protection/>
    </xf>
    <xf numFmtId="0" fontId="3" fillId="0" borderId="21" xfId="104" applyFont="1" applyFill="1" applyBorder="1" applyAlignment="1">
      <alignment horizontal="center" vertical="center" wrapText="1"/>
      <protection/>
    </xf>
    <xf numFmtId="0" fontId="3" fillId="0" borderId="30" xfId="104" applyFont="1" applyFill="1" applyBorder="1" applyAlignment="1">
      <alignment horizontal="center" vertical="center" wrapText="1"/>
      <protection/>
    </xf>
    <xf numFmtId="0" fontId="3" fillId="28" borderId="29" xfId="104" applyFont="1" applyFill="1" applyBorder="1" applyAlignment="1">
      <alignment horizontal="center" vertical="center" wrapText="1"/>
      <protection/>
    </xf>
    <xf numFmtId="0" fontId="3" fillId="28" borderId="21" xfId="104" applyFont="1" applyFill="1" applyBorder="1" applyAlignment="1">
      <alignment horizontal="center" vertical="center" wrapText="1"/>
      <protection/>
    </xf>
    <xf numFmtId="0" fontId="3" fillId="0" borderId="66" xfId="104" applyFont="1" applyFill="1" applyBorder="1" applyAlignment="1">
      <alignment horizontal="center" vertical="center" wrapText="1"/>
      <protection/>
    </xf>
    <xf numFmtId="0" fontId="3" fillId="0" borderId="60" xfId="104" applyFont="1" applyFill="1" applyBorder="1" applyAlignment="1">
      <alignment horizontal="center" vertical="center" wrapText="1"/>
      <protection/>
    </xf>
    <xf numFmtId="0" fontId="3" fillId="0" borderId="67" xfId="104" applyFont="1" applyFill="1" applyBorder="1" applyAlignment="1">
      <alignment horizontal="center" vertical="center" wrapText="1"/>
      <protection/>
    </xf>
    <xf numFmtId="0" fontId="3" fillId="28" borderId="66" xfId="104" applyFont="1" applyFill="1" applyBorder="1" applyAlignment="1">
      <alignment horizontal="center" vertical="center" wrapText="1"/>
      <protection/>
    </xf>
    <xf numFmtId="0" fontId="3" fillId="28" borderId="60" xfId="104" applyFont="1" applyFill="1" applyBorder="1" applyAlignment="1">
      <alignment horizontal="center" vertical="center" wrapText="1"/>
      <protection/>
    </xf>
    <xf numFmtId="3" fontId="0" fillId="0" borderId="0" xfId="0" applyNumberFormat="1" applyFill="1" applyAlignment="1">
      <alignment/>
    </xf>
    <xf numFmtId="0" fontId="134" fillId="0" borderId="0" xfId="0" applyFont="1" applyAlignment="1">
      <alignment horizontal="left"/>
    </xf>
    <xf numFmtId="0" fontId="114" fillId="0" borderId="0" xfId="0" applyFont="1" applyAlignment="1">
      <alignment/>
    </xf>
    <xf numFmtId="0" fontId="114" fillId="0" borderId="0" xfId="0" applyFont="1" applyAlignment="1">
      <alignment horizontal="center"/>
    </xf>
    <xf numFmtId="0" fontId="115" fillId="0" borderId="0" xfId="0" applyFont="1" applyAlignment="1">
      <alignment horizontal="center"/>
    </xf>
    <xf numFmtId="0" fontId="135" fillId="0" borderId="46" xfId="0" applyFont="1" applyBorder="1" applyAlignment="1">
      <alignment vertical="center" wrapText="1"/>
    </xf>
  </cellXfs>
  <cellStyles count="144">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4" xfId="105"/>
    <cellStyle name="Normal Table" xfId="106"/>
    <cellStyle name="Normal_Formati_permbledhese_Investimet 2007" xfId="107"/>
    <cellStyle name="Normal_Tabela_Investimeve" xfId="108"/>
    <cellStyle name="Note" xfId="109"/>
    <cellStyle name="Output" xfId="110"/>
    <cellStyle name="Output Amounts" xfId="111"/>
    <cellStyle name="Percent" xfId="112"/>
    <cellStyle name="Percent [2]" xfId="113"/>
    <cellStyle name="percentage difference" xfId="114"/>
    <cellStyle name="percentage difference one decimal" xfId="115"/>
    <cellStyle name="percentage difference zero decimal" xfId="116"/>
    <cellStyle name="Pevný" xfId="117"/>
    <cellStyle name="Presentation" xfId="118"/>
    <cellStyle name="Proj" xfId="119"/>
    <cellStyle name="Publication" xfId="120"/>
    <cellStyle name="STYL1 - Style1" xfId="121"/>
    <cellStyle name="Style 1" xfId="122"/>
    <cellStyle name="Text" xfId="123"/>
    <cellStyle name="Title" xfId="124"/>
    <cellStyle name="Total" xfId="125"/>
    <cellStyle name="Warning Text" xfId="126"/>
    <cellStyle name="WebAnchor1" xfId="127"/>
    <cellStyle name="WebAnchor2" xfId="128"/>
    <cellStyle name="WebAnchor3" xfId="129"/>
    <cellStyle name="WebAnchor4" xfId="130"/>
    <cellStyle name="WebAnchor5" xfId="131"/>
    <cellStyle name="WebAnchor6" xfId="132"/>
    <cellStyle name="WebAnchor7" xfId="133"/>
    <cellStyle name="Webexclude" xfId="134"/>
    <cellStyle name="WebFN" xfId="135"/>
    <cellStyle name="WebFN1" xfId="136"/>
    <cellStyle name="WebFN2" xfId="137"/>
    <cellStyle name="WebFN3" xfId="138"/>
    <cellStyle name="WebFN4" xfId="139"/>
    <cellStyle name="WebHR" xfId="140"/>
    <cellStyle name="WebIndent1" xfId="141"/>
    <cellStyle name="WebIndent1wFN3" xfId="142"/>
    <cellStyle name="WebIndent2" xfId="143"/>
    <cellStyle name="WebNoBR" xfId="144"/>
    <cellStyle name="Záhlaví 1" xfId="145"/>
    <cellStyle name="Záhlaví 2" xfId="146"/>
    <cellStyle name="zero" xfId="147"/>
    <cellStyle name="ДАТА" xfId="148"/>
    <cellStyle name="ДЕНЕЖНЫЙ_BOPENGC" xfId="149"/>
    <cellStyle name="ЗАГОЛОВОК1" xfId="150"/>
    <cellStyle name="ЗАГОЛОВОК2" xfId="151"/>
    <cellStyle name="ИТОГОВЫЙ" xfId="152"/>
    <cellStyle name="Обычный_BOPENGC" xfId="153"/>
    <cellStyle name="ПРОЦЕНТНЫЙ_BOPENGC" xfId="154"/>
    <cellStyle name="ТЕКСТ" xfId="155"/>
    <cellStyle name="ФИКСИРОВАННЫЙ" xfId="156"/>
    <cellStyle name="ФИНАНСОВЫЙ_BOPENGC"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Users\Avidana\Downloads\monitorimi%202020\monitorimi%202017-2019\monitorimi%202019\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Users\Avidana\Downloads\monitorimi%202020\monitorimi%202017-2019\monitorimi%202019\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Users\Avidana\Downloads\monitorimi%202020\monitorimi%202017-2019\monitorimi%202019\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 val="Read Me"/>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 val="RED47"/>
      <sheetName val="Table"/>
      <sheetName val="Table_GEF"/>
      <sheetName val="sez_očist"/>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Q32"/>
  <sheetViews>
    <sheetView tabSelected="1" zoomScalePageLayoutView="0" workbookViewId="0" topLeftCell="A1">
      <selection activeCell="O28" sqref="O28"/>
    </sheetView>
  </sheetViews>
  <sheetFormatPr defaultColWidth="9.140625" defaultRowHeight="12.75"/>
  <cols>
    <col min="1" max="1" width="11.7109375" style="8" customWidth="1"/>
    <col min="2" max="2" width="39.57421875" style="0" customWidth="1"/>
    <col min="3" max="3" width="12.140625" style="0" customWidth="1"/>
    <col min="4" max="4" width="13.57421875" style="8" customWidth="1"/>
    <col min="5" max="5" width="13.28125" style="21" customWidth="1"/>
    <col min="6" max="6" width="15.00390625" style="21" customWidth="1"/>
    <col min="7" max="7" width="18.57421875" style="21" customWidth="1"/>
    <col min="8" max="8" width="19.28125" style="21" customWidth="1"/>
    <col min="9" max="9" width="13.140625" style="21" customWidth="1"/>
    <col min="11" max="11" width="13.7109375" style="0" customWidth="1"/>
    <col min="12" max="12" width="12.57421875" style="0" customWidth="1"/>
    <col min="13" max="13" width="15.00390625" style="0" customWidth="1"/>
    <col min="14" max="15" width="12.00390625" style="0" customWidth="1"/>
    <col min="16" max="16" width="16.00390625" style="0" bestFit="1" customWidth="1"/>
    <col min="17" max="17" width="14.7109375" style="0" customWidth="1"/>
  </cols>
  <sheetData>
    <row r="2" spans="1:9" s="7" customFormat="1" ht="15.75">
      <c r="A2" s="415" t="s">
        <v>70</v>
      </c>
      <c r="B2" s="416"/>
      <c r="C2" s="416"/>
      <c r="D2" s="417"/>
      <c r="E2" s="94"/>
      <c r="F2" s="94"/>
      <c r="G2" s="94"/>
      <c r="H2" s="94"/>
      <c r="I2" s="18"/>
    </row>
    <row r="3" spans="1:10" ht="13.5" thickBot="1">
      <c r="A3" s="6"/>
      <c r="B3" s="75"/>
      <c r="C3" s="75"/>
      <c r="D3" s="6"/>
      <c r="E3" s="271"/>
      <c r="F3" s="272"/>
      <c r="G3" s="333"/>
      <c r="H3" s="251"/>
      <c r="I3" s="418" t="s">
        <v>49</v>
      </c>
      <c r="J3" s="1"/>
    </row>
    <row r="4" spans="1:10" s="15" customFormat="1" ht="12.75">
      <c r="A4" s="12"/>
      <c r="B4" s="5"/>
      <c r="C4" s="5"/>
      <c r="D4" s="13"/>
      <c r="E4" s="273"/>
      <c r="F4" s="274"/>
      <c r="G4" s="274"/>
      <c r="H4" s="334"/>
      <c r="I4" s="20"/>
      <c r="J4" s="14"/>
    </row>
    <row r="5" spans="1:10" ht="12.75">
      <c r="A5" s="9" t="s">
        <v>22</v>
      </c>
      <c r="B5" s="30">
        <v>14</v>
      </c>
      <c r="C5" s="75"/>
      <c r="D5" s="75"/>
      <c r="E5" s="275"/>
      <c r="F5" s="275"/>
      <c r="G5" s="335"/>
      <c r="H5" s="268" t="s">
        <v>23</v>
      </c>
      <c r="I5" s="116" t="s">
        <v>82</v>
      </c>
      <c r="J5" s="1"/>
    </row>
    <row r="6" spans="1:10" ht="12.75">
      <c r="A6" s="9" t="s">
        <v>1</v>
      </c>
      <c r="B6" s="30" t="s">
        <v>80</v>
      </c>
      <c r="C6" s="76"/>
      <c r="D6" s="76"/>
      <c r="E6" s="359"/>
      <c r="F6" s="359"/>
      <c r="G6" s="336"/>
      <c r="H6" s="268" t="s">
        <v>51</v>
      </c>
      <c r="I6" s="116" t="s">
        <v>81</v>
      </c>
      <c r="J6" s="1"/>
    </row>
    <row r="7" spans="1:10" s="24" customFormat="1" ht="12.75">
      <c r="A7" s="369" t="s">
        <v>71</v>
      </c>
      <c r="B7" s="378" t="s">
        <v>50</v>
      </c>
      <c r="C7" s="117" t="s">
        <v>2</v>
      </c>
      <c r="D7" s="109" t="s">
        <v>3</v>
      </c>
      <c r="E7" s="234" t="s">
        <v>4</v>
      </c>
      <c r="F7" s="234" t="s">
        <v>5</v>
      </c>
      <c r="G7" s="234" t="s">
        <v>32</v>
      </c>
      <c r="H7" s="234" t="s">
        <v>67</v>
      </c>
      <c r="I7" s="110" t="s">
        <v>68</v>
      </c>
      <c r="J7" s="23"/>
    </row>
    <row r="8" spans="1:10" s="26" customFormat="1" ht="12.75">
      <c r="A8" s="370"/>
      <c r="B8" s="379"/>
      <c r="C8" s="92" t="s">
        <v>6</v>
      </c>
      <c r="D8" s="92" t="s">
        <v>24</v>
      </c>
      <c r="E8" s="276" t="s">
        <v>48</v>
      </c>
      <c r="F8" s="276" t="s">
        <v>48</v>
      </c>
      <c r="G8" s="235" t="s">
        <v>48</v>
      </c>
      <c r="H8" s="235" t="s">
        <v>6</v>
      </c>
      <c r="I8" s="372" t="s">
        <v>7</v>
      </c>
      <c r="J8" s="25"/>
    </row>
    <row r="9" spans="1:17" s="26" customFormat="1" ht="33.75">
      <c r="A9" s="371"/>
      <c r="B9" s="380"/>
      <c r="C9" s="93" t="s">
        <v>175</v>
      </c>
      <c r="D9" s="93" t="s">
        <v>176</v>
      </c>
      <c r="E9" s="277" t="s">
        <v>177</v>
      </c>
      <c r="F9" s="277" t="s">
        <v>178</v>
      </c>
      <c r="G9" s="236" t="s">
        <v>66</v>
      </c>
      <c r="H9" s="236" t="s">
        <v>65</v>
      </c>
      <c r="I9" s="373"/>
      <c r="J9" s="25"/>
      <c r="K9" s="121"/>
      <c r="L9"/>
      <c r="M9" s="357"/>
      <c r="N9" s="357"/>
      <c r="O9" s="357"/>
      <c r="P9"/>
      <c r="Q9"/>
    </row>
    <row r="10" spans="1:15" ht="12.75">
      <c r="A10" s="10">
        <v>600</v>
      </c>
      <c r="B10" s="2" t="s">
        <v>8</v>
      </c>
      <c r="C10" s="237">
        <v>3779269.505</v>
      </c>
      <c r="D10" s="237">
        <v>3854198</v>
      </c>
      <c r="E10" s="237">
        <v>3816352</v>
      </c>
      <c r="F10" s="237">
        <v>3720943</v>
      </c>
      <c r="G10" s="237">
        <v>2500000</v>
      </c>
      <c r="H10" s="237">
        <v>2383243.511</v>
      </c>
      <c r="I10" s="118">
        <f>H10-G10</f>
        <v>-116756.48900000006</v>
      </c>
      <c r="J10" s="1"/>
      <c r="K10" s="90"/>
      <c r="O10" s="15"/>
    </row>
    <row r="11" spans="1:17" ht="12.75">
      <c r="A11" s="10">
        <v>601</v>
      </c>
      <c r="B11" s="2" t="s">
        <v>9</v>
      </c>
      <c r="C11" s="237">
        <v>593305.595</v>
      </c>
      <c r="D11" s="237">
        <v>608802</v>
      </c>
      <c r="E11" s="237">
        <v>672648</v>
      </c>
      <c r="F11" s="237">
        <v>655832</v>
      </c>
      <c r="G11" s="237">
        <v>532105</v>
      </c>
      <c r="H11" s="237">
        <v>395312.619</v>
      </c>
      <c r="I11" s="115">
        <f aca="true" t="shared" si="0" ref="I11:I16">H11-G11</f>
        <v>-136792.381</v>
      </c>
      <c r="J11" s="1"/>
      <c r="K11" s="81"/>
      <c r="M11" s="81"/>
      <c r="N11" s="81"/>
      <c r="O11" s="414"/>
      <c r="P11" s="358"/>
      <c r="Q11" s="81"/>
    </row>
    <row r="12" spans="1:17" ht="12.75">
      <c r="A12" s="10">
        <v>602</v>
      </c>
      <c r="B12" s="2" t="s">
        <v>10</v>
      </c>
      <c r="C12" s="237">
        <v>1137183.537</v>
      </c>
      <c r="D12" s="237">
        <v>1169200</v>
      </c>
      <c r="E12" s="237">
        <v>1267000</v>
      </c>
      <c r="F12" s="237">
        <v>1388300</v>
      </c>
      <c r="G12" s="237">
        <v>1206765</v>
      </c>
      <c r="H12" s="237">
        <v>811995.219</v>
      </c>
      <c r="I12" s="115">
        <f t="shared" si="0"/>
        <v>-394769.78099999996</v>
      </c>
      <c r="J12" s="1"/>
      <c r="M12" s="81"/>
      <c r="N12" s="81"/>
      <c r="O12" s="414"/>
      <c r="P12" s="358"/>
      <c r="Q12" s="81"/>
    </row>
    <row r="13" spans="1:17" ht="12.75">
      <c r="A13" s="10">
        <v>603</v>
      </c>
      <c r="B13" s="2" t="s">
        <v>11</v>
      </c>
      <c r="C13" s="237">
        <v>0</v>
      </c>
      <c r="D13" s="237">
        <v>0</v>
      </c>
      <c r="E13" s="263">
        <v>0</v>
      </c>
      <c r="F13" s="263">
        <v>0</v>
      </c>
      <c r="G13" s="237">
        <v>0</v>
      </c>
      <c r="H13" s="237">
        <v>0</v>
      </c>
      <c r="I13" s="115">
        <f t="shared" si="0"/>
        <v>0</v>
      </c>
      <c r="J13" s="1"/>
      <c r="K13" s="81"/>
      <c r="M13" s="81"/>
      <c r="N13" s="81"/>
      <c r="O13" s="414"/>
      <c r="P13" s="358"/>
      <c r="Q13" s="81"/>
    </row>
    <row r="14" spans="1:10" ht="12.75">
      <c r="A14" s="10">
        <v>604</v>
      </c>
      <c r="B14" s="2" t="s">
        <v>12</v>
      </c>
      <c r="C14" s="237">
        <v>0</v>
      </c>
      <c r="D14" s="237">
        <v>0</v>
      </c>
      <c r="E14" s="263">
        <v>0</v>
      </c>
      <c r="F14" s="263">
        <v>0</v>
      </c>
      <c r="G14" s="237">
        <v>0</v>
      </c>
      <c r="H14" s="237">
        <v>0</v>
      </c>
      <c r="I14" s="115">
        <f t="shared" si="0"/>
        <v>0</v>
      </c>
      <c r="J14" s="1"/>
    </row>
    <row r="15" spans="1:17" ht="12.75">
      <c r="A15" s="10">
        <v>605</v>
      </c>
      <c r="B15" s="2" t="s">
        <v>13</v>
      </c>
      <c r="C15" s="237">
        <v>0</v>
      </c>
      <c r="D15" s="237">
        <v>0</v>
      </c>
      <c r="E15" s="263">
        <v>500</v>
      </c>
      <c r="F15" s="263">
        <v>500</v>
      </c>
      <c r="G15" s="237">
        <v>0</v>
      </c>
      <c r="H15" s="237">
        <v>438.863</v>
      </c>
      <c r="I15" s="115">
        <f t="shared" si="0"/>
        <v>438.863</v>
      </c>
      <c r="J15" s="1"/>
      <c r="K15" s="81"/>
      <c r="M15" s="81"/>
      <c r="N15" s="81"/>
      <c r="O15" s="81"/>
      <c r="P15" s="81"/>
      <c r="Q15" s="81"/>
    </row>
    <row r="16" spans="1:12" ht="12.75">
      <c r="A16" s="10">
        <v>606</v>
      </c>
      <c r="B16" s="2" t="s">
        <v>14</v>
      </c>
      <c r="C16" s="237">
        <v>60621.176</v>
      </c>
      <c r="D16" s="237">
        <v>61300</v>
      </c>
      <c r="E16" s="263">
        <f>82500+7200</f>
        <v>89700</v>
      </c>
      <c r="F16" s="263">
        <v>91700</v>
      </c>
      <c r="G16" s="237">
        <v>52000</v>
      </c>
      <c r="H16" s="237">
        <v>45579.944</v>
      </c>
      <c r="I16" s="115">
        <f t="shared" si="0"/>
        <v>-6420.055999999997</v>
      </c>
      <c r="J16" s="1"/>
      <c r="K16" s="119"/>
      <c r="L16" s="119"/>
    </row>
    <row r="17" spans="1:10" s="29" customFormat="1" ht="12.75">
      <c r="A17" s="103" t="s">
        <v>15</v>
      </c>
      <c r="B17" s="104" t="s">
        <v>16</v>
      </c>
      <c r="C17" s="105">
        <f>SUM(C10:C16)</f>
        <v>5570379.813</v>
      </c>
      <c r="D17" s="101">
        <f aca="true" t="shared" si="1" ref="D17:I17">SUM(D10:D16)</f>
        <v>5693500</v>
      </c>
      <c r="E17" s="105">
        <f t="shared" si="1"/>
        <v>5846200</v>
      </c>
      <c r="F17" s="105">
        <f t="shared" si="1"/>
        <v>5857275</v>
      </c>
      <c r="G17" s="105">
        <f t="shared" si="1"/>
        <v>4290870</v>
      </c>
      <c r="H17" s="262">
        <f t="shared" si="1"/>
        <v>3636570.156</v>
      </c>
      <c r="I17" s="102">
        <f t="shared" si="1"/>
        <v>-654299.844</v>
      </c>
      <c r="J17" s="28"/>
    </row>
    <row r="18" spans="1:13" ht="12.75">
      <c r="A18" s="10">
        <v>230</v>
      </c>
      <c r="B18" s="2" t="s">
        <v>17</v>
      </c>
      <c r="C18" s="263">
        <v>3348</v>
      </c>
      <c r="D18" s="237">
        <v>3348</v>
      </c>
      <c r="E18" s="237">
        <v>3000</v>
      </c>
      <c r="F18" s="237">
        <v>41619</v>
      </c>
      <c r="G18" s="237">
        <v>0</v>
      </c>
      <c r="H18" s="263">
        <v>0</v>
      </c>
      <c r="I18" s="115">
        <f>H18-G18</f>
        <v>0</v>
      </c>
      <c r="J18" s="1"/>
      <c r="M18" s="81"/>
    </row>
    <row r="19" spans="1:11" ht="12.75">
      <c r="A19" s="10">
        <v>231</v>
      </c>
      <c r="B19" s="2" t="s">
        <v>18</v>
      </c>
      <c r="C19" s="237">
        <v>303980.628</v>
      </c>
      <c r="D19" s="237">
        <v>397552</v>
      </c>
      <c r="E19" s="237">
        <v>427900</v>
      </c>
      <c r="F19" s="237">
        <v>319281</v>
      </c>
      <c r="G19" s="237">
        <v>210000</v>
      </c>
      <c r="H19" s="237">
        <v>52786.863</v>
      </c>
      <c r="I19" s="115">
        <f>H19-G19</f>
        <v>-157213.137</v>
      </c>
      <c r="J19" s="1"/>
      <c r="K19" s="360"/>
    </row>
    <row r="20" spans="1:10" ht="12.75">
      <c r="A20" s="10">
        <v>232</v>
      </c>
      <c r="B20" s="2" t="s">
        <v>19</v>
      </c>
      <c r="C20" s="263">
        <v>0</v>
      </c>
      <c r="D20" s="237">
        <v>0</v>
      </c>
      <c r="E20" s="263">
        <v>0</v>
      </c>
      <c r="F20" s="263">
        <v>0</v>
      </c>
      <c r="G20" s="237">
        <v>0</v>
      </c>
      <c r="H20" s="263">
        <v>0</v>
      </c>
      <c r="I20" s="115">
        <f>H20-G20</f>
        <v>0</v>
      </c>
      <c r="J20" s="1"/>
    </row>
    <row r="21" spans="1:10" ht="12.75">
      <c r="A21" s="99" t="s">
        <v>20</v>
      </c>
      <c r="B21" s="100" t="s">
        <v>33</v>
      </c>
      <c r="C21" s="105">
        <f>SUM(C18:C20)</f>
        <v>307328.628</v>
      </c>
      <c r="D21" s="101">
        <f aca="true" t="shared" si="2" ref="D21:I21">SUM(D18:D20)</f>
        <v>400900</v>
      </c>
      <c r="E21" s="105">
        <f t="shared" si="2"/>
        <v>430900</v>
      </c>
      <c r="F21" s="105">
        <f t="shared" si="2"/>
        <v>360900</v>
      </c>
      <c r="G21" s="105">
        <f t="shared" si="2"/>
        <v>210000</v>
      </c>
      <c r="H21" s="262">
        <f t="shared" si="2"/>
        <v>52786.863</v>
      </c>
      <c r="I21" s="102">
        <f t="shared" si="2"/>
        <v>-157213.137</v>
      </c>
      <c r="J21" s="1"/>
    </row>
    <row r="22" spans="1:13" ht="12.75">
      <c r="A22" s="10">
        <v>230</v>
      </c>
      <c r="B22" s="2" t="s">
        <v>17</v>
      </c>
      <c r="C22" s="264">
        <v>0</v>
      </c>
      <c r="D22" s="27">
        <v>0</v>
      </c>
      <c r="E22" s="264">
        <v>0</v>
      </c>
      <c r="F22" s="264">
        <v>0</v>
      </c>
      <c r="G22" s="238">
        <v>0</v>
      </c>
      <c r="H22" s="264">
        <v>0</v>
      </c>
      <c r="I22" s="115">
        <f>H22-G22</f>
        <v>0</v>
      </c>
      <c r="J22" s="1"/>
      <c r="M22" s="81"/>
    </row>
    <row r="23" spans="1:13" ht="12.75">
      <c r="A23" s="10">
        <v>231</v>
      </c>
      <c r="B23" s="2" t="s">
        <v>18</v>
      </c>
      <c r="C23" s="264">
        <v>0</v>
      </c>
      <c r="D23" s="27">
        <v>0</v>
      </c>
      <c r="E23" s="264">
        <v>0</v>
      </c>
      <c r="F23" s="264">
        <v>0</v>
      </c>
      <c r="G23" s="238">
        <v>0</v>
      </c>
      <c r="H23" s="264">
        <v>0</v>
      </c>
      <c r="I23" s="115">
        <f>H23-G23</f>
        <v>0</v>
      </c>
      <c r="J23" s="1"/>
      <c r="L23" s="81"/>
      <c r="M23" s="250"/>
    </row>
    <row r="24" spans="1:12" ht="12.75">
      <c r="A24" s="10">
        <v>232</v>
      </c>
      <c r="B24" s="2" t="s">
        <v>19</v>
      </c>
      <c r="C24" s="270">
        <v>0</v>
      </c>
      <c r="D24" s="27">
        <v>0</v>
      </c>
      <c r="E24" s="264">
        <v>0</v>
      </c>
      <c r="F24" s="264">
        <v>0</v>
      </c>
      <c r="G24" s="238">
        <v>0</v>
      </c>
      <c r="H24" s="264">
        <v>0</v>
      </c>
      <c r="I24" s="115">
        <f>H24-G24</f>
        <v>0</v>
      </c>
      <c r="J24" s="1"/>
      <c r="L24" s="81"/>
    </row>
    <row r="25" spans="1:10" ht="12.75">
      <c r="A25" s="16" t="s">
        <v>20</v>
      </c>
      <c r="B25" s="22" t="s">
        <v>34</v>
      </c>
      <c r="C25" s="17">
        <f>SUM(C22:C24)</f>
        <v>0</v>
      </c>
      <c r="D25" s="17">
        <f aca="true" t="shared" si="3" ref="D25:I25">SUM(D22:D24)</f>
        <v>0</v>
      </c>
      <c r="E25" s="239">
        <f t="shared" si="3"/>
        <v>0</v>
      </c>
      <c r="F25" s="239">
        <f t="shared" si="3"/>
        <v>0</v>
      </c>
      <c r="G25" s="239">
        <f t="shared" si="3"/>
        <v>0</v>
      </c>
      <c r="H25" s="265">
        <f t="shared" si="3"/>
        <v>0</v>
      </c>
      <c r="I25" s="102">
        <f t="shared" si="3"/>
        <v>0</v>
      </c>
      <c r="J25" s="1"/>
    </row>
    <row r="26" spans="1:10" s="29" customFormat="1" ht="12.75">
      <c r="A26" s="99" t="s">
        <v>21</v>
      </c>
      <c r="B26" s="111" t="s">
        <v>52</v>
      </c>
      <c r="C26" s="113">
        <f aca="true" t="shared" si="4" ref="C26:I26">C21+C25</f>
        <v>307328.628</v>
      </c>
      <c r="D26" s="112">
        <f t="shared" si="4"/>
        <v>400900</v>
      </c>
      <c r="E26" s="240">
        <f t="shared" si="4"/>
        <v>430900</v>
      </c>
      <c r="F26" s="240">
        <f t="shared" si="4"/>
        <v>360900</v>
      </c>
      <c r="G26" s="240">
        <f t="shared" si="4"/>
        <v>210000</v>
      </c>
      <c r="H26" s="266">
        <f t="shared" si="4"/>
        <v>52786.863</v>
      </c>
      <c r="I26" s="114">
        <f t="shared" si="4"/>
        <v>-157213.137</v>
      </c>
      <c r="J26" s="28"/>
    </row>
    <row r="27" spans="1:9" ht="12.75">
      <c r="A27" s="374" t="s">
        <v>35</v>
      </c>
      <c r="B27" s="375"/>
      <c r="C27" s="11"/>
      <c r="D27" s="11"/>
      <c r="E27" s="278"/>
      <c r="F27" s="241"/>
      <c r="G27" s="241"/>
      <c r="H27" s="267">
        <v>0</v>
      </c>
      <c r="I27" s="106"/>
    </row>
    <row r="28" spans="1:11" s="29" customFormat="1" ht="18.75" customHeight="1" thickBot="1">
      <c r="A28" s="376" t="s">
        <v>36</v>
      </c>
      <c r="B28" s="377"/>
      <c r="C28" s="97">
        <f aca="true" t="shared" si="5" ref="C28:I28">C17+C26+C27</f>
        <v>5877708.441</v>
      </c>
      <c r="D28" s="97">
        <f t="shared" si="5"/>
        <v>6094400</v>
      </c>
      <c r="E28" s="97">
        <f t="shared" si="5"/>
        <v>6277100</v>
      </c>
      <c r="F28" s="97">
        <f t="shared" si="5"/>
        <v>6218175</v>
      </c>
      <c r="G28" s="97">
        <f t="shared" si="5"/>
        <v>4500870</v>
      </c>
      <c r="H28" s="233">
        <f t="shared" si="5"/>
        <v>3689357.019</v>
      </c>
      <c r="I28" s="98">
        <f t="shared" si="5"/>
        <v>-811512.981</v>
      </c>
      <c r="K28" s="96"/>
    </row>
    <row r="30" spans="12:16" ht="12.75">
      <c r="L30" s="81"/>
      <c r="N30" s="81"/>
      <c r="O30" s="81"/>
      <c r="P30" s="90"/>
    </row>
    <row r="32" spans="12:15" ht="12.75">
      <c r="L32" s="81"/>
      <c r="N32" s="81"/>
      <c r="O32" s="81"/>
    </row>
  </sheetData>
  <sheetProtection/>
  <mergeCells count="5">
    <mergeCell ref="A7:A9"/>
    <mergeCell ref="I8:I9"/>
    <mergeCell ref="A27:B27"/>
    <mergeCell ref="A28:B28"/>
    <mergeCell ref="B7:B9"/>
  </mergeCells>
  <printOptions horizontalCentered="1" verticalCentered="1"/>
  <pageMargins left="0" right="0" top="0" bottom="0" header="0" footer="0"/>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2:S40"/>
  <sheetViews>
    <sheetView zoomScale="80" zoomScaleNormal="80" zoomScalePageLayoutView="0" workbookViewId="0" topLeftCell="A1">
      <selection activeCell="S55" sqref="S55"/>
    </sheetView>
  </sheetViews>
  <sheetFormatPr defaultColWidth="9.140625" defaultRowHeight="12.75"/>
  <cols>
    <col min="1" max="1" width="9.00390625" style="0" customWidth="1"/>
    <col min="2" max="2" width="26.421875" style="0" customWidth="1"/>
    <col min="3" max="3" width="11.57421875" style="302" customWidth="1"/>
    <col min="4" max="4" width="9.8515625" style="0" customWidth="1"/>
    <col min="5" max="5" width="12.7109375" style="0" customWidth="1"/>
    <col min="6" max="6" width="12.421875" style="0" customWidth="1"/>
    <col min="7" max="7" width="11.57421875" style="0" customWidth="1"/>
    <col min="8" max="8" width="13.8515625" style="0" customWidth="1"/>
    <col min="9" max="9" width="12.57421875" style="0" customWidth="1"/>
    <col min="10" max="10" width="15.57421875" style="0" customWidth="1"/>
    <col min="11" max="11" width="12.421875" style="0" customWidth="1"/>
    <col min="12" max="12" width="12.7109375" style="0" customWidth="1"/>
    <col min="13" max="13" width="12.00390625" style="0" customWidth="1"/>
    <col min="14" max="14" width="12.7109375" style="0" customWidth="1"/>
    <col min="15" max="15" width="9.28125" style="0" customWidth="1"/>
    <col min="16" max="16" width="12.7109375" style="0" customWidth="1"/>
    <col min="17" max="17" width="10.8515625" style="0" customWidth="1"/>
    <col min="18" max="18" width="11.00390625" style="0" customWidth="1"/>
    <col min="19" max="19" width="68.28125" style="0" customWidth="1"/>
  </cols>
  <sheetData>
    <row r="2" spans="1:14" s="89" customFormat="1" ht="15.75">
      <c r="A2" s="88" t="s">
        <v>147</v>
      </c>
      <c r="B2" s="87"/>
      <c r="C2" s="299"/>
      <c r="D2" s="87"/>
      <c r="E2" s="87"/>
      <c r="F2" s="87"/>
      <c r="G2" s="87"/>
      <c r="H2" s="87"/>
      <c r="I2" s="87"/>
      <c r="J2" s="87"/>
      <c r="K2" s="87"/>
      <c r="L2" s="87"/>
      <c r="M2" s="87"/>
      <c r="N2" s="87"/>
    </row>
    <row r="3" spans="1:14" s="36" customFormat="1" ht="15.75">
      <c r="A3" s="34"/>
      <c r="B3" s="35"/>
      <c r="C3" s="300"/>
      <c r="D3" s="35"/>
      <c r="E3" s="35"/>
      <c r="F3" s="35"/>
      <c r="G3" s="35"/>
      <c r="H3" s="35"/>
      <c r="I3" s="35"/>
      <c r="J3" s="35"/>
      <c r="K3" s="35"/>
      <c r="L3" s="35"/>
      <c r="M3" s="35"/>
      <c r="N3" s="35"/>
    </row>
    <row r="4" spans="1:14" ht="15">
      <c r="A4" s="40" t="s">
        <v>22</v>
      </c>
      <c r="B4" s="73">
        <v>14</v>
      </c>
      <c r="C4" s="39" t="s">
        <v>23</v>
      </c>
      <c r="D4" s="31">
        <v>1014</v>
      </c>
      <c r="E4" s="3"/>
      <c r="F4" s="3"/>
      <c r="G4" s="3"/>
      <c r="H4" s="3"/>
      <c r="I4" s="3"/>
      <c r="J4" s="3"/>
      <c r="K4" s="4"/>
      <c r="L4" s="4"/>
      <c r="M4" s="4"/>
      <c r="N4" s="4"/>
    </row>
    <row r="5" spans="1:14" ht="15">
      <c r="A5" s="32"/>
      <c r="B5" s="33"/>
      <c r="C5" s="301"/>
      <c r="D5" s="33"/>
      <c r="E5" s="3"/>
      <c r="F5" s="3"/>
      <c r="G5" s="3"/>
      <c r="H5" s="3"/>
      <c r="I5" s="3"/>
      <c r="J5" s="3"/>
      <c r="K5" s="4"/>
      <c r="L5" s="4"/>
      <c r="M5" s="4"/>
      <c r="N5" s="4"/>
    </row>
    <row r="6" spans="1:14" ht="15">
      <c r="A6" s="40" t="s">
        <v>1</v>
      </c>
      <c r="B6" s="30" t="s">
        <v>80</v>
      </c>
      <c r="C6" s="39" t="s">
        <v>51</v>
      </c>
      <c r="D6" s="31" t="s">
        <v>83</v>
      </c>
      <c r="E6" s="38"/>
      <c r="F6" s="37"/>
      <c r="G6" s="37"/>
      <c r="H6" s="120" t="s">
        <v>116</v>
      </c>
      <c r="I6" s="37"/>
      <c r="J6" s="37"/>
      <c r="K6" s="4"/>
      <c r="L6" s="4"/>
      <c r="M6" s="4"/>
      <c r="N6" s="4"/>
    </row>
    <row r="7" spans="1:13" ht="15.75" thickBot="1">
      <c r="A7" s="388"/>
      <c r="B7" s="389"/>
      <c r="F7" s="80"/>
      <c r="G7" s="79"/>
      <c r="H7" s="80"/>
      <c r="I7" s="80"/>
      <c r="M7" s="15"/>
    </row>
    <row r="8" spans="1:19" s="77" customFormat="1" ht="15.75">
      <c r="A8" s="208"/>
      <c r="B8" s="209" t="s">
        <v>49</v>
      </c>
      <c r="C8" s="303"/>
      <c r="D8" s="210"/>
      <c r="E8" s="210"/>
      <c r="F8" s="210" t="s">
        <v>72</v>
      </c>
      <c r="G8" s="211"/>
      <c r="H8" s="211"/>
      <c r="I8" s="211" t="s">
        <v>73</v>
      </c>
      <c r="J8" s="210"/>
      <c r="K8" s="210"/>
      <c r="L8" s="210" t="s">
        <v>74</v>
      </c>
      <c r="M8" s="210"/>
      <c r="N8" s="210"/>
      <c r="O8" s="210" t="s">
        <v>75</v>
      </c>
      <c r="P8" s="391" t="s">
        <v>79</v>
      </c>
      <c r="Q8" s="392"/>
      <c r="R8" s="392"/>
      <c r="S8" s="385" t="s">
        <v>25</v>
      </c>
    </row>
    <row r="9" spans="1:19" s="41" customFormat="1" ht="33" customHeight="1">
      <c r="A9" s="393" t="s">
        <v>0</v>
      </c>
      <c r="B9" s="383" t="s">
        <v>61</v>
      </c>
      <c r="C9" s="394" t="s">
        <v>62</v>
      </c>
      <c r="D9" s="381" t="s">
        <v>174</v>
      </c>
      <c r="E9" s="381" t="s">
        <v>179</v>
      </c>
      <c r="F9" s="382" t="s">
        <v>180</v>
      </c>
      <c r="G9" s="384" t="s">
        <v>183</v>
      </c>
      <c r="H9" s="384" t="s">
        <v>184</v>
      </c>
      <c r="I9" s="387" t="s">
        <v>181</v>
      </c>
      <c r="J9" s="381" t="s">
        <v>182</v>
      </c>
      <c r="K9" s="381" t="s">
        <v>215</v>
      </c>
      <c r="L9" s="382" t="s">
        <v>218</v>
      </c>
      <c r="M9" s="381" t="s">
        <v>220</v>
      </c>
      <c r="N9" s="381" t="s">
        <v>219</v>
      </c>
      <c r="O9" s="382" t="s">
        <v>221</v>
      </c>
      <c r="P9" s="390" t="s">
        <v>76</v>
      </c>
      <c r="Q9" s="390" t="s">
        <v>77</v>
      </c>
      <c r="R9" s="390" t="s">
        <v>78</v>
      </c>
      <c r="S9" s="386"/>
    </row>
    <row r="10" spans="1:19" s="41" customFormat="1" ht="72.75" customHeight="1" thickBot="1">
      <c r="A10" s="393"/>
      <c r="B10" s="383"/>
      <c r="C10" s="394"/>
      <c r="D10" s="381"/>
      <c r="E10" s="381"/>
      <c r="F10" s="382"/>
      <c r="G10" s="384"/>
      <c r="H10" s="384"/>
      <c r="I10" s="387"/>
      <c r="J10" s="381"/>
      <c r="K10" s="381"/>
      <c r="L10" s="382"/>
      <c r="M10" s="381"/>
      <c r="N10" s="381"/>
      <c r="O10" s="382"/>
      <c r="P10" s="390"/>
      <c r="Q10" s="390"/>
      <c r="R10" s="390"/>
      <c r="S10" s="386"/>
    </row>
    <row r="11" spans="1:19" s="285" customFormat="1" ht="93.75" customHeight="1">
      <c r="A11" s="215" t="s">
        <v>63</v>
      </c>
      <c r="B11" s="212" t="s">
        <v>106</v>
      </c>
      <c r="C11" s="213" t="s">
        <v>107</v>
      </c>
      <c r="D11" s="126">
        <v>4278</v>
      </c>
      <c r="E11" s="126">
        <v>4372575.1</v>
      </c>
      <c r="F11" s="221">
        <f aca="true" t="shared" si="0" ref="F11:F19">E11/D11</f>
        <v>1022.1073165030388</v>
      </c>
      <c r="G11" s="126">
        <v>4588</v>
      </c>
      <c r="H11" s="126">
        <f>3720943+655832</f>
        <v>4376775</v>
      </c>
      <c r="I11" s="223">
        <f aca="true" t="shared" si="1" ref="I11:I20">H11/G11</f>
        <v>953.9614210985179</v>
      </c>
      <c r="J11" s="126">
        <v>4588</v>
      </c>
      <c r="K11" s="126">
        <v>3032080</v>
      </c>
      <c r="L11" s="223">
        <f aca="true" t="shared" si="2" ref="L11:L24">K11/J11</f>
        <v>660.871839581517</v>
      </c>
      <c r="M11" s="126">
        <v>4146</v>
      </c>
      <c r="N11" s="126">
        <v>2778556.13</v>
      </c>
      <c r="O11" s="223">
        <f>N11/M11</f>
        <v>670.1775518572117</v>
      </c>
      <c r="P11" s="224">
        <f>O11/F11-1</f>
        <v>-0.34431782158638014</v>
      </c>
      <c r="Q11" s="224">
        <f>O11/I11-1</f>
        <v>-0.29747939797661815</v>
      </c>
      <c r="R11" s="224">
        <f>O11/L11-1</f>
        <v>0.014080963536874824</v>
      </c>
      <c r="S11" s="227" t="s">
        <v>209</v>
      </c>
    </row>
    <row r="12" spans="1:19" s="361" customFormat="1" ht="63.75" customHeight="1">
      <c r="A12" s="216" t="s">
        <v>64</v>
      </c>
      <c r="B12" s="212" t="s">
        <v>108</v>
      </c>
      <c r="C12" s="213" t="s">
        <v>109</v>
      </c>
      <c r="D12" s="126">
        <v>4690</v>
      </c>
      <c r="E12" s="126">
        <v>1123892</v>
      </c>
      <c r="F12" s="221">
        <f t="shared" si="0"/>
        <v>239.6358208955224</v>
      </c>
      <c r="G12" s="126">
        <f>5401-67-23-337</f>
        <v>4974</v>
      </c>
      <c r="H12" s="126">
        <f>1160300-17800-9520-52385-10000-500-500+500+69700+250000</f>
        <v>1389795</v>
      </c>
      <c r="I12" s="223">
        <f t="shared" si="1"/>
        <v>279.4119420989144</v>
      </c>
      <c r="J12" s="126">
        <v>5003</v>
      </c>
      <c r="K12" s="126">
        <v>1180190</v>
      </c>
      <c r="L12" s="223">
        <f t="shared" si="2"/>
        <v>235.89646212272638</v>
      </c>
      <c r="M12" s="126">
        <v>5003</v>
      </c>
      <c r="N12" s="126">
        <v>780046</v>
      </c>
      <c r="O12" s="223">
        <f>N12/M12</f>
        <v>155.9156506096342</v>
      </c>
      <c r="P12" s="225">
        <f>O12/F12-1</f>
        <v>-0.34936417257246744</v>
      </c>
      <c r="Q12" s="225">
        <f>O12/I12-1</f>
        <v>-0.4419864468268194</v>
      </c>
      <c r="R12" s="225">
        <f>O12/L12-1</f>
        <v>-0.3390504918699532</v>
      </c>
      <c r="S12" s="228" t="s">
        <v>227</v>
      </c>
    </row>
    <row r="13" spans="1:19" s="362" customFormat="1" ht="96" customHeight="1">
      <c r="A13" s="216" t="s">
        <v>37</v>
      </c>
      <c r="B13" s="212" t="s">
        <v>88</v>
      </c>
      <c r="C13" s="213" t="s">
        <v>89</v>
      </c>
      <c r="D13" s="126">
        <v>67</v>
      </c>
      <c r="E13" s="126">
        <v>17800</v>
      </c>
      <c r="F13" s="221">
        <f t="shared" si="0"/>
        <v>265.67164179104475</v>
      </c>
      <c r="G13" s="126">
        <v>67</v>
      </c>
      <c r="H13" s="126">
        <v>17800</v>
      </c>
      <c r="I13" s="223">
        <f t="shared" si="1"/>
        <v>265.67164179104475</v>
      </c>
      <c r="J13" s="126">
        <v>63</v>
      </c>
      <c r="K13" s="126">
        <v>11800</v>
      </c>
      <c r="L13" s="223">
        <f t="shared" si="2"/>
        <v>187.3015873015873</v>
      </c>
      <c r="M13" s="126">
        <v>63</v>
      </c>
      <c r="N13" s="126">
        <v>11800</v>
      </c>
      <c r="O13" s="223">
        <f>N13/M13</f>
        <v>187.3015873015873</v>
      </c>
      <c r="P13" s="225">
        <f>O13/F13-1</f>
        <v>-0.29498840734795784</v>
      </c>
      <c r="Q13" s="225">
        <f>O13/I13-1</f>
        <v>-0.29498840734795784</v>
      </c>
      <c r="R13" s="225">
        <f>O13/L13-1</f>
        <v>0</v>
      </c>
      <c r="S13" s="228" t="s">
        <v>210</v>
      </c>
    </row>
    <row r="14" spans="1:19" s="362" customFormat="1" ht="90" customHeight="1">
      <c r="A14" s="216" t="s">
        <v>167</v>
      </c>
      <c r="B14" s="212" t="s">
        <v>86</v>
      </c>
      <c r="C14" s="213" t="s">
        <v>87</v>
      </c>
      <c r="D14" s="126">
        <v>23</v>
      </c>
      <c r="E14" s="126">
        <v>9520</v>
      </c>
      <c r="F14" s="221">
        <f t="shared" si="0"/>
        <v>413.9130434782609</v>
      </c>
      <c r="G14" s="126">
        <v>23</v>
      </c>
      <c r="H14" s="126">
        <v>9520</v>
      </c>
      <c r="I14" s="223">
        <f t="shared" si="1"/>
        <v>413.9130434782609</v>
      </c>
      <c r="J14" s="126">
        <v>20</v>
      </c>
      <c r="K14" s="126">
        <v>6400</v>
      </c>
      <c r="L14" s="223">
        <f t="shared" si="2"/>
        <v>320</v>
      </c>
      <c r="M14" s="126">
        <v>20</v>
      </c>
      <c r="N14" s="126">
        <v>6400</v>
      </c>
      <c r="O14" s="223">
        <f>N14/M14</f>
        <v>320</v>
      </c>
      <c r="P14" s="224">
        <f>O14/F14-1</f>
        <v>-0.22689075630252098</v>
      </c>
      <c r="Q14" s="224">
        <f>O14/I14-1</f>
        <v>-0.22689075630252098</v>
      </c>
      <c r="R14" s="224">
        <f>O14/L14-1</f>
        <v>0</v>
      </c>
      <c r="S14" s="229" t="s">
        <v>185</v>
      </c>
    </row>
    <row r="15" spans="1:19" s="362" customFormat="1" ht="108" customHeight="1">
      <c r="A15" s="216" t="s">
        <v>38</v>
      </c>
      <c r="B15" s="212" t="s">
        <v>84</v>
      </c>
      <c r="C15" s="213" t="s">
        <v>85</v>
      </c>
      <c r="D15" s="126">
        <v>344</v>
      </c>
      <c r="E15" s="126">
        <v>46593</v>
      </c>
      <c r="F15" s="221">
        <f t="shared" si="0"/>
        <v>135.44476744186048</v>
      </c>
      <c r="G15" s="126">
        <v>362</v>
      </c>
      <c r="H15" s="126">
        <f>2985+49400</f>
        <v>52385</v>
      </c>
      <c r="I15" s="223">
        <f t="shared" si="1"/>
        <v>144.70994475138122</v>
      </c>
      <c r="J15" s="126">
        <v>381</v>
      </c>
      <c r="K15" s="126">
        <v>49400</v>
      </c>
      <c r="L15" s="223">
        <f t="shared" si="2"/>
        <v>129.65879265091863</v>
      </c>
      <c r="M15" s="126">
        <v>381</v>
      </c>
      <c r="N15" s="126">
        <v>49400</v>
      </c>
      <c r="O15" s="223">
        <f>N15/M15</f>
        <v>129.65879265091863</v>
      </c>
      <c r="P15" s="225">
        <f>O15/F15-1</f>
        <v>-0.04271833382877244</v>
      </c>
      <c r="Q15" s="225">
        <f>O15/I15-1</f>
        <v>-0.10400910681239772</v>
      </c>
      <c r="R15" s="225">
        <f>O15/L15-1</f>
        <v>0</v>
      </c>
      <c r="S15" s="365" t="s">
        <v>211</v>
      </c>
    </row>
    <row r="16" spans="1:19" s="362" customFormat="1" ht="53.25" customHeight="1">
      <c r="A16" s="217" t="s">
        <v>168</v>
      </c>
      <c r="B16" s="212" t="s">
        <v>126</v>
      </c>
      <c r="C16" s="213" t="s">
        <v>129</v>
      </c>
      <c r="D16" s="126">
        <v>0</v>
      </c>
      <c r="E16" s="126">
        <v>0</v>
      </c>
      <c r="F16" s="221">
        <v>0</v>
      </c>
      <c r="G16" s="126">
        <v>80</v>
      </c>
      <c r="H16" s="126">
        <v>10000</v>
      </c>
      <c r="I16" s="223">
        <f t="shared" si="1"/>
        <v>125</v>
      </c>
      <c r="J16" s="126">
        <v>20</v>
      </c>
      <c r="K16" s="126">
        <v>10000</v>
      </c>
      <c r="L16" s="223">
        <f t="shared" si="2"/>
        <v>500</v>
      </c>
      <c r="M16" s="126">
        <v>0</v>
      </c>
      <c r="N16" s="126">
        <v>9368.064</v>
      </c>
      <c r="O16" s="223">
        <v>0</v>
      </c>
      <c r="P16" s="224">
        <v>0</v>
      </c>
      <c r="Q16" s="224">
        <v>0</v>
      </c>
      <c r="R16" s="224">
        <v>0</v>
      </c>
      <c r="S16" s="230" t="s">
        <v>212</v>
      </c>
    </row>
    <row r="17" spans="1:19" s="362" customFormat="1" ht="42.75" customHeight="1">
      <c r="A17" s="217" t="s">
        <v>40</v>
      </c>
      <c r="B17" s="212" t="s">
        <v>127</v>
      </c>
      <c r="C17" s="213" t="s">
        <v>130</v>
      </c>
      <c r="D17" s="126">
        <v>0</v>
      </c>
      <c r="E17" s="126">
        <v>0</v>
      </c>
      <c r="F17" s="221">
        <v>0</v>
      </c>
      <c r="G17" s="126">
        <v>4</v>
      </c>
      <c r="H17" s="126">
        <v>500</v>
      </c>
      <c r="I17" s="223">
        <f t="shared" si="1"/>
        <v>125</v>
      </c>
      <c r="J17" s="126">
        <v>4</v>
      </c>
      <c r="K17" s="126">
        <v>500</v>
      </c>
      <c r="L17" s="223">
        <f t="shared" si="2"/>
        <v>125</v>
      </c>
      <c r="M17" s="126">
        <v>0</v>
      </c>
      <c r="N17" s="126">
        <v>500</v>
      </c>
      <c r="O17" s="223">
        <v>0</v>
      </c>
      <c r="P17" s="224">
        <v>0</v>
      </c>
      <c r="Q17" s="224">
        <v>0</v>
      </c>
      <c r="R17" s="224">
        <v>0</v>
      </c>
      <c r="S17" s="230" t="s">
        <v>157</v>
      </c>
    </row>
    <row r="18" spans="1:19" s="285" customFormat="1" ht="52.5" customHeight="1">
      <c r="A18" s="217" t="s">
        <v>169</v>
      </c>
      <c r="B18" s="212" t="s">
        <v>128</v>
      </c>
      <c r="C18" s="213" t="s">
        <v>131</v>
      </c>
      <c r="D18" s="126">
        <v>0</v>
      </c>
      <c r="E18" s="126">
        <v>0</v>
      </c>
      <c r="F18" s="221">
        <v>0</v>
      </c>
      <c r="G18" s="126">
        <v>4</v>
      </c>
      <c r="H18" s="126">
        <v>500</v>
      </c>
      <c r="I18" s="223">
        <f t="shared" si="1"/>
        <v>125</v>
      </c>
      <c r="J18" s="126">
        <v>4</v>
      </c>
      <c r="K18" s="126">
        <v>500</v>
      </c>
      <c r="L18" s="223">
        <f t="shared" si="2"/>
        <v>125</v>
      </c>
      <c r="M18" s="126">
        <v>0</v>
      </c>
      <c r="N18" s="126">
        <v>500</v>
      </c>
      <c r="O18" s="223">
        <v>0</v>
      </c>
      <c r="P18" s="224">
        <v>0</v>
      </c>
      <c r="Q18" s="224">
        <v>0</v>
      </c>
      <c r="R18" s="224">
        <v>0</v>
      </c>
      <c r="S18" s="230" t="s">
        <v>134</v>
      </c>
    </row>
    <row r="19" spans="1:19" s="361" customFormat="1" ht="98.25" customHeight="1">
      <c r="A19" s="363" t="s">
        <v>122</v>
      </c>
      <c r="B19" s="212" t="s">
        <v>136</v>
      </c>
      <c r="C19" s="213" t="s">
        <v>114</v>
      </c>
      <c r="D19" s="126">
        <v>243</v>
      </c>
      <c r="E19" s="126">
        <f>15330.635</f>
        <v>15330.635</v>
      </c>
      <c r="F19" s="221">
        <f t="shared" si="0"/>
        <v>63.0890329218107</v>
      </c>
      <c r="G19" s="126">
        <v>0</v>
      </c>
      <c r="H19" s="126">
        <v>0</v>
      </c>
      <c r="I19" s="223">
        <v>0</v>
      </c>
      <c r="J19" s="126">
        <v>0</v>
      </c>
      <c r="K19" s="126">
        <v>0</v>
      </c>
      <c r="L19" s="223">
        <v>0</v>
      </c>
      <c r="M19" s="126">
        <v>0</v>
      </c>
      <c r="N19" s="126">
        <v>0</v>
      </c>
      <c r="O19" s="223">
        <v>0</v>
      </c>
      <c r="P19" s="224">
        <v>0</v>
      </c>
      <c r="Q19" s="224">
        <v>0</v>
      </c>
      <c r="R19" s="224">
        <v>0</v>
      </c>
      <c r="S19" s="230" t="s">
        <v>196</v>
      </c>
    </row>
    <row r="20" spans="1:19" s="362" customFormat="1" ht="69" customHeight="1">
      <c r="A20" s="217" t="s">
        <v>123</v>
      </c>
      <c r="B20" s="184" t="s">
        <v>149</v>
      </c>
      <c r="C20" s="213" t="s">
        <v>114</v>
      </c>
      <c r="D20" s="126"/>
      <c r="E20" s="126">
        <v>0</v>
      </c>
      <c r="F20" s="221">
        <v>0</v>
      </c>
      <c r="G20" s="126">
        <v>2448</v>
      </c>
      <c r="H20" s="126">
        <v>41619</v>
      </c>
      <c r="I20" s="223">
        <f t="shared" si="1"/>
        <v>17.001225490196077</v>
      </c>
      <c r="J20" s="126">
        <v>2448</v>
      </c>
      <c r="K20" s="126">
        <v>15020</v>
      </c>
      <c r="L20" s="223">
        <f t="shared" si="2"/>
        <v>6.13562091503268</v>
      </c>
      <c r="M20" s="126">
        <v>0</v>
      </c>
      <c r="N20" s="126">
        <v>0</v>
      </c>
      <c r="O20" s="223">
        <v>0</v>
      </c>
      <c r="P20" s="224">
        <v>0</v>
      </c>
      <c r="Q20" s="224">
        <v>0</v>
      </c>
      <c r="R20" s="224">
        <v>0</v>
      </c>
      <c r="S20" s="230" t="s">
        <v>217</v>
      </c>
    </row>
    <row r="21" spans="1:19" s="362" customFormat="1" ht="170.25" customHeight="1">
      <c r="A21" s="217" t="s">
        <v>170</v>
      </c>
      <c r="B21" s="337" t="s">
        <v>135</v>
      </c>
      <c r="C21" s="304" t="s">
        <v>115</v>
      </c>
      <c r="D21" s="126">
        <v>234</v>
      </c>
      <c r="E21" s="126">
        <f>25389.028+8985.36</f>
        <v>34374.388</v>
      </c>
      <c r="F21" s="221">
        <f>E21/D21</f>
        <v>146.899094017094</v>
      </c>
      <c r="G21" s="126">
        <v>630</v>
      </c>
      <c r="H21" s="126">
        <v>92700</v>
      </c>
      <c r="I21" s="223">
        <f>H21/G21</f>
        <v>147.14285714285714</v>
      </c>
      <c r="J21" s="126">
        <v>318</v>
      </c>
      <c r="K21" s="126">
        <f>61800-15020</f>
        <v>46780</v>
      </c>
      <c r="L21" s="223">
        <f t="shared" si="2"/>
        <v>147.1069182389937</v>
      </c>
      <c r="M21" s="126">
        <v>83</v>
      </c>
      <c r="N21" s="126">
        <v>12192.972</v>
      </c>
      <c r="O21" s="223">
        <f>N21/M21</f>
        <v>146.90327710843374</v>
      </c>
      <c r="P21" s="225">
        <f>O21/F21-1</f>
        <v>2.847595056820751E-05</v>
      </c>
      <c r="Q21" s="225">
        <f>O21/I21-1</f>
        <v>-0.001628213826178393</v>
      </c>
      <c r="R21" s="225">
        <v>0</v>
      </c>
      <c r="S21" s="366" t="s">
        <v>222</v>
      </c>
    </row>
    <row r="22" spans="1:19" s="362" customFormat="1" ht="114.75" customHeight="1">
      <c r="A22" s="217" t="s">
        <v>171</v>
      </c>
      <c r="B22" s="214" t="s">
        <v>141</v>
      </c>
      <c r="C22" s="304" t="s">
        <v>132</v>
      </c>
      <c r="D22" s="126">
        <v>0</v>
      </c>
      <c r="E22" s="126">
        <v>0</v>
      </c>
      <c r="F22" s="221">
        <v>0</v>
      </c>
      <c r="G22" s="126">
        <v>15</v>
      </c>
      <c r="H22" s="126">
        <v>102500</v>
      </c>
      <c r="I22" s="223">
        <f aca="true" t="shared" si="3" ref="I22:I28">H22/G22</f>
        <v>6833.333333333333</v>
      </c>
      <c r="J22" s="126">
        <v>3.5</v>
      </c>
      <c r="K22" s="126">
        <v>24119</v>
      </c>
      <c r="L22" s="223">
        <f t="shared" si="2"/>
        <v>6891.142857142857</v>
      </c>
      <c r="M22" s="126">
        <v>0</v>
      </c>
      <c r="N22" s="126">
        <v>0</v>
      </c>
      <c r="O22" s="223">
        <v>0</v>
      </c>
      <c r="P22" s="224">
        <v>0</v>
      </c>
      <c r="Q22" s="224">
        <v>0</v>
      </c>
      <c r="R22" s="224">
        <v>0</v>
      </c>
      <c r="S22" s="243" t="s">
        <v>223</v>
      </c>
    </row>
    <row r="23" spans="1:19" s="362" customFormat="1" ht="57" customHeight="1">
      <c r="A23" s="218" t="s">
        <v>72</v>
      </c>
      <c r="B23" s="207" t="s">
        <v>192</v>
      </c>
      <c r="C23" s="213" t="s">
        <v>114</v>
      </c>
      <c r="D23" s="126">
        <v>0</v>
      </c>
      <c r="E23" s="126">
        <v>0</v>
      </c>
      <c r="F23" s="221">
        <v>0</v>
      </c>
      <c r="G23" s="126">
        <v>48</v>
      </c>
      <c r="H23" s="126">
        <v>3600</v>
      </c>
      <c r="I23" s="223">
        <f t="shared" si="3"/>
        <v>75</v>
      </c>
      <c r="J23" s="126">
        <v>48</v>
      </c>
      <c r="K23" s="126">
        <v>3600</v>
      </c>
      <c r="L23" s="223">
        <f t="shared" si="2"/>
        <v>75</v>
      </c>
      <c r="M23" s="126">
        <v>0</v>
      </c>
      <c r="N23" s="126">
        <v>0</v>
      </c>
      <c r="O23" s="223">
        <v>0</v>
      </c>
      <c r="P23" s="224">
        <v>0</v>
      </c>
      <c r="Q23" s="224">
        <v>0</v>
      </c>
      <c r="R23" s="224">
        <v>0</v>
      </c>
      <c r="S23" s="133" t="s">
        <v>224</v>
      </c>
    </row>
    <row r="24" spans="1:19" s="361" customFormat="1" ht="86.25" customHeight="1">
      <c r="A24" s="364" t="s">
        <v>124</v>
      </c>
      <c r="B24" s="196" t="s">
        <v>194</v>
      </c>
      <c r="C24" s="213" t="s">
        <v>145</v>
      </c>
      <c r="D24" s="126">
        <v>0</v>
      </c>
      <c r="E24" s="126">
        <v>0</v>
      </c>
      <c r="F24" s="221">
        <v>0</v>
      </c>
      <c r="G24" s="126">
        <v>1</v>
      </c>
      <c r="H24" s="126">
        <f>122231-70000</f>
        <v>52231</v>
      </c>
      <c r="I24" s="223">
        <f t="shared" si="3"/>
        <v>52231</v>
      </c>
      <c r="J24" s="126">
        <v>1</v>
      </c>
      <c r="K24" s="126">
        <v>52231</v>
      </c>
      <c r="L24" s="223">
        <f t="shared" si="2"/>
        <v>52231</v>
      </c>
      <c r="M24" s="126">
        <v>0</v>
      </c>
      <c r="N24" s="126">
        <v>0</v>
      </c>
      <c r="O24" s="223">
        <v>0</v>
      </c>
      <c r="P24" s="224">
        <v>0</v>
      </c>
      <c r="Q24" s="224">
        <v>0</v>
      </c>
      <c r="R24" s="224">
        <v>0</v>
      </c>
      <c r="S24" s="150" t="s">
        <v>225</v>
      </c>
    </row>
    <row r="25" spans="1:19" s="361" customFormat="1" ht="84" customHeight="1">
      <c r="A25" s="218" t="s">
        <v>172</v>
      </c>
      <c r="B25" s="212" t="s">
        <v>139</v>
      </c>
      <c r="C25" s="213" t="s">
        <v>138</v>
      </c>
      <c r="D25" s="126">
        <v>197</v>
      </c>
      <c r="E25" s="126">
        <v>3348</v>
      </c>
      <c r="F25" s="221">
        <f>E25/D25</f>
        <v>16.99492385786802</v>
      </c>
      <c r="G25" s="126">
        <v>0</v>
      </c>
      <c r="H25" s="126">
        <v>0</v>
      </c>
      <c r="I25" s="223">
        <v>0</v>
      </c>
      <c r="J25" s="126">
        <v>0</v>
      </c>
      <c r="K25" s="126">
        <v>0</v>
      </c>
      <c r="L25" s="223">
        <v>0</v>
      </c>
      <c r="M25" s="126">
        <v>0</v>
      </c>
      <c r="N25" s="126">
        <v>0</v>
      </c>
      <c r="O25" s="223">
        <v>0</v>
      </c>
      <c r="P25" s="224">
        <v>0</v>
      </c>
      <c r="Q25" s="224">
        <v>0</v>
      </c>
      <c r="R25" s="224">
        <v>0</v>
      </c>
      <c r="S25" s="242" t="s">
        <v>216</v>
      </c>
    </row>
    <row r="26" spans="1:19" s="361" customFormat="1" ht="82.5" customHeight="1">
      <c r="A26" s="218" t="s">
        <v>173</v>
      </c>
      <c r="B26" s="212" t="s">
        <v>140</v>
      </c>
      <c r="C26" s="213" t="s">
        <v>138</v>
      </c>
      <c r="D26" s="126">
        <v>3746</v>
      </c>
      <c r="E26" s="126">
        <v>232275.605</v>
      </c>
      <c r="F26" s="221">
        <f>E26/D26</f>
        <v>62.00630138814736</v>
      </c>
      <c r="G26" s="126">
        <v>700</v>
      </c>
      <c r="H26" s="126">
        <v>44250</v>
      </c>
      <c r="I26" s="223">
        <f>H26/G26</f>
        <v>63.214285714285715</v>
      </c>
      <c r="J26" s="126">
        <v>700</v>
      </c>
      <c r="K26" s="126">
        <v>44250</v>
      </c>
      <c r="L26" s="223">
        <f>K26/J26</f>
        <v>63.214285714285715</v>
      </c>
      <c r="M26" s="126">
        <v>655</v>
      </c>
      <c r="N26" s="126">
        <v>40593.891</v>
      </c>
      <c r="O26" s="223">
        <f>N26/M26</f>
        <v>61.97540610687023</v>
      </c>
      <c r="P26" s="224">
        <v>0</v>
      </c>
      <c r="Q26" s="224">
        <f>O26/I26-1</f>
        <v>-0.019598095484538725</v>
      </c>
      <c r="R26" s="224">
        <f>O26/L26-1</f>
        <v>-0.019598095484538725</v>
      </c>
      <c r="S26" s="231" t="s">
        <v>226</v>
      </c>
    </row>
    <row r="27" spans="1:19" s="361" customFormat="1" ht="49.5" customHeight="1">
      <c r="A27" s="218" t="s">
        <v>198</v>
      </c>
      <c r="B27" s="212" t="s">
        <v>142</v>
      </c>
      <c r="C27" s="213" t="s">
        <v>143</v>
      </c>
      <c r="D27" s="127">
        <v>440</v>
      </c>
      <c r="E27" s="127">
        <v>22000</v>
      </c>
      <c r="F27" s="221">
        <f>E27/D27</f>
        <v>50</v>
      </c>
      <c r="G27" s="126">
        <v>140</v>
      </c>
      <c r="H27" s="126">
        <v>7000</v>
      </c>
      <c r="I27" s="223">
        <f>H27/G27</f>
        <v>50</v>
      </c>
      <c r="J27" s="126">
        <v>140</v>
      </c>
      <c r="K27" s="126">
        <v>7000</v>
      </c>
      <c r="L27" s="223">
        <f>K27/J27</f>
        <v>50</v>
      </c>
      <c r="M27" s="126">
        <v>0</v>
      </c>
      <c r="N27" s="126">
        <v>0</v>
      </c>
      <c r="O27" s="223">
        <v>0</v>
      </c>
      <c r="P27" s="224">
        <v>0</v>
      </c>
      <c r="Q27" s="224">
        <v>0</v>
      </c>
      <c r="R27" s="224">
        <v>0</v>
      </c>
      <c r="S27" s="230" t="s">
        <v>197</v>
      </c>
    </row>
    <row r="28" spans="1:19" s="361" customFormat="1" ht="48" customHeight="1" thickBot="1">
      <c r="A28" s="219" t="s">
        <v>199</v>
      </c>
      <c r="B28" s="220" t="s">
        <v>144</v>
      </c>
      <c r="C28" s="305" t="s">
        <v>145</v>
      </c>
      <c r="D28" s="128">
        <v>0</v>
      </c>
      <c r="E28" s="128">
        <v>0</v>
      </c>
      <c r="F28" s="222">
        <v>0</v>
      </c>
      <c r="G28" s="286">
        <v>2</v>
      </c>
      <c r="H28" s="286">
        <v>17000</v>
      </c>
      <c r="I28" s="287">
        <f t="shared" si="3"/>
        <v>8500</v>
      </c>
      <c r="J28" s="286">
        <v>2</v>
      </c>
      <c r="K28" s="286">
        <v>17000</v>
      </c>
      <c r="L28" s="287">
        <v>0</v>
      </c>
      <c r="M28" s="286">
        <v>0</v>
      </c>
      <c r="N28" s="286">
        <v>0</v>
      </c>
      <c r="O28" s="223">
        <v>0</v>
      </c>
      <c r="P28" s="226">
        <v>0</v>
      </c>
      <c r="Q28" s="226">
        <v>0</v>
      </c>
      <c r="R28" s="226">
        <v>0</v>
      </c>
      <c r="S28" s="205" t="s">
        <v>240</v>
      </c>
    </row>
    <row r="29" spans="1:17" s="246" customFormat="1" ht="21.75" customHeight="1" hidden="1">
      <c r="A29" s="244"/>
      <c r="B29" s="245"/>
      <c r="C29" s="306"/>
      <c r="E29" s="252">
        <f>SUM(E11:E28)</f>
        <v>5877708.728</v>
      </c>
      <c r="F29" s="253"/>
      <c r="G29" s="253"/>
      <c r="H29" s="254">
        <f>SUM(H11:H28)</f>
        <v>6218175</v>
      </c>
      <c r="I29" s="255"/>
      <c r="J29" s="255"/>
      <c r="K29" s="256">
        <f>SUM(K11:K28)</f>
        <v>4500870</v>
      </c>
      <c r="L29" s="255"/>
      <c r="M29" s="255"/>
      <c r="N29" s="257">
        <f>SUM(N11:N28)</f>
        <v>3689357.0569999996</v>
      </c>
      <c r="O29" s="253"/>
      <c r="P29" s="258"/>
      <c r="Q29" s="253"/>
    </row>
    <row r="30" spans="1:17" s="248" customFormat="1" ht="18.75" customHeight="1" hidden="1">
      <c r="A30" s="247"/>
      <c r="B30" s="247"/>
      <c r="C30" s="307"/>
      <c r="E30" s="255">
        <v>2021</v>
      </c>
      <c r="F30" s="255"/>
      <c r="G30" s="255"/>
      <c r="H30" s="259" t="s">
        <v>195</v>
      </c>
      <c r="I30" s="255"/>
      <c r="J30" s="255"/>
      <c r="K30" s="255" t="s">
        <v>213</v>
      </c>
      <c r="L30" s="255"/>
      <c r="M30" s="255"/>
      <c r="N30" s="257" t="s">
        <v>214</v>
      </c>
      <c r="O30" s="255"/>
      <c r="P30" s="257"/>
      <c r="Q30" s="260"/>
    </row>
    <row r="31" spans="1:17" s="248" customFormat="1" ht="12.75" hidden="1">
      <c r="A31" s="247"/>
      <c r="B31" s="247"/>
      <c r="C31" s="307"/>
      <c r="E31" s="255"/>
      <c r="F31" s="255"/>
      <c r="G31" s="255"/>
      <c r="H31" s="257"/>
      <c r="I31" s="255"/>
      <c r="J31" s="255"/>
      <c r="K31" s="255"/>
      <c r="L31" s="255"/>
      <c r="M31" s="255"/>
      <c r="N31" s="257"/>
      <c r="O31" s="255"/>
      <c r="P31" s="255"/>
      <c r="Q31" s="260"/>
    </row>
    <row r="32" spans="1:17" s="248" customFormat="1" ht="12.75" hidden="1">
      <c r="A32" s="247"/>
      <c r="B32" s="247"/>
      <c r="C32" s="307"/>
      <c r="E32" s="257">
        <f>E12+E13+E14+E15+E16+E17+E18</f>
        <v>1197805</v>
      </c>
      <c r="F32" s="255"/>
      <c r="G32" s="255">
        <v>231</v>
      </c>
      <c r="H32" s="257">
        <f>'Aneksi nr.2'!F19</f>
        <v>319281</v>
      </c>
      <c r="I32" s="257"/>
      <c r="J32" s="257"/>
      <c r="K32" s="257">
        <f>K19+K21+K22+K23+K26+K27+K28</f>
        <v>142749</v>
      </c>
      <c r="L32" s="255">
        <v>194980</v>
      </c>
      <c r="M32" s="257">
        <f>K32-L32</f>
        <v>-52231</v>
      </c>
      <c r="N32" s="257">
        <f>N19+N20+N21+N22+N23+N26+N27+N28</f>
        <v>52786.863000000005</v>
      </c>
      <c r="O32" s="261">
        <v>52787</v>
      </c>
      <c r="P32" s="257">
        <f>N32-O32</f>
        <v>-0.13699999999516876</v>
      </c>
      <c r="Q32" s="260"/>
    </row>
    <row r="33" spans="1:17" s="248" customFormat="1" ht="12.75" hidden="1">
      <c r="A33" s="247"/>
      <c r="B33" s="247"/>
      <c r="C33" s="307"/>
      <c r="E33" s="255">
        <v>384091</v>
      </c>
      <c r="F33" s="255"/>
      <c r="G33" s="255">
        <v>230</v>
      </c>
      <c r="H33" s="257">
        <f>'Aneksi nr.2'!F18</f>
        <v>41619</v>
      </c>
      <c r="I33" s="255"/>
      <c r="J33" s="257"/>
      <c r="K33" s="257">
        <f>K20</f>
        <v>15020</v>
      </c>
      <c r="L33" s="257">
        <v>15020</v>
      </c>
      <c r="M33" s="257">
        <f>K33-L33</f>
        <v>0</v>
      </c>
      <c r="N33" s="257">
        <f>N25</f>
        <v>0</v>
      </c>
      <c r="O33" s="261">
        <v>0</v>
      </c>
      <c r="P33" s="257">
        <f>N33-O33</f>
        <v>0</v>
      </c>
      <c r="Q33" s="260"/>
    </row>
    <row r="34" spans="1:18" s="248" customFormat="1" ht="12.75" hidden="1">
      <c r="A34" s="247"/>
      <c r="B34" s="247"/>
      <c r="C34" s="307"/>
      <c r="E34" s="257">
        <f>E32-E33</f>
        <v>813714</v>
      </c>
      <c r="F34" s="255"/>
      <c r="G34" s="281" t="s">
        <v>146</v>
      </c>
      <c r="H34" s="282">
        <f>'Aneksi nr.2'!F12+'Aneksi nr.2'!F15+'Aneksi nr.2'!F16</f>
        <v>1480500</v>
      </c>
      <c r="I34" s="281"/>
      <c r="J34" s="282"/>
      <c r="K34" s="282">
        <f>K12+K13+K14+K15+K16+K17+K18</f>
        <v>1258790</v>
      </c>
      <c r="L34" s="281">
        <v>1258765</v>
      </c>
      <c r="M34" s="282">
        <f>K34-L34</f>
        <v>25</v>
      </c>
      <c r="N34" s="282">
        <f>N12+N13+N14+N15+N16+N17+N18</f>
        <v>858014.064</v>
      </c>
      <c r="O34" s="284">
        <f>811995.219+438.863+45579.944</f>
        <v>858014.0260000001</v>
      </c>
      <c r="P34" s="282">
        <f>N34-O34</f>
        <v>0.037999999942258</v>
      </c>
      <c r="Q34" s="260"/>
      <c r="R34" s="249"/>
    </row>
    <row r="35" spans="3:17" s="248" customFormat="1" ht="12.75" hidden="1">
      <c r="C35" s="307"/>
      <c r="E35" s="255"/>
      <c r="F35" s="255"/>
      <c r="G35" s="281" t="s">
        <v>133</v>
      </c>
      <c r="H35" s="282">
        <f>'Aneksi nr.2'!F10+'Aneksi nr.2'!F11</f>
        <v>4376775</v>
      </c>
      <c r="I35" s="281"/>
      <c r="J35" s="282"/>
      <c r="K35" s="282">
        <f>K11</f>
        <v>3032080</v>
      </c>
      <c r="L35" s="283">
        <f>1240314+218641</f>
        <v>1458955</v>
      </c>
      <c r="M35" s="282">
        <f>K35-L35</f>
        <v>1573125</v>
      </c>
      <c r="N35" s="282">
        <f>N11</f>
        <v>2778556.13</v>
      </c>
      <c r="O35" s="284">
        <f>2383243.511+395312.619</f>
        <v>2778556.13</v>
      </c>
      <c r="P35" s="282">
        <f>N35-O35</f>
        <v>0</v>
      </c>
      <c r="Q35" s="260"/>
    </row>
    <row r="36" spans="3:18" s="248" customFormat="1" ht="12.75" hidden="1">
      <c r="C36" s="307"/>
      <c r="E36" s="255"/>
      <c r="F36" s="255"/>
      <c r="G36" s="257">
        <v>606</v>
      </c>
      <c r="H36" s="257"/>
      <c r="I36" s="255"/>
      <c r="J36" s="257"/>
      <c r="K36" s="257">
        <f>SUM(K32:K35)</f>
        <v>4448639</v>
      </c>
      <c r="L36" s="269">
        <f>SUM(L32:L35)</f>
        <v>2927720</v>
      </c>
      <c r="M36" s="255"/>
      <c r="N36" s="257">
        <f>SUM(N32:N35)</f>
        <v>3689357.057</v>
      </c>
      <c r="O36" s="261">
        <f>SUM(O32:O35)</f>
        <v>3689357.156</v>
      </c>
      <c r="P36" s="257">
        <f>N36-O36</f>
        <v>-0.09899999992921948</v>
      </c>
      <c r="Q36" s="260"/>
      <c r="R36" s="249"/>
    </row>
    <row r="37" spans="3:17" s="248" customFormat="1" ht="12.75" hidden="1">
      <c r="C37" s="307"/>
      <c r="E37" s="255"/>
      <c r="F37" s="255"/>
      <c r="G37" s="255"/>
      <c r="H37" s="257">
        <f>H32+H33+H34+H35+H36</f>
        <v>6218175</v>
      </c>
      <c r="I37" s="257"/>
      <c r="J37" s="255"/>
      <c r="K37" s="257"/>
      <c r="L37" s="255"/>
      <c r="M37" s="255"/>
      <c r="N37" s="255"/>
      <c r="O37" s="255"/>
      <c r="P37" s="255"/>
      <c r="Q37" s="260"/>
    </row>
    <row r="38" spans="3:17" s="248" customFormat="1" ht="12.75" hidden="1">
      <c r="C38" s="307"/>
      <c r="E38" s="255"/>
      <c r="F38" s="255"/>
      <c r="G38" s="255"/>
      <c r="H38" s="255"/>
      <c r="I38" s="257"/>
      <c r="J38" s="255"/>
      <c r="K38" s="255"/>
      <c r="L38" s="255"/>
      <c r="M38" s="255"/>
      <c r="N38" s="255"/>
      <c r="O38" s="255"/>
      <c r="P38" s="255"/>
      <c r="Q38" s="260"/>
    </row>
    <row r="39" spans="3:17" s="248" customFormat="1" ht="12.75" hidden="1">
      <c r="C39" s="307"/>
      <c r="E39" s="255"/>
      <c r="F39" s="255"/>
      <c r="G39" s="255"/>
      <c r="H39" s="254">
        <f>H29-H37</f>
        <v>0</v>
      </c>
      <c r="I39" s="255"/>
      <c r="J39" s="255"/>
      <c r="K39" s="255"/>
      <c r="L39" s="255"/>
      <c r="M39" s="255"/>
      <c r="N39" s="255"/>
      <c r="O39" s="255"/>
      <c r="P39" s="255"/>
      <c r="Q39" s="260"/>
    </row>
    <row r="40" spans="3:17" s="248" customFormat="1" ht="12.75">
      <c r="C40" s="307"/>
      <c r="E40" s="255"/>
      <c r="F40" s="255"/>
      <c r="G40" s="255"/>
      <c r="H40" s="255"/>
      <c r="I40" s="255"/>
      <c r="J40" s="255"/>
      <c r="K40" s="255"/>
      <c r="L40" s="255"/>
      <c r="M40" s="255"/>
      <c r="N40" s="255"/>
      <c r="O40" s="255"/>
      <c r="P40" s="255"/>
      <c r="Q40" s="260"/>
    </row>
  </sheetData>
  <sheetProtection/>
  <mergeCells count="21">
    <mergeCell ref="A7:B7"/>
    <mergeCell ref="R9:R10"/>
    <mergeCell ref="P8:R8"/>
    <mergeCell ref="Q9:Q10"/>
    <mergeCell ref="H9:H10"/>
    <mergeCell ref="P9:P10"/>
    <mergeCell ref="A9:A10"/>
    <mergeCell ref="C9:C10"/>
    <mergeCell ref="D9:D10"/>
    <mergeCell ref="S8:S10"/>
    <mergeCell ref="I9:I10"/>
    <mergeCell ref="M9:M10"/>
    <mergeCell ref="N9:N10"/>
    <mergeCell ref="O9:O10"/>
    <mergeCell ref="K9:K10"/>
    <mergeCell ref="E9:E10"/>
    <mergeCell ref="L9:L10"/>
    <mergeCell ref="J9:J10"/>
    <mergeCell ref="F9:F10"/>
    <mergeCell ref="B9:B10"/>
    <mergeCell ref="G9:G10"/>
  </mergeCells>
  <printOptions horizontalCentered="1" verticalCentered="1"/>
  <pageMargins left="0.708661417322835" right="0.708661417322835" top="0.748031496062992" bottom="0.748031496062992" header="0.31496062992126" footer="0.31496062992126"/>
  <pageSetup fitToHeight="0"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dimension ref="A2:J31"/>
  <sheetViews>
    <sheetView zoomScale="80" zoomScaleNormal="80" zoomScalePageLayoutView="0" workbookViewId="0" topLeftCell="A1">
      <selection activeCell="B41" sqref="B41"/>
    </sheetView>
  </sheetViews>
  <sheetFormatPr defaultColWidth="9.140625" defaultRowHeight="12.75"/>
  <cols>
    <col min="1" max="1" width="14.00390625" style="21" customWidth="1"/>
    <col min="2" max="2" width="80.28125" style="21" customWidth="1"/>
    <col min="3" max="3" width="23.57421875" style="0" customWidth="1"/>
    <col min="4" max="4" width="18.7109375" style="0" customWidth="1"/>
    <col min="5" max="5" width="12.7109375" style="8" customWidth="1"/>
    <col min="6" max="7" width="12.28125" style="8" customWidth="1"/>
    <col min="8" max="8" width="14.140625" style="8" customWidth="1"/>
    <col min="9" max="9" width="12.8515625" style="8" customWidth="1"/>
    <col min="10" max="10" width="56.7109375" style="45" customWidth="1"/>
  </cols>
  <sheetData>
    <row r="2" spans="1:10" s="36" customFormat="1" ht="15.75">
      <c r="A2" s="95" t="s">
        <v>148</v>
      </c>
      <c r="B2" s="94"/>
      <c r="C2" s="44"/>
      <c r="E2" s="18"/>
      <c r="F2" s="18"/>
      <c r="G2" s="18"/>
      <c r="H2" s="18"/>
      <c r="I2" s="18"/>
      <c r="J2" s="72"/>
    </row>
    <row r="3" spans="1:9" s="45" customFormat="1" ht="18.75" customHeight="1">
      <c r="A3" s="107" t="s">
        <v>200</v>
      </c>
      <c r="B3" s="108"/>
      <c r="C3" s="74"/>
      <c r="E3" s="19"/>
      <c r="F3" s="19"/>
      <c r="G3" s="19"/>
      <c r="H3" s="19"/>
      <c r="I3" s="19"/>
    </row>
    <row r="4" spans="1:2" ht="15.75" customHeight="1" thickBot="1">
      <c r="A4" s="395" t="s">
        <v>80</v>
      </c>
      <c r="B4" s="395"/>
    </row>
    <row r="5" spans="1:10" s="42" customFormat="1" ht="33.75" customHeight="1">
      <c r="A5" s="161" t="s">
        <v>51</v>
      </c>
      <c r="B5" s="162" t="s">
        <v>81</v>
      </c>
      <c r="C5" s="163" t="s">
        <v>39</v>
      </c>
      <c r="D5" s="398" t="s">
        <v>80</v>
      </c>
      <c r="E5" s="398"/>
      <c r="F5" s="398"/>
      <c r="G5" s="398"/>
      <c r="H5" s="398"/>
      <c r="I5" s="398"/>
      <c r="J5" s="180" t="s">
        <v>25</v>
      </c>
    </row>
    <row r="6" spans="1:10" s="42" customFormat="1" ht="164.25" customHeight="1">
      <c r="A6" s="280" t="s">
        <v>112</v>
      </c>
      <c r="B6" s="338" t="s">
        <v>113</v>
      </c>
      <c r="C6" s="172"/>
      <c r="D6" s="173"/>
      <c r="E6" s="174"/>
      <c r="F6" s="174"/>
      <c r="G6" s="174"/>
      <c r="H6" s="175"/>
      <c r="I6" s="175"/>
      <c r="J6" s="419" t="s">
        <v>208</v>
      </c>
    </row>
    <row r="7" spans="1:10" s="42" customFormat="1" ht="15.75" customHeight="1">
      <c r="A7" s="339"/>
      <c r="B7" s="340"/>
      <c r="C7" s="176"/>
      <c r="D7" s="397" t="s">
        <v>60</v>
      </c>
      <c r="E7" s="397"/>
      <c r="F7" s="397"/>
      <c r="G7" s="397"/>
      <c r="H7" s="397"/>
      <c r="I7" s="397"/>
      <c r="J7" s="181" t="s">
        <v>57</v>
      </c>
    </row>
    <row r="8" spans="1:10" s="43" customFormat="1" ht="51">
      <c r="A8" s="396"/>
      <c r="B8" s="397"/>
      <c r="C8" s="164" t="s">
        <v>58</v>
      </c>
      <c r="D8" s="164" t="s">
        <v>166</v>
      </c>
      <c r="E8" s="165" t="s">
        <v>201</v>
      </c>
      <c r="F8" s="165" t="s">
        <v>202</v>
      </c>
      <c r="G8" s="165" t="s">
        <v>203</v>
      </c>
      <c r="H8" s="165" t="s">
        <v>228</v>
      </c>
      <c r="I8" s="165" t="s">
        <v>59</v>
      </c>
      <c r="J8" s="182"/>
    </row>
    <row r="9" spans="1:10" s="42" customFormat="1" ht="42" customHeight="1">
      <c r="A9" s="341" t="s">
        <v>91</v>
      </c>
      <c r="B9" s="291" t="s">
        <v>206</v>
      </c>
      <c r="C9" s="177"/>
      <c r="D9" s="178"/>
      <c r="E9" s="145"/>
      <c r="F9" s="145"/>
      <c r="G9" s="145"/>
      <c r="H9" s="145"/>
      <c r="I9" s="179"/>
      <c r="J9" s="183"/>
    </row>
    <row r="10" spans="1:10" s="42" customFormat="1" ht="59.25" customHeight="1">
      <c r="A10" s="342"/>
      <c r="B10" s="343"/>
      <c r="C10" s="166" t="s">
        <v>158</v>
      </c>
      <c r="D10" s="167" t="s">
        <v>117</v>
      </c>
      <c r="E10" s="168">
        <v>4278</v>
      </c>
      <c r="F10" s="169">
        <v>4588</v>
      </c>
      <c r="G10" s="169">
        <v>4588</v>
      </c>
      <c r="H10" s="168">
        <v>4146</v>
      </c>
      <c r="I10" s="170">
        <f>H10/G10</f>
        <v>0.9036617262423714</v>
      </c>
      <c r="J10" s="171" t="s">
        <v>229</v>
      </c>
    </row>
    <row r="11" spans="1:10" s="288" customFormat="1" ht="60.75" customHeight="1">
      <c r="A11" s="341"/>
      <c r="B11" s="344"/>
      <c r="C11" s="136" t="s">
        <v>160</v>
      </c>
      <c r="D11" s="146" t="s">
        <v>118</v>
      </c>
      <c r="E11" s="147">
        <v>4690</v>
      </c>
      <c r="F11" s="148">
        <v>4974</v>
      </c>
      <c r="G11" s="148">
        <v>5003</v>
      </c>
      <c r="H11" s="147">
        <v>5003</v>
      </c>
      <c r="I11" s="149">
        <f>H11/G11</f>
        <v>1</v>
      </c>
      <c r="J11" s="150" t="s">
        <v>205</v>
      </c>
    </row>
    <row r="12" spans="1:10" s="288" customFormat="1" ht="84" customHeight="1">
      <c r="A12" s="341"/>
      <c r="B12" s="344"/>
      <c r="C12" s="137" t="s">
        <v>161</v>
      </c>
      <c r="D12" s="146" t="s">
        <v>119</v>
      </c>
      <c r="E12" s="139">
        <v>67</v>
      </c>
      <c r="F12" s="291">
        <v>67</v>
      </c>
      <c r="G12" s="291">
        <v>67</v>
      </c>
      <c r="H12" s="291">
        <v>63</v>
      </c>
      <c r="I12" s="149">
        <f>H12/G12</f>
        <v>0.9402985074626866</v>
      </c>
      <c r="J12" s="150" t="s">
        <v>230</v>
      </c>
    </row>
    <row r="13" spans="1:10" s="288" customFormat="1" ht="75.75" customHeight="1">
      <c r="A13" s="341"/>
      <c r="B13" s="345"/>
      <c r="C13" s="135" t="s">
        <v>163</v>
      </c>
      <c r="D13" s="146" t="s">
        <v>120</v>
      </c>
      <c r="E13" s="151">
        <v>23</v>
      </c>
      <c r="F13" s="292">
        <v>23</v>
      </c>
      <c r="G13" s="292">
        <v>23</v>
      </c>
      <c r="H13" s="292">
        <v>20</v>
      </c>
      <c r="I13" s="149">
        <f>H13/G13</f>
        <v>0.8695652173913043</v>
      </c>
      <c r="J13" s="150" t="s">
        <v>231</v>
      </c>
    </row>
    <row r="14" spans="1:10" s="288" customFormat="1" ht="84.75" customHeight="1">
      <c r="A14" s="346"/>
      <c r="B14" s="345"/>
      <c r="C14" s="137" t="s">
        <v>159</v>
      </c>
      <c r="D14" s="146" t="s">
        <v>121</v>
      </c>
      <c r="E14" s="151">
        <v>344</v>
      </c>
      <c r="F14" s="292">
        <v>362</v>
      </c>
      <c r="G14" s="292">
        <v>381</v>
      </c>
      <c r="H14" s="292">
        <v>381</v>
      </c>
      <c r="I14" s="149">
        <f>H14/G14</f>
        <v>1</v>
      </c>
      <c r="J14" s="150" t="s">
        <v>232</v>
      </c>
    </row>
    <row r="15" spans="1:10" s="288" customFormat="1" ht="56.25" customHeight="1">
      <c r="A15" s="341" t="s">
        <v>99</v>
      </c>
      <c r="B15" s="347" t="s">
        <v>207</v>
      </c>
      <c r="C15" s="140"/>
      <c r="D15" s="152"/>
      <c r="E15" s="153"/>
      <c r="F15" s="148"/>
      <c r="G15" s="148"/>
      <c r="H15" s="148"/>
      <c r="I15" s="149"/>
      <c r="J15" s="293"/>
    </row>
    <row r="16" spans="1:10" s="288" customFormat="1" ht="100.5" customHeight="1">
      <c r="A16" s="348"/>
      <c r="B16" s="344"/>
      <c r="C16" s="141" t="s">
        <v>97</v>
      </c>
      <c r="D16" s="146" t="s">
        <v>111</v>
      </c>
      <c r="E16" s="156">
        <v>243</v>
      </c>
      <c r="F16" s="148">
        <v>0</v>
      </c>
      <c r="G16" s="148">
        <v>0</v>
      </c>
      <c r="H16" s="148">
        <v>0</v>
      </c>
      <c r="I16" s="149">
        <v>0</v>
      </c>
      <c r="J16" s="157" t="s">
        <v>204</v>
      </c>
    </row>
    <row r="17" spans="1:10" s="288" customFormat="1" ht="56.25" customHeight="1">
      <c r="A17" s="348"/>
      <c r="B17" s="344"/>
      <c r="C17" s="141" t="s">
        <v>137</v>
      </c>
      <c r="D17" s="146" t="s">
        <v>111</v>
      </c>
      <c r="E17" s="156">
        <v>197</v>
      </c>
      <c r="F17" s="148">
        <v>2448</v>
      </c>
      <c r="G17" s="148">
        <v>2448</v>
      </c>
      <c r="H17" s="148">
        <v>0</v>
      </c>
      <c r="I17" s="149">
        <f>H17/G17</f>
        <v>0</v>
      </c>
      <c r="J17" s="150" t="s">
        <v>236</v>
      </c>
    </row>
    <row r="18" spans="1:10" s="288" customFormat="1" ht="78.75" customHeight="1">
      <c r="A18" s="348"/>
      <c r="B18" s="349"/>
      <c r="C18" s="311" t="s">
        <v>152</v>
      </c>
      <c r="D18" s="312" t="s">
        <v>111</v>
      </c>
      <c r="E18" s="313">
        <v>3746</v>
      </c>
      <c r="F18" s="314">
        <v>700</v>
      </c>
      <c r="G18" s="314">
        <v>700</v>
      </c>
      <c r="H18" s="314">
        <v>655</v>
      </c>
      <c r="I18" s="315">
        <f>H18/G18</f>
        <v>0.9357142857142857</v>
      </c>
      <c r="J18" s="316" t="s">
        <v>237</v>
      </c>
    </row>
    <row r="19" spans="1:10" s="288" customFormat="1" ht="48" customHeight="1">
      <c r="A19" s="348"/>
      <c r="B19" s="344"/>
      <c r="C19" s="192" t="s">
        <v>191</v>
      </c>
      <c r="D19" s="146" t="s">
        <v>111</v>
      </c>
      <c r="E19" s="156">
        <v>0</v>
      </c>
      <c r="F19" s="148">
        <v>48</v>
      </c>
      <c r="G19" s="148">
        <v>48</v>
      </c>
      <c r="H19" s="148">
        <v>0</v>
      </c>
      <c r="I19" s="149">
        <v>0</v>
      </c>
      <c r="J19" s="133" t="s">
        <v>238</v>
      </c>
    </row>
    <row r="20" spans="1:10" s="288" customFormat="1" ht="56.25" customHeight="1">
      <c r="A20" s="348"/>
      <c r="B20" s="349"/>
      <c r="C20" s="317" t="s">
        <v>150</v>
      </c>
      <c r="D20" s="318" t="s">
        <v>155</v>
      </c>
      <c r="E20" s="319">
        <v>440</v>
      </c>
      <c r="F20" s="314">
        <v>140</v>
      </c>
      <c r="G20" s="314">
        <v>140</v>
      </c>
      <c r="H20" s="314">
        <v>0</v>
      </c>
      <c r="I20" s="315">
        <f>H20/G20</f>
        <v>0</v>
      </c>
      <c r="J20" s="150" t="s">
        <v>239</v>
      </c>
    </row>
    <row r="21" spans="1:10" s="288" customFormat="1" ht="43.5" customHeight="1" thickBot="1">
      <c r="A21" s="348"/>
      <c r="B21" s="344"/>
      <c r="C21" s="141" t="s">
        <v>154</v>
      </c>
      <c r="D21" s="320" t="s">
        <v>156</v>
      </c>
      <c r="E21" s="321">
        <v>0</v>
      </c>
      <c r="F21" s="148">
        <v>2</v>
      </c>
      <c r="G21" s="148">
        <v>2</v>
      </c>
      <c r="H21" s="148">
        <v>0</v>
      </c>
      <c r="I21" s="149">
        <v>0</v>
      </c>
      <c r="J21" s="205" t="s">
        <v>240</v>
      </c>
    </row>
    <row r="22" spans="1:10" s="288" customFormat="1" ht="47.25" customHeight="1">
      <c r="A22" s="341" t="s">
        <v>99</v>
      </c>
      <c r="B22" s="347" t="s">
        <v>110</v>
      </c>
      <c r="C22" s="140"/>
      <c r="D22" s="158"/>
      <c r="E22" s="154"/>
      <c r="F22" s="154"/>
      <c r="G22" s="154"/>
      <c r="H22" s="154"/>
      <c r="I22" s="155"/>
      <c r="J22" s="160"/>
    </row>
    <row r="23" spans="1:10" s="288" customFormat="1" ht="102" customHeight="1">
      <c r="A23" s="348"/>
      <c r="B23" s="349"/>
      <c r="C23" s="308" t="s">
        <v>96</v>
      </c>
      <c r="D23" s="309" t="s">
        <v>100</v>
      </c>
      <c r="E23" s="148">
        <v>234</v>
      </c>
      <c r="F23" s="148">
        <v>570</v>
      </c>
      <c r="G23" s="148">
        <v>570</v>
      </c>
      <c r="H23" s="148">
        <v>83</v>
      </c>
      <c r="I23" s="310">
        <f aca="true" t="shared" si="0" ref="I23:I29">H23/G23</f>
        <v>0.1456140350877193</v>
      </c>
      <c r="J23" s="133" t="s">
        <v>243</v>
      </c>
    </row>
    <row r="24" spans="1:10" s="288" customFormat="1" ht="102" customHeight="1">
      <c r="A24" s="348"/>
      <c r="B24" s="344"/>
      <c r="C24" s="141" t="s">
        <v>95</v>
      </c>
      <c r="D24" s="309" t="s">
        <v>90</v>
      </c>
      <c r="E24" s="148">
        <v>0</v>
      </c>
      <c r="F24" s="148">
        <v>15</v>
      </c>
      <c r="G24" s="148">
        <v>15</v>
      </c>
      <c r="H24" s="148">
        <v>0</v>
      </c>
      <c r="I24" s="149">
        <f>H24/G24</f>
        <v>0</v>
      </c>
      <c r="J24" s="134" t="s">
        <v>241</v>
      </c>
    </row>
    <row r="25" spans="1:10" s="288" customFormat="1" ht="35.25" customHeight="1">
      <c r="A25" s="341" t="s">
        <v>99</v>
      </c>
      <c r="B25" s="347" t="s">
        <v>125</v>
      </c>
      <c r="C25" s="140"/>
      <c r="D25" s="159"/>
      <c r="E25" s="154"/>
      <c r="F25" s="154"/>
      <c r="G25" s="154"/>
      <c r="H25" s="154"/>
      <c r="I25" s="155"/>
      <c r="J25" s="160"/>
    </row>
    <row r="26" spans="1:10" s="288" customFormat="1" ht="93" customHeight="1">
      <c r="A26" s="348"/>
      <c r="B26" s="349"/>
      <c r="C26" s="138" t="s">
        <v>193</v>
      </c>
      <c r="D26" s="309" t="s">
        <v>92</v>
      </c>
      <c r="E26" s="148">
        <v>0</v>
      </c>
      <c r="F26" s="148">
        <v>1</v>
      </c>
      <c r="G26" s="148">
        <v>1</v>
      </c>
      <c r="H26" s="148">
        <v>0</v>
      </c>
      <c r="I26" s="149">
        <v>0</v>
      </c>
      <c r="J26" s="150" t="s">
        <v>225</v>
      </c>
    </row>
    <row r="27" spans="1:10" s="288" customFormat="1" ht="54.75" customHeight="1">
      <c r="A27" s="341" t="s">
        <v>101</v>
      </c>
      <c r="B27" s="291" t="s">
        <v>102</v>
      </c>
      <c r="C27" s="142"/>
      <c r="D27" s="152"/>
      <c r="E27" s="143"/>
      <c r="F27" s="144"/>
      <c r="G27" s="144"/>
      <c r="H27" s="144"/>
      <c r="I27" s="155"/>
      <c r="J27" s="160"/>
    </row>
    <row r="28" spans="1:10" s="288" customFormat="1" ht="40.5" customHeight="1">
      <c r="A28" s="341"/>
      <c r="B28" s="350"/>
      <c r="C28" s="135" t="s">
        <v>164</v>
      </c>
      <c r="D28" s="146" t="s">
        <v>103</v>
      </c>
      <c r="E28" s="139">
        <v>0</v>
      </c>
      <c r="F28" s="292">
        <v>80</v>
      </c>
      <c r="G28" s="292">
        <v>80</v>
      </c>
      <c r="H28" s="291">
        <v>0</v>
      </c>
      <c r="I28" s="149">
        <f t="shared" si="0"/>
        <v>0</v>
      </c>
      <c r="J28" s="355" t="s">
        <v>233</v>
      </c>
    </row>
    <row r="29" spans="1:10" s="288" customFormat="1" ht="44.25" customHeight="1">
      <c r="A29" s="351"/>
      <c r="B29" s="352"/>
      <c r="C29" s="135" t="s">
        <v>165</v>
      </c>
      <c r="D29" s="146" t="s">
        <v>104</v>
      </c>
      <c r="E29" s="151">
        <v>0</v>
      </c>
      <c r="F29" s="292">
        <v>4</v>
      </c>
      <c r="G29" s="292">
        <v>4</v>
      </c>
      <c r="H29" s="292">
        <v>0</v>
      </c>
      <c r="I29" s="149">
        <f t="shared" si="0"/>
        <v>0</v>
      </c>
      <c r="J29" s="355" t="s">
        <v>234</v>
      </c>
    </row>
    <row r="30" spans="1:10" s="288" customFormat="1" ht="38.25" customHeight="1" thickBot="1">
      <c r="A30" s="353"/>
      <c r="B30" s="354"/>
      <c r="C30" s="294" t="s">
        <v>162</v>
      </c>
      <c r="D30" s="295" t="s">
        <v>105</v>
      </c>
      <c r="E30" s="296">
        <v>0</v>
      </c>
      <c r="F30" s="297">
        <v>4</v>
      </c>
      <c r="G30" s="297">
        <v>4</v>
      </c>
      <c r="H30" s="297">
        <v>0</v>
      </c>
      <c r="I30" s="298">
        <f>H30/G30</f>
        <v>0</v>
      </c>
      <c r="J30" s="356" t="s">
        <v>235</v>
      </c>
    </row>
    <row r="31" spans="1:10" s="289" customFormat="1" ht="12.75">
      <c r="A31" s="21"/>
      <c r="B31" s="21"/>
      <c r="E31" s="232"/>
      <c r="F31" s="232"/>
      <c r="G31" s="232"/>
      <c r="H31" s="232"/>
      <c r="I31" s="232"/>
      <c r="J31" s="290"/>
    </row>
  </sheetData>
  <sheetProtection/>
  <mergeCells count="4">
    <mergeCell ref="A4:B4"/>
    <mergeCell ref="A8:B8"/>
    <mergeCell ref="D7:I7"/>
    <mergeCell ref="D5:I5"/>
  </mergeCells>
  <printOptions horizontalCentered="1" verticalCentered="1"/>
  <pageMargins left="0" right="0" top="0" bottom="0" header="0" footer="0"/>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tabColor theme="0"/>
  </sheetPr>
  <dimension ref="A2:L27"/>
  <sheetViews>
    <sheetView zoomScale="80" zoomScaleNormal="80" zoomScalePageLayoutView="0" workbookViewId="0" topLeftCell="A1">
      <selection activeCell="D38" sqref="D38"/>
    </sheetView>
  </sheetViews>
  <sheetFormatPr defaultColWidth="9.140625" defaultRowHeight="12.75"/>
  <cols>
    <col min="1" max="1" width="11.28125" style="48" customWidth="1"/>
    <col min="2" max="2" width="30.8515625" style="48" customWidth="1"/>
    <col min="3" max="3" width="14.140625" style="48" customWidth="1"/>
    <col min="4" max="4" width="15.421875" style="48" customWidth="1"/>
    <col min="5" max="5" width="17.421875" style="48" customWidth="1"/>
    <col min="6" max="6" width="17.421875" style="122" customWidth="1"/>
    <col min="7" max="7" width="16.7109375" style="48" customWidth="1"/>
    <col min="8" max="8" width="19.8515625" style="48" customWidth="1"/>
    <col min="9" max="9" width="20.00390625" style="48" customWidth="1"/>
    <col min="10" max="10" width="17.7109375" style="48" customWidth="1"/>
    <col min="11" max="11" width="50.140625" style="322" customWidth="1"/>
    <col min="12" max="12" width="14.421875" style="48" customWidth="1"/>
    <col min="13" max="14" width="9.140625" style="48" customWidth="1"/>
    <col min="15" max="15" width="17.28125" style="48" customWidth="1"/>
    <col min="16" max="16384" width="9.140625" style="48" customWidth="1"/>
  </cols>
  <sheetData>
    <row r="1" ht="20.25" customHeight="1"/>
    <row r="2" spans="1:11" s="58" customFormat="1" ht="15.75">
      <c r="A2" s="82" t="s">
        <v>69</v>
      </c>
      <c r="B2" s="83"/>
      <c r="C2" s="84"/>
      <c r="D2" s="83"/>
      <c r="E2" s="83"/>
      <c r="F2" s="123"/>
      <c r="G2" s="59"/>
      <c r="H2" s="59"/>
      <c r="I2" s="59"/>
      <c r="K2" s="323"/>
    </row>
    <row r="3" spans="1:11" s="53" customFormat="1" ht="12.75">
      <c r="A3" s="52"/>
      <c r="B3" s="85"/>
      <c r="C3" s="85"/>
      <c r="D3" s="85"/>
      <c r="E3" s="85"/>
      <c r="F3" s="124"/>
      <c r="G3" s="54"/>
      <c r="H3" s="54"/>
      <c r="I3" s="54"/>
      <c r="K3" s="324"/>
    </row>
    <row r="4" spans="1:11" s="56" customFormat="1" ht="12.75">
      <c r="A4" s="52" t="s">
        <v>55</v>
      </c>
      <c r="B4" s="85"/>
      <c r="C4" s="52"/>
      <c r="D4" s="85"/>
      <c r="E4" s="85"/>
      <c r="F4" s="124"/>
      <c r="G4" s="57"/>
      <c r="H4" s="57"/>
      <c r="I4" s="57"/>
      <c r="K4" s="324"/>
    </row>
    <row r="5" spans="1:9" ht="13.5" thickBot="1">
      <c r="A5" s="86"/>
      <c r="B5" s="86"/>
      <c r="C5" s="47"/>
      <c r="D5" s="86"/>
      <c r="E5" s="47"/>
      <c r="F5" s="125"/>
      <c r="G5" s="49"/>
      <c r="H5" s="49"/>
      <c r="I5" s="49"/>
    </row>
    <row r="6" spans="1:11" ht="12.75" customHeight="1">
      <c r="A6" s="399" t="s">
        <v>31</v>
      </c>
      <c r="B6" s="407" t="s">
        <v>41</v>
      </c>
      <c r="C6" s="198" t="s">
        <v>42</v>
      </c>
      <c r="D6" s="198" t="s">
        <v>43</v>
      </c>
      <c r="E6" s="198" t="s">
        <v>53</v>
      </c>
      <c r="F6" s="198" t="s">
        <v>186</v>
      </c>
      <c r="G6" s="407" t="s">
        <v>187</v>
      </c>
      <c r="H6" s="407" t="s">
        <v>45</v>
      </c>
      <c r="I6" s="407" t="s">
        <v>245</v>
      </c>
      <c r="J6" s="407" t="s">
        <v>46</v>
      </c>
      <c r="K6" s="412" t="s">
        <v>25</v>
      </c>
    </row>
    <row r="7" spans="1:11" ht="12.75" customHeight="1">
      <c r="A7" s="400"/>
      <c r="B7" s="408"/>
      <c r="C7" s="199" t="s">
        <v>26</v>
      </c>
      <c r="D7" s="199" t="s">
        <v>47</v>
      </c>
      <c r="E7" s="199" t="s">
        <v>47</v>
      </c>
      <c r="F7" s="408" t="s">
        <v>28</v>
      </c>
      <c r="G7" s="408"/>
      <c r="H7" s="408"/>
      <c r="I7" s="408"/>
      <c r="J7" s="408"/>
      <c r="K7" s="413"/>
    </row>
    <row r="8" spans="1:11" ht="32.25" customHeight="1">
      <c r="A8" s="400"/>
      <c r="B8" s="408"/>
      <c r="C8" s="199" t="s">
        <v>27</v>
      </c>
      <c r="D8" s="199" t="s">
        <v>27</v>
      </c>
      <c r="E8" s="199" t="s">
        <v>27</v>
      </c>
      <c r="F8" s="408"/>
      <c r="G8" s="408"/>
      <c r="H8" s="408"/>
      <c r="I8" s="408"/>
      <c r="J8" s="408"/>
      <c r="K8" s="413"/>
    </row>
    <row r="9" spans="1:11" ht="54" customHeight="1">
      <c r="A9" s="197" t="s">
        <v>137</v>
      </c>
      <c r="B9" s="184" t="s">
        <v>149</v>
      </c>
      <c r="C9" s="185">
        <v>41619</v>
      </c>
      <c r="D9" s="186">
        <v>2022</v>
      </c>
      <c r="E9" s="186">
        <v>2022</v>
      </c>
      <c r="F9" s="185">
        <v>41619</v>
      </c>
      <c r="G9" s="185">
        <v>41619</v>
      </c>
      <c r="H9" s="185">
        <v>0</v>
      </c>
      <c r="I9" s="185">
        <v>0</v>
      </c>
      <c r="J9" s="185">
        <v>0</v>
      </c>
      <c r="K9" s="367" t="s">
        <v>242</v>
      </c>
    </row>
    <row r="10" spans="1:11" ht="79.5" customHeight="1">
      <c r="A10" s="187" t="s">
        <v>95</v>
      </c>
      <c r="B10" s="188" t="s">
        <v>98</v>
      </c>
      <c r="C10" s="189">
        <v>102500</v>
      </c>
      <c r="D10" s="190">
        <v>2022</v>
      </c>
      <c r="E10" s="190">
        <v>2022</v>
      </c>
      <c r="F10" s="191">
        <v>102500</v>
      </c>
      <c r="G10" s="191">
        <v>102500</v>
      </c>
      <c r="H10" s="191">
        <v>0</v>
      </c>
      <c r="I10" s="191">
        <v>0</v>
      </c>
      <c r="J10" s="191">
        <v>0</v>
      </c>
      <c r="K10" s="325" t="s">
        <v>241</v>
      </c>
    </row>
    <row r="11" spans="1:11" s="86" customFormat="1" ht="52.5" customHeight="1">
      <c r="A11" s="192" t="s">
        <v>96</v>
      </c>
      <c r="B11" s="193" t="s">
        <v>188</v>
      </c>
      <c r="C11" s="189">
        <v>92700</v>
      </c>
      <c r="D11" s="190">
        <v>2022</v>
      </c>
      <c r="E11" s="190">
        <v>2022</v>
      </c>
      <c r="F11" s="194">
        <v>92700</v>
      </c>
      <c r="G11" s="191">
        <v>92700</v>
      </c>
      <c r="H11" s="191">
        <v>12193.972</v>
      </c>
      <c r="I11" s="191">
        <v>12192.972</v>
      </c>
      <c r="J11" s="191">
        <v>12192.972</v>
      </c>
      <c r="K11" s="326" t="s">
        <v>244</v>
      </c>
    </row>
    <row r="12" spans="1:11" s="122" customFormat="1" ht="42.75" customHeight="1">
      <c r="A12" s="192" t="s">
        <v>191</v>
      </c>
      <c r="B12" s="207" t="s">
        <v>192</v>
      </c>
      <c r="C12" s="189">
        <v>3600</v>
      </c>
      <c r="D12" s="190">
        <v>2022</v>
      </c>
      <c r="E12" s="190">
        <v>2022</v>
      </c>
      <c r="F12" s="206">
        <v>3600</v>
      </c>
      <c r="G12" s="191">
        <v>3600</v>
      </c>
      <c r="H12" s="279">
        <v>0</v>
      </c>
      <c r="I12" s="279">
        <v>0</v>
      </c>
      <c r="J12" s="279">
        <v>0</v>
      </c>
      <c r="K12" s="133" t="s">
        <v>238</v>
      </c>
    </row>
    <row r="13" spans="1:11" s="86" customFormat="1" ht="32.25" customHeight="1">
      <c r="A13" s="138" t="s">
        <v>150</v>
      </c>
      <c r="B13" s="196" t="s">
        <v>151</v>
      </c>
      <c r="C13" s="189">
        <v>7000</v>
      </c>
      <c r="D13" s="190">
        <v>2022</v>
      </c>
      <c r="E13" s="190">
        <v>2022</v>
      </c>
      <c r="F13" s="191">
        <v>7000</v>
      </c>
      <c r="G13" s="191">
        <v>7000</v>
      </c>
      <c r="H13" s="191">
        <v>0</v>
      </c>
      <c r="I13" s="191">
        <v>0</v>
      </c>
      <c r="J13" s="191">
        <v>0</v>
      </c>
      <c r="K13" s="327" t="s">
        <v>190</v>
      </c>
    </row>
    <row r="14" spans="1:11" s="86" customFormat="1" ht="111" customHeight="1">
      <c r="A14" s="138" t="s">
        <v>193</v>
      </c>
      <c r="B14" s="196" t="s">
        <v>194</v>
      </c>
      <c r="C14" s="189">
        <v>147289.44</v>
      </c>
      <c r="D14" s="190">
        <v>2022</v>
      </c>
      <c r="E14" s="190">
        <v>2023</v>
      </c>
      <c r="F14" s="191">
        <f>122231-70000</f>
        <v>52231</v>
      </c>
      <c r="G14" s="191">
        <f>122231-70000</f>
        <v>52231</v>
      </c>
      <c r="H14" s="191">
        <v>0</v>
      </c>
      <c r="I14" s="191">
        <v>0</v>
      </c>
      <c r="J14" s="191">
        <v>0</v>
      </c>
      <c r="K14" s="150" t="s">
        <v>225</v>
      </c>
    </row>
    <row r="15" spans="1:11" s="86" customFormat="1" ht="111" customHeight="1">
      <c r="A15" s="138" t="s">
        <v>152</v>
      </c>
      <c r="B15" s="195" t="s">
        <v>153</v>
      </c>
      <c r="C15" s="189">
        <f>232652+43500</f>
        <v>276152</v>
      </c>
      <c r="D15" s="190">
        <v>2021</v>
      </c>
      <c r="E15" s="190">
        <v>2022</v>
      </c>
      <c r="F15" s="191">
        <v>44250</v>
      </c>
      <c r="G15" s="191">
        <v>44250</v>
      </c>
      <c r="H15" s="191">
        <v>40593.891</v>
      </c>
      <c r="I15" s="191">
        <v>40593.891</v>
      </c>
      <c r="J15" s="191">
        <v>40593.891</v>
      </c>
      <c r="K15" s="328" t="s">
        <v>246</v>
      </c>
    </row>
    <row r="16" spans="1:11" s="86" customFormat="1" ht="37.5" customHeight="1" thickBot="1">
      <c r="A16" s="200" t="s">
        <v>154</v>
      </c>
      <c r="B16" s="201" t="s">
        <v>189</v>
      </c>
      <c r="C16" s="202">
        <v>17000</v>
      </c>
      <c r="D16" s="203">
        <v>2022</v>
      </c>
      <c r="E16" s="203">
        <v>2022</v>
      </c>
      <c r="F16" s="204">
        <v>17000</v>
      </c>
      <c r="G16" s="204">
        <v>17000</v>
      </c>
      <c r="H16" s="204">
        <v>0</v>
      </c>
      <c r="I16" s="204">
        <v>0</v>
      </c>
      <c r="J16" s="204">
        <v>0</v>
      </c>
      <c r="K16" s="329" t="s">
        <v>247</v>
      </c>
    </row>
    <row r="17" spans="7:10" ht="12.75" customHeight="1">
      <c r="G17" s="91">
        <f>SUM(G9:G16)</f>
        <v>360900</v>
      </c>
      <c r="H17" s="91">
        <f>SUM(H9:H16)</f>
        <v>52787.863000000005</v>
      </c>
      <c r="I17" s="368"/>
      <c r="J17" s="86"/>
    </row>
    <row r="18" spans="1:11" s="56" customFormat="1" ht="12.75">
      <c r="A18" s="55" t="s">
        <v>56</v>
      </c>
      <c r="F18" s="124"/>
      <c r="G18" s="129">
        <f>SUM(G9:G16)</f>
        <v>360900</v>
      </c>
      <c r="H18" s="129">
        <f>G17-H17</f>
        <v>308112.137</v>
      </c>
      <c r="I18" s="48"/>
      <c r="K18" s="324"/>
    </row>
    <row r="19" spans="3:9" ht="16.5" thickBot="1">
      <c r="C19" s="60"/>
      <c r="D19" s="50"/>
      <c r="E19" s="47"/>
      <c r="F19" s="47"/>
      <c r="G19" s="50"/>
      <c r="H19" s="51"/>
      <c r="I19" s="51"/>
    </row>
    <row r="20" spans="1:12" ht="18.75" customHeight="1">
      <c r="A20" s="401" t="s">
        <v>31</v>
      </c>
      <c r="B20" s="404" t="s">
        <v>41</v>
      </c>
      <c r="C20" s="70" t="s">
        <v>29</v>
      </c>
      <c r="D20" s="70" t="s">
        <v>42</v>
      </c>
      <c r="E20" s="70" t="s">
        <v>43</v>
      </c>
      <c r="F20" s="70" t="s">
        <v>44</v>
      </c>
      <c r="G20" s="70" t="s">
        <v>93</v>
      </c>
      <c r="H20" s="404" t="s">
        <v>94</v>
      </c>
      <c r="I20" s="404" t="s">
        <v>54</v>
      </c>
      <c r="J20" s="404" t="s">
        <v>45</v>
      </c>
      <c r="K20" s="404" t="s">
        <v>46</v>
      </c>
      <c r="L20" s="409" t="s">
        <v>25</v>
      </c>
    </row>
    <row r="21" spans="1:12" ht="12.75">
      <c r="A21" s="402"/>
      <c r="B21" s="405"/>
      <c r="C21" s="46" t="s">
        <v>30</v>
      </c>
      <c r="D21" s="46" t="s">
        <v>26</v>
      </c>
      <c r="E21" s="46" t="s">
        <v>47</v>
      </c>
      <c r="F21" s="46" t="s">
        <v>47</v>
      </c>
      <c r="G21" s="46" t="s">
        <v>28</v>
      </c>
      <c r="H21" s="405"/>
      <c r="I21" s="405"/>
      <c r="J21" s="405"/>
      <c r="K21" s="405"/>
      <c r="L21" s="410"/>
    </row>
    <row r="22" spans="1:12" ht="13.5" thickBot="1">
      <c r="A22" s="403"/>
      <c r="B22" s="406"/>
      <c r="C22" s="71"/>
      <c r="D22" s="71" t="s">
        <v>27</v>
      </c>
      <c r="E22" s="71" t="s">
        <v>27</v>
      </c>
      <c r="F22" s="71" t="s">
        <v>27</v>
      </c>
      <c r="G22" s="71"/>
      <c r="H22" s="406"/>
      <c r="I22" s="406"/>
      <c r="J22" s="406"/>
      <c r="K22" s="406"/>
      <c r="L22" s="411"/>
    </row>
    <row r="23" spans="1:12" ht="12.75">
      <c r="A23" s="67"/>
      <c r="B23" s="68"/>
      <c r="C23" s="68"/>
      <c r="D23" s="68"/>
      <c r="E23" s="68"/>
      <c r="F23" s="130"/>
      <c r="G23" s="68"/>
      <c r="H23" s="78"/>
      <c r="I23" s="78"/>
      <c r="J23" s="78"/>
      <c r="K23" s="330"/>
      <c r="L23" s="69"/>
    </row>
    <row r="24" spans="1:12" ht="12.75">
      <c r="A24" s="61"/>
      <c r="B24" s="62"/>
      <c r="C24" s="62"/>
      <c r="D24" s="62"/>
      <c r="E24" s="62"/>
      <c r="F24" s="131"/>
      <c r="G24" s="62"/>
      <c r="H24" s="62"/>
      <c r="I24" s="62"/>
      <c r="J24" s="62"/>
      <c r="K24" s="331"/>
      <c r="L24" s="63"/>
    </row>
    <row r="25" spans="1:12" ht="12.75">
      <c r="A25" s="61"/>
      <c r="B25" s="62"/>
      <c r="C25" s="62"/>
      <c r="D25" s="62"/>
      <c r="E25" s="62"/>
      <c r="F25" s="131"/>
      <c r="G25" s="62"/>
      <c r="H25" s="62"/>
      <c r="I25" s="62"/>
      <c r="J25" s="62"/>
      <c r="K25" s="331"/>
      <c r="L25" s="63"/>
    </row>
    <row r="26" spans="1:12" ht="13.5" thickBot="1">
      <c r="A26" s="64"/>
      <c r="B26" s="65"/>
      <c r="C26" s="65"/>
      <c r="D26" s="65"/>
      <c r="E26" s="65"/>
      <c r="F26" s="132"/>
      <c r="G26" s="65"/>
      <c r="H26" s="65"/>
      <c r="I26" s="65"/>
      <c r="J26" s="65"/>
      <c r="K26" s="332"/>
      <c r="L26" s="66"/>
    </row>
    <row r="27" spans="1:6" ht="12.75">
      <c r="A27" s="90"/>
      <c r="F27" s="86"/>
    </row>
  </sheetData>
  <sheetProtection/>
  <mergeCells count="15">
    <mergeCell ref="J6:J8"/>
    <mergeCell ref="L20:L22"/>
    <mergeCell ref="K6:K8"/>
    <mergeCell ref="K20:K22"/>
    <mergeCell ref="J20:J22"/>
    <mergeCell ref="F7:F8"/>
    <mergeCell ref="G6:G8"/>
    <mergeCell ref="I20:I22"/>
    <mergeCell ref="I6:I8"/>
    <mergeCell ref="A6:A8"/>
    <mergeCell ref="A20:A22"/>
    <mergeCell ref="B20:B22"/>
    <mergeCell ref="H20:H22"/>
    <mergeCell ref="H6:H8"/>
    <mergeCell ref="B6:B8"/>
  </mergeCells>
  <printOptions horizontalCentered="1" verticalCentered="1"/>
  <pageMargins left="0" right="0" top="0" bottom="0" header="0" footer="0"/>
  <pageSetup fitToHeight="0" fitToWidth="0"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Dhimitra Ilias</cp:lastModifiedBy>
  <cp:lastPrinted>2022-09-22T12:15:28Z</cp:lastPrinted>
  <dcterms:created xsi:type="dcterms:W3CDTF">2006-01-12T07:01:41Z</dcterms:created>
  <dcterms:modified xsi:type="dcterms:W3CDTF">2022-10-06T12:40:08Z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