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0950" tabRatio="715" activeTab="13"/>
  </bookViews>
  <sheets>
    <sheet name="Aneksi nr.1" sheetId="1" r:id="rId1"/>
    <sheet name="PAM" sheetId="2" r:id="rId2"/>
    <sheet name="DNJF" sheetId="3" r:id="rId3"/>
    <sheet name="QBZ" sheetId="4" r:id="rId4"/>
    <sheet name="IML" sheetId="5" r:id="rId5"/>
    <sheet name="DPB" sheetId="6" r:id="rId6"/>
    <sheet name="DPP" sheetId="7" r:id="rId7"/>
    <sheet name="SHKB" sheetId="8" r:id="rId8"/>
    <sheet name="ATP" sheetId="9" r:id="rId9"/>
    <sheet name="DPSHP" sheetId="10" r:id="rId10"/>
    <sheet name="Aneksi nr.2" sheetId="11" r:id="rId11"/>
    <sheet name="Aneksi nr. 3" sheetId="12" r:id="rId12"/>
    <sheet name="Aneksi nr. 4" sheetId="13" r:id="rId13"/>
    <sheet name="Aneksi nr. 5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13" hidden="1">{"Main Economic Indicators",#N/A,FALSE,"C"}</definedName>
    <definedName name="ams" hidden="1">{"Main Economic Indicators",#N/A,FALSE,"C"}</definedName>
    <definedName name="amstwo" localSheetId="1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13" hidden="1">{"Main Economic Indicators",#N/A,FALSE,"C"}</definedName>
    <definedName name="endrit" hidden="1">{"Main Economic Indicators",#N/A,FALSE,"C"}</definedName>
    <definedName name="ergferger" localSheetId="1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1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1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13" hidden="1">{"WEO",#N/A,FALSE,"T"}</definedName>
    <definedName name="newname4" hidden="1">{"WEO",#N/A,FALSE,"T"}</definedName>
    <definedName name="newname5" localSheetId="1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1">'Aneksi nr. 3'!$B$1:$T$26</definedName>
    <definedName name="_xlnm.Print_Area" localSheetId="12">'Aneksi nr. 4'!$B$1:$K$17</definedName>
    <definedName name="_xlnm.Print_Area" localSheetId="13">'Aneksi nr. 5'!$B$1:$M$18</definedName>
    <definedName name="_xlnm.Print_Area" localSheetId="0">'Aneksi nr.1'!$B$1:$J$25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1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1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13" hidden="1">{"BOP_TAB",#N/A,FALSE,"N";"MIDTERM_TAB",#N/A,FALSE,"O"}</definedName>
    <definedName name="wrn.BOP_MIDTERM." hidden="1">{"BOP_TAB",#N/A,FALSE,"N";"MIDTERM_TAB",#N/A,FALSE,"O"}</definedName>
    <definedName name="wrn.formula." localSheetId="13" hidden="1">{#N/A,#N/A,FALSE,"MS"}</definedName>
    <definedName name="wrn.formula." hidden="1">{#N/A,#N/A,FALSE,"MS"}</definedName>
    <definedName name="wrn.IMF._.RR._.Office." localSheetId="1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13" hidden="1">{"Main Economic Indicators",#N/A,FALSE,"C"}</definedName>
    <definedName name="wrn.Main._.Economic._.Indicators." hidden="1">{"Main Economic Indicators",#N/A,FALSE,"C"}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3" hidden="1">{"MONA",#N/A,FALSE,"S"}</definedName>
    <definedName name="wrn.MONA." hidden="1">{"MONA",#N/A,FALSE,"S"}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1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13" hidden="1">{"WEO",#N/A,FALSE,"T"}</definedName>
    <definedName name="wrn.WEO." hidden="1">{"WEO",#N/A,FALSE,"T"}</definedName>
    <definedName name="wvu.Print." localSheetId="1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<sst xmlns="http://schemas.openxmlformats.org/spreadsheetml/2006/main" count="891" uniqueCount="237">
  <si>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</si>
  <si>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</si>
  <si>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</si>
  <si>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</si>
  <si>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</si>
  <si>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</si>
  <si>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</si>
  <si>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</si>
  <si>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</si>
  <si>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</si>
  <si>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</si>
  <si>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</si>
  <si>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</si>
  <si>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</si>
  <si>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</si>
  <si>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</si>
  <si>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</si>
  <si>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</si>
  <si>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</si>
  <si>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</si>
  <si>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</si>
  <si>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</si>
  <si>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</si>
  <si>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</si>
  <si>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</si>
  <si>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</si>
  <si>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</si>
  <si>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</si>
  <si>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</si>
  <si>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</si>
  <si>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</si>
  <si>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</si>
  <si>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</si>
  <si>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</si>
  <si>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0003</t>
  </si>
  <si>
    <t>0004</t>
  </si>
  <si>
    <t>0005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</si>
  <si>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</si>
  <si>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</si>
  <si>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</si>
  <si>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</si>
  <si>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</si>
  <si>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</si>
  <si>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</si>
  <si>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</si>
  <si>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</si>
  <si>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</si>
  <si>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</si>
  <si>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</si>
  <si>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</si>
  <si>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</si>
  <si>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</si>
  <si>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</si>
  <si>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</si>
  <si>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</si>
  <si>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</si>
  <si>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</si>
  <si>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</si>
  <si>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</si>
  <si>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</si>
  <si>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</si>
  <si>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</si>
  <si>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</si>
  <si>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</si>
  <si>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</si>
  <si>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</si>
  <si>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</si>
  <si>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>Qellimi 1</t>
  </si>
  <si>
    <t>Viti i përfundimit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</si>
  <si>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</si>
  <si>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</si>
  <si>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</si>
  <si>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</si>
  <si>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</si>
  <si>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</si>
  <si>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</si>
  <si>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</si>
  <si>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</si>
  <si>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</si>
  <si>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</si>
  <si>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</si>
  <si>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</si>
  <si>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</si>
  <si>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</si>
  <si>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</si>
  <si>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</si>
  <si>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</si>
  <si>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</si>
  <si>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</si>
  <si>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</si>
  <si>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</si>
  <si>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</si>
  <si>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</si>
  <si>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01180</t>
  </si>
  <si>
    <t>14</t>
  </si>
  <si>
    <t>Ministria e Drejtësisë</t>
  </si>
  <si>
    <t>Agjencia e kthimit dhe kompesimit të Pronave</t>
  </si>
  <si>
    <t>Plan                   Viti 2022</t>
  </si>
  <si>
    <t>MINISTRIA E DREJTËSISË</t>
  </si>
  <si>
    <t>Planifikim, Menaxhim dhe Administrim</t>
  </si>
  <si>
    <t>Ndihma Juridike Falas</t>
  </si>
  <si>
    <t>Publikimet Zyrtare</t>
  </si>
  <si>
    <t>Mjekësia Ligjore</t>
  </si>
  <si>
    <t>Sistemi I Burgjeve</t>
  </si>
  <si>
    <t>Shërbimi I Përmbarimit Gjyqësor</t>
  </si>
  <si>
    <t>Shërbimi për Çështjet e Birësimeve</t>
  </si>
  <si>
    <t>Shërbimi për Kthimin dhe Kompesimin e Pronave</t>
  </si>
  <si>
    <t>Shërbimi I Provës</t>
  </si>
  <si>
    <t>0006</t>
  </si>
  <si>
    <t>0007</t>
  </si>
  <si>
    <t>0008</t>
  </si>
  <si>
    <t>0009</t>
  </si>
  <si>
    <t>01110</t>
  </si>
  <si>
    <t xml:space="preserve">Buxheti </t>
  </si>
  <si>
    <t>GM14025</t>
  </si>
  <si>
    <t>Objektivi 1</t>
  </si>
  <si>
    <t>91401AA</t>
  </si>
  <si>
    <t>Realizuar 100%</t>
  </si>
  <si>
    <t>91401AB</t>
  </si>
  <si>
    <t>Profesione të lira të monitoruara</t>
  </si>
  <si>
    <t>91401AC</t>
  </si>
  <si>
    <t>Perkthime zyrtare ne fushen penale te kryera</t>
  </si>
  <si>
    <t>91401AH</t>
  </si>
  <si>
    <t xml:space="preserve"> Raporte monitorimi të kryera në fushën e Antikorrupsionit</t>
  </si>
  <si>
    <t xml:space="preserve">Objektivi 2 </t>
  </si>
  <si>
    <t xml:space="preserve">Mbikqyrja dhe mbrojtja e të miturve/të rinjve gjate dhe pas kryerjes së dënimit në përputhje me Kodin e Drejtësisë Penale për të miturit.
</t>
  </si>
  <si>
    <t>91401AD</t>
  </si>
  <si>
    <t>Të mitur të mbikqyrur</t>
  </si>
  <si>
    <t>Objektivi 3</t>
  </si>
  <si>
    <t>Mbikqyrja e administratoreve të falimentit nëpërmjet analizimit të raporteve statistikore sipas standarteve kombëtare të licensimit.</t>
  </si>
  <si>
    <t>91401AF</t>
  </si>
  <si>
    <t>Admistrator falimenti te mbikqyrur dhe te licensuar</t>
  </si>
  <si>
    <t>Objektivi 4</t>
  </si>
  <si>
    <t>Pranimi për administrim dhe ruajtje të përhershme të dokumentave me rëndësi historike kombëtare të gjykatave të shkallës së parë dhe të dytë</t>
  </si>
  <si>
    <t>91401AG</t>
  </si>
  <si>
    <t>Fondeve arkivore te gjykatave te perthithura</t>
  </si>
  <si>
    <t>Planifikim Menaxhim dhe Administrim</t>
  </si>
  <si>
    <t>Jane realizuar Akte Ligjore ne kohe dhe me cilesi, jane realizuar dhenia e mendimeve te specializuara Ministrive te Linjes dhe jane hartuar raportet e Drejtorise Antikorrupsion. Janë kryer perkthimet zyrtare dhe janë likuiduar detyrimet nga faturat e lëshuara dhe jane kryer inspektimet ne profesionet e lira.   Dosjet e perthithura jane realizuar plotesisht  dhe jane perpunuar te gjitha dosjet e perthithura. Procesi i mbikqyrjes se Falimentimit eshte realizuar pjeserisht.</t>
  </si>
  <si>
    <t xml:space="preserve">Harmonizimi dhe reformimi i legjislacionit Shqiptar, si edhe përafrimi me standartet e BE-së. Përmirësimi i performancës së Agjencisë Kombëtare të falimentit si i vetmi burim informacioni mbi te gjitha procedurat e procesit te falimentit në territorin e Republikës së Shqipërisë në zbatim të akteve ligjore e nënligjore në fuqi  si dhe të interesave të ligjshme të palëve të përfshira në këto procedura. Pranimi për administrim dhe ruajtje të përhershme të dokumentave me rëndësi historike e kombëtare të gjykatave të shkallës së parë dhe të dytë si dhe të prokurorive. Mbikqyrjen dhe mbrojtjen e të miturve/të rinjve gjatë dhe pas kryerjes së dënimit në përputhje me Kodin e Drejtësisë Penale për të miturit.
</t>
  </si>
  <si>
    <t>Hartimi i legjislacionit në fushën e përgjegjësisë shtetërore, të Ministrisë së Drejtësisë, dhënia e mendimit të specializuar për të gjitha aktet që shqyrtohen në KM,  monitorimi i profesioneve të lira dhe institucioneve të varësisë, përmbushja e detyrimeve në kuadër të bashkëpunimit ndërgjyqësor me jashtë, si dhe hartimi, rishikimi dhe monitorimi i strategjive në fushën e Drejtësisë dhe Antikorrupsionit.</t>
  </si>
  <si>
    <r>
      <rPr>
        <b/>
        <u val="single"/>
        <sz val="11"/>
        <rFont val="Times New Roman"/>
        <family val="1"/>
      </rPr>
      <t xml:space="preserve">Objektivi 1 </t>
    </r>
    <r>
      <rPr>
        <b/>
        <sz val="11"/>
        <rFont val="Times New Roman"/>
        <family val="1"/>
      </rPr>
      <t xml:space="preserve"> ne të cilin perfshihen projektaktet e hartuara, ato te vleresuara, inspektimet ne profesionet e lira dhe perkthimet zyrtare jane realizuar si me poshte:</t>
    </r>
  </si>
  <si>
    <t>Projektligje dhe projektvendime të hartuara  dhe të vlerësuara</t>
  </si>
  <si>
    <t>OK</t>
  </si>
  <si>
    <t>Projektakte te hartuara dhe te vleresuara</t>
  </si>
  <si>
    <t>numer aktesh</t>
  </si>
  <si>
    <t>numer inspektimesh</t>
  </si>
  <si>
    <t xml:space="preserve">Perkthime zyrtare ne fushen penale </t>
  </si>
  <si>
    <t>numer faqesh</t>
  </si>
  <si>
    <t xml:space="preserve">Realizimi është në nivele të mira. Nga Sektori i Perkthimeve behet kontrolli i karakterereve dhe faqeve kompjuterike dhe verikohet perputhshmeria me faturen tatimore e cila paraqitet në sektorin e financës për tu likuiduar. Sektori i përkthimeve në Ministrinë e Drejtësisë koordinon punen që mos të sjelle vonesa për likuidimin e përkthyesve të jashtëm të liçensuar. </t>
  </si>
  <si>
    <t>nr</t>
  </si>
  <si>
    <t>Te mitur te mbikqyrur</t>
  </si>
  <si>
    <t>Mbikqyrja dhe  Licensimi i Administratoreve te falimentit</t>
  </si>
  <si>
    <t>numer</t>
  </si>
  <si>
    <t>numer dosjesh</t>
  </si>
  <si>
    <t>i
vitit paraardhes
Viti 2022</t>
  </si>
  <si>
    <t>Viti 2023</t>
  </si>
  <si>
    <t>Plan Fillestar Viti 2023</t>
  </si>
  <si>
    <t>Plan i Rishikuar Viti 2023</t>
  </si>
  <si>
    <t xml:space="preserve"> Plani i Periudhes/progresiv 4 mujori I 2023</t>
  </si>
  <si>
    <t>i
Periudhes/progresiv 4 mujori I 2023</t>
  </si>
  <si>
    <t>i vitit paraardhes
Viti 2022</t>
  </si>
  <si>
    <t>Plan                   Viti 2023</t>
  </si>
  <si>
    <t>03310</t>
  </si>
  <si>
    <t>Botimet Zyrtare</t>
  </si>
  <si>
    <t>01130</t>
  </si>
  <si>
    <t>i vitit paraardhes
Viti  2022</t>
  </si>
  <si>
    <t xml:space="preserve"> Plani i Periudhes/progresiv/ 4 mujori I 2023</t>
  </si>
  <si>
    <t>i
Periudhes/progresiv  4 mujori I 2023</t>
  </si>
  <si>
    <t xml:space="preserve"> Plani i Periudhes/progresiv 4  mujori I 2023</t>
  </si>
  <si>
    <t>MINISTRIA E DREJTESISE</t>
  </si>
  <si>
    <t>Planifikim, Menaxhim dhe Adinistrim</t>
  </si>
  <si>
    <t xml:space="preserve">Fakti </t>
  </si>
  <si>
    <t xml:space="preserve"> Plani i Periudhes/progresiv  viti 2022</t>
  </si>
  <si>
    <t>i
Periudhes/progresiv viti 2022</t>
  </si>
  <si>
    <t>i
Periudhes/progresiv 4  mujori I 2023</t>
  </si>
  <si>
    <t>01120</t>
  </si>
  <si>
    <t>03440</t>
  </si>
  <si>
    <t>Shërbimi Përmbarimor</t>
  </si>
  <si>
    <t>03350</t>
  </si>
  <si>
    <t>Shërbimi për Çeshtjet e Birësimeve</t>
  </si>
  <si>
    <t>01160</t>
  </si>
  <si>
    <t>03490</t>
  </si>
  <si>
    <t>Niveli faktik i  vitit paraardhes2022</t>
  </si>
  <si>
    <t>Niveli i planifikuar ne vitin korent 2023</t>
  </si>
  <si>
    <t>Niveli i rishikuar ne vitin korent 2023</t>
  </si>
  <si>
    <t>Plani i buxhetit viti 2023</t>
  </si>
  <si>
    <t>18AQ704</t>
  </si>
  <si>
    <t>18AQ801</t>
  </si>
  <si>
    <t>M140058</t>
  </si>
  <si>
    <t>M140312</t>
  </si>
  <si>
    <t>21AA001</t>
  </si>
  <si>
    <t>M140010</t>
  </si>
  <si>
    <t>M140303</t>
  </si>
  <si>
    <t>18AQ403</t>
  </si>
  <si>
    <t>Sistemi elektronik i menaxhimit të denoncimeve mbi rekordet korruptive</t>
  </si>
  <si>
    <t>Ngritja dhe Ndërtimi i Institucionit  për edukim dhe rehabilitim të të miturve (hartim projektim, rikonstruksion supervizion dhe kolaudim)</t>
  </si>
  <si>
    <t>TVSH Operacioni Ndërkombëtar i Monitorimit</t>
  </si>
  <si>
    <t xml:space="preserve">Blerje pajisje zyre për Aparatin e Ministrisë </t>
  </si>
  <si>
    <t xml:space="preserve">Blerje pajisje elektronike për Aparatin e Ministrisë </t>
  </si>
  <si>
    <t>TVSH JUSTAL</t>
  </si>
  <si>
    <t>Blerje pajisje elektronike dhe zyre</t>
  </si>
  <si>
    <t>Blerje pajisje elektronike për ASHSGJ-në</t>
  </si>
  <si>
    <t>Blerje pajisje elektronike për QPKMR</t>
  </si>
  <si>
    <t>Blerje pajisje zyre për QPKMR</t>
  </si>
  <si>
    <t>Niveli faktik ne fund te vitit korent /4 mujori I 2023</t>
  </si>
  <si>
    <t>Eduard Ahmeti</t>
  </si>
  <si>
    <r>
      <t xml:space="preserve">Sasia Faktike (sipas vitit </t>
    </r>
    <r>
      <rPr>
        <b/>
        <sz val="8"/>
        <rFont val="Arial"/>
        <family val="2"/>
      </rPr>
      <t>paraardhes</t>
    </r>
    <r>
      <rPr>
        <b/>
        <sz val="8"/>
        <rFont val="Arial"/>
        <family val="2"/>
      </rPr>
      <t>) 2022</t>
    </r>
  </si>
  <si>
    <r>
      <t xml:space="preserve">Shpenzimet 
(sipas vitit </t>
    </r>
    <r>
      <rPr>
        <b/>
        <sz val="8"/>
        <rFont val="Arial"/>
        <family val="2"/>
      </rPr>
      <t>paraardhes</t>
    </r>
    <r>
      <rPr>
        <b/>
        <sz val="8"/>
        <rFont val="Arial"/>
        <family val="2"/>
      </rPr>
      <t>)    2022</t>
    </r>
  </si>
  <si>
    <r>
      <t xml:space="preserve">Kosto per Njesi (sipas vitit </t>
    </r>
    <r>
      <rPr>
        <b/>
        <sz val="8"/>
        <rFont val="Arial"/>
        <family val="2"/>
      </rPr>
      <t>paraardhes</t>
    </r>
    <r>
      <rPr>
        <b/>
        <sz val="8"/>
        <rFont val="Arial"/>
        <family val="2"/>
      </rPr>
      <t>) 2022</t>
    </r>
  </si>
  <si>
    <r>
      <t xml:space="preserve">Sasia (sipas </t>
    </r>
    <r>
      <rPr>
        <b/>
        <sz val="8"/>
        <rFont val="Arial"/>
        <family val="2"/>
      </rPr>
      <t>planit</t>
    </r>
    <r>
      <rPr>
        <b/>
        <sz val="8"/>
        <rFont val="Arial"/>
        <family val="2"/>
      </rPr>
      <t xml:space="preserve"> te vitit korent) 2023</t>
    </r>
  </si>
  <si>
    <r>
      <t xml:space="preserve">Shpenzimet 
(sipas </t>
    </r>
    <r>
      <rPr>
        <b/>
        <sz val="8"/>
        <rFont val="Arial"/>
        <family val="2"/>
      </rPr>
      <t xml:space="preserve">planit </t>
    </r>
    <r>
      <rPr>
        <b/>
        <sz val="8"/>
        <rFont val="Arial"/>
        <family val="2"/>
      </rPr>
      <t>te vitit korent)     2023</t>
    </r>
  </si>
  <si>
    <r>
      <t xml:space="preserve">Kosto per Njesi 
(sipas </t>
    </r>
    <r>
      <rPr>
        <b/>
        <sz val="8"/>
        <rFont val="Arial"/>
        <family val="2"/>
      </rPr>
      <t>planit</t>
    </r>
    <r>
      <rPr>
        <b/>
        <sz val="8"/>
        <rFont val="Arial"/>
        <family val="2"/>
      </rPr>
      <t xml:space="preserve"> te vitit korent)     2023</t>
    </r>
  </si>
  <si>
    <r>
      <t xml:space="preserve">Sasia (sipas </t>
    </r>
    <r>
      <rPr>
        <b/>
        <sz val="8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te rishikuar</t>
    </r>
    <r>
      <rPr>
        <b/>
        <sz val="8"/>
        <rFont val="Arial"/>
        <family val="2"/>
      </rPr>
      <t xml:space="preserve"> te vitit korent) 2023</t>
    </r>
  </si>
  <si>
    <r>
      <t xml:space="preserve">Shpenzimet 
(sipas </t>
    </r>
    <r>
      <rPr>
        <b/>
        <sz val="8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    2023</t>
    </r>
  </si>
  <si>
    <r>
      <t xml:space="preserve">Kosto per Njesi 
(sipas </t>
    </r>
    <r>
      <rPr>
        <b/>
        <sz val="8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  2023</t>
    </r>
  </si>
  <si>
    <r>
      <t xml:space="preserve">Sasia </t>
    </r>
    <r>
      <rPr>
        <b/>
        <sz val="8"/>
        <rFont val="Arial"/>
        <family val="2"/>
      </rPr>
      <t>Faktike</t>
    </r>
    <r>
      <rPr>
        <b/>
        <sz val="8"/>
        <rFont val="Arial"/>
        <family val="2"/>
      </rPr>
      <t xml:space="preserve"> (ne fund te </t>
    </r>
    <r>
      <rPr>
        <b/>
        <sz val="8"/>
        <rFont val="Arial"/>
        <family val="2"/>
      </rPr>
      <t xml:space="preserve"> 4 mujorit I 2023</t>
    </r>
  </si>
  <si>
    <r>
      <t xml:space="preserve">Shpenzimet </t>
    </r>
    <r>
      <rPr>
        <b/>
        <sz val="8"/>
        <rFont val="Arial"/>
        <family val="2"/>
      </rPr>
      <t>Faktike( ne fund te 4 mujorit I 2023</t>
    </r>
  </si>
  <si>
    <r>
      <t xml:space="preserve">Kosto per Njesi </t>
    </r>
    <r>
      <rPr>
        <b/>
        <sz val="8"/>
        <rFont val="Arial"/>
        <family val="2"/>
      </rPr>
      <t>Faktike</t>
    </r>
    <r>
      <rPr>
        <b/>
        <sz val="8"/>
        <rFont val="Arial"/>
        <family val="2"/>
      </rPr>
      <t xml:space="preserve"> (ne fund te 4 mujorit I 2023</t>
    </r>
    <r>
      <rPr>
        <b/>
        <sz val="8"/>
        <rFont val="Arial"/>
        <family val="2"/>
      </rPr>
      <t>)</t>
    </r>
  </si>
  <si>
    <t>Ky projekt ështe ne faze implementimi dhe perfundon ne muajin qershor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</si>
  <si>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Në proces të fillimit të procedurës pasi ishim në pritje të tavaneve për vitet 2024-2026 të cilat u miratuan, me </t>
    </r>
    <r>
      <rPr>
        <sz val="12"/>
        <color indexed="8"/>
        <rFont val="Times New Roman"/>
        <family val="1"/>
      </rPr>
      <t>VKM nr. 195 datë 05.04.2023 “Për tavanet përgatitore të shpenzimeve të Programit Buxhetor Afatmesëm 2024-2026”.</t>
    </r>
  </si>
  <si>
    <t>Për këtë projekt do të dërgohet shkresa tek Agjencia Kombëtare e Shoqërisë së Informacionit për kryerjen e procedurës së prokurimit</t>
  </si>
  <si>
    <t>Realizuar</t>
  </si>
  <si>
    <t>Parashikuar per tu blere ne muajin maj</t>
  </si>
  <si>
    <t>Në pritje të detajimit sasior e llojit të artikujve</t>
  </si>
  <si>
    <t>Likuidimi i Tvsh-së bëhet sipas faturave të paraqitura pranë Drejtorisë së Buxhetit dhe Menaxhimit Financiar</t>
  </si>
  <si>
    <t>REALIZIMI për periudhën e raportimit</t>
  </si>
  <si>
    <t xml:space="preserve">International Monitoring Operation </t>
  </si>
  <si>
    <t xml:space="preserve">REALIZIMI për periudhën e raportimit </t>
  </si>
  <si>
    <t>Realizimi i këtij produkti është në masën 44%, pasi rinovimi i Licencave te Administratoreve eshte planifikuar te behet ne muajin Maj dhe Korrik si dhe procesi i Mbikqyrjes së Administratorëve është realizuar sipas programit te realizuar ne fillim te vitit.</t>
  </si>
  <si>
    <t>Sekretar i Pergjithshem</t>
  </si>
  <si>
    <t xml:space="preserve">Ismail Shehu </t>
  </si>
  <si>
    <t>Nga QPKMR, për periudhën 4 mujore 2023 janë mbikqyrur 8 raste te mitur djem, të cilët kanë përfunduar periudhën e vuajtjes së dënimit apo paraburgimit pranë IM Kavajë.</t>
  </si>
  <si>
    <t xml:space="preserve">Produkti eshte realizuar 85%. Jane perthithur dhe perpunuar 14044 dosje te ardhura nga gjykatat dhe prokuria  . </t>
  </si>
  <si>
    <r>
      <rPr>
        <b/>
        <sz val="12"/>
        <rFont val="Calibri"/>
        <family val="2"/>
      </rPr>
      <t>*</t>
    </r>
    <r>
      <rPr>
        <b/>
        <sz val="12"/>
        <rFont val="Calibri"/>
        <family val="2"/>
      </rPr>
      <t>Objektivat e politikës*:</t>
    </r>
  </si>
  <si>
    <r>
      <t>Emertimi i Treguesit te Performances</t>
    </r>
    <r>
      <rPr>
        <b/>
        <sz val="12"/>
        <rFont val="Calibri"/>
        <family val="2"/>
      </rPr>
      <t>***</t>
    </r>
    <r>
      <rPr>
        <b/>
        <sz val="12"/>
        <rFont val="Calibri"/>
        <family val="2"/>
      </rPr>
      <t>/Produktit</t>
    </r>
  </si>
  <si>
    <t>Periudha e Raportimit: 4 mujori 2023</t>
  </si>
  <si>
    <t>Jane perthithur 14044 dosje.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</si>
</sst>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_(* #,##0.0_);_(* \(#,##0.0\);_(* &quot;-&quot;?_);_(@_)"/>
    <numFmt numFmtId="221" formatCode="_(* #,##0.000_);_(* \(#,##0.000\);_(* &quot;-&quot;???_);_(@_)"/>
  </numFmts>
  <fonts count="8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Calibri"/>
      <family val="2"/>
    </font>
    <font>
      <sz val="7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2"/>
      <name val="Garamond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56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78" fillId="0" borderId="22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5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4" fillId="26" borderId="26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78" fillId="0" borderId="28" xfId="0" applyNumberFormat="1" applyFont="1" applyFill="1" applyBorder="1" applyAlignment="1">
      <alignment horizontal="center" vertical="center"/>
    </xf>
    <xf numFmtId="177" fontId="3" fillId="26" borderId="26" xfId="0" applyNumberFormat="1" applyFont="1" applyFill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7" borderId="26" xfId="0" applyNumberFormat="1" applyFont="1" applyFill="1" applyBorder="1" applyAlignment="1">
      <alignment horizontal="center"/>
    </xf>
    <xf numFmtId="0" fontId="81" fillId="26" borderId="15" xfId="0" applyFont="1" applyFill="1" applyBorder="1" applyAlignment="1">
      <alignment horizontal="center"/>
    </xf>
    <xf numFmtId="0" fontId="78" fillId="28" borderId="16" xfId="0" applyFont="1" applyFill="1" applyBorder="1" applyAlignment="1">
      <alignment horizontal="center"/>
    </xf>
    <xf numFmtId="177" fontId="78" fillId="28" borderId="26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1" fillId="26" borderId="16" xfId="0" applyFont="1" applyFill="1" applyBorder="1" applyAlignment="1">
      <alignment horizontal="center"/>
    </xf>
    <xf numFmtId="177" fontId="78" fillId="26" borderId="26" xfId="0" applyNumberFormat="1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0" fillId="0" borderId="0" xfId="0" applyFont="1" applyAlignment="1">
      <alignment/>
    </xf>
    <xf numFmtId="0" fontId="3" fillId="0" borderId="19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1" fillId="0" borderId="0" xfId="104" applyFont="1" applyFill="1" applyBorder="1" applyAlignment="1">
      <alignment vertical="center" wrapText="1"/>
      <protection/>
    </xf>
    <xf numFmtId="0" fontId="3" fillId="0" borderId="29" xfId="104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4" fillId="27" borderId="9" xfId="0" applyFont="1" applyFill="1" applyBorder="1" applyAlignment="1">
      <alignment/>
    </xf>
    <xf numFmtId="177" fontId="78" fillId="29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5" fillId="0" borderId="0" xfId="0" applyFont="1" applyAlignment="1">
      <alignment horizontal="center" vertical="center" wrapText="1"/>
    </xf>
    <xf numFmtId="49" fontId="4" fillId="27" borderId="26" xfId="0" applyNumberFormat="1" applyFont="1" applyFill="1" applyBorder="1" applyAlignment="1" quotePrefix="1">
      <alignment horizontal="center"/>
    </xf>
    <xf numFmtId="177" fontId="8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0" fontId="48" fillId="0" borderId="9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104" applyFont="1" applyFill="1" applyAlignment="1">
      <alignment vertical="center"/>
      <protection/>
    </xf>
    <xf numFmtId="0" fontId="9" fillId="0" borderId="0" xfId="104" applyFont="1" applyFill="1" applyAlignment="1">
      <alignment vertical="center" wrapText="1"/>
      <protection/>
    </xf>
    <xf numFmtId="0" fontId="2" fillId="0" borderId="29" xfId="104" applyFont="1" applyFill="1" applyBorder="1" applyAlignment="1">
      <alignment horizontal="center" vertical="center" wrapText="1"/>
      <protection/>
    </xf>
    <xf numFmtId="0" fontId="2" fillId="0" borderId="19" xfId="104" applyFont="1" applyFill="1" applyBorder="1" applyAlignment="1">
      <alignment horizontal="center" vertical="center" wrapText="1"/>
      <protection/>
    </xf>
    <xf numFmtId="0" fontId="2" fillId="0" borderId="33" xfId="104" applyFont="1" applyFill="1" applyBorder="1" applyAlignment="1">
      <alignment horizontal="center" vertical="center" wrapText="1"/>
      <protection/>
    </xf>
    <xf numFmtId="9" fontId="52" fillId="0" borderId="9" xfId="114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7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219" fontId="0" fillId="0" borderId="0" xfId="53" applyNumberFormat="1" applyFont="1" applyAlignment="1">
      <alignment/>
    </xf>
    <xf numFmtId="219" fontId="79" fillId="0" borderId="0" xfId="53" applyNumberFormat="1" applyFont="1" applyAlignment="1">
      <alignment/>
    </xf>
    <xf numFmtId="219" fontId="4" fillId="0" borderId="0" xfId="53" applyNumberFormat="1" applyFont="1" applyFill="1" applyBorder="1" applyAlignment="1">
      <alignment/>
    </xf>
    <xf numFmtId="219" fontId="4" fillId="0" borderId="17" xfId="53" applyNumberFormat="1" applyFont="1" applyFill="1" applyBorder="1" applyAlignment="1">
      <alignment/>
    </xf>
    <xf numFmtId="219" fontId="4" fillId="0" borderId="0" xfId="53" applyNumberFormat="1" applyFont="1" applyFill="1" applyBorder="1" applyAlignment="1">
      <alignment/>
    </xf>
    <xf numFmtId="219" fontId="4" fillId="0" borderId="13" xfId="53" applyNumberFormat="1" applyFont="1" applyFill="1" applyBorder="1" applyAlignment="1">
      <alignment/>
    </xf>
    <xf numFmtId="219" fontId="78" fillId="0" borderId="22" xfId="53" applyNumberFormat="1" applyFont="1" applyFill="1" applyBorder="1" applyAlignment="1">
      <alignment horizontal="center" vertical="center"/>
    </xf>
    <xf numFmtId="219" fontId="3" fillId="0" borderId="19" xfId="53" applyNumberFormat="1" applyFont="1" applyFill="1" applyBorder="1" applyAlignment="1">
      <alignment horizontal="center" vertical="center"/>
    </xf>
    <xf numFmtId="219" fontId="3" fillId="0" borderId="19" xfId="53" applyNumberFormat="1" applyFont="1" applyFill="1" applyBorder="1" applyAlignment="1">
      <alignment horizontal="center" vertical="center" wrapText="1"/>
    </xf>
    <xf numFmtId="219" fontId="3" fillId="0" borderId="0" xfId="53" applyNumberFormat="1" applyFont="1" applyBorder="1" applyAlignment="1">
      <alignment wrapText="1"/>
    </xf>
    <xf numFmtId="0" fontId="4" fillId="0" borderId="0" xfId="0" applyFont="1" applyAlignment="1">
      <alignment/>
    </xf>
    <xf numFmtId="0" fontId="29" fillId="0" borderId="17" xfId="0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8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38" fillId="0" borderId="9" xfId="0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0" fontId="29" fillId="0" borderId="32" xfId="0" applyFont="1" applyFill="1" applyBorder="1" applyAlignment="1">
      <alignment/>
    </xf>
    <xf numFmtId="0" fontId="3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82" fillId="0" borderId="0" xfId="0" applyFont="1" applyFill="1" applyAlignment="1">
      <alignment/>
    </xf>
    <xf numFmtId="43" fontId="0" fillId="0" borderId="0" xfId="0" applyNumberFormat="1" applyAlignment="1">
      <alignment/>
    </xf>
    <xf numFmtId="0" fontId="86" fillId="0" borderId="0" xfId="0" applyFont="1" applyAlignment="1">
      <alignment/>
    </xf>
    <xf numFmtId="177" fontId="0" fillId="0" borderId="0" xfId="0" applyNumberFormat="1" applyAlignment="1">
      <alignment horizontal="center" vertical="center"/>
    </xf>
    <xf numFmtId="3" fontId="4" fillId="27" borderId="9" xfId="0" applyNumberFormat="1" applyFont="1" applyFill="1" applyBorder="1" applyAlignment="1">
      <alignment horizontal="right"/>
    </xf>
    <xf numFmtId="3" fontId="4" fillId="26" borderId="26" xfId="0" applyNumberFormat="1" applyFont="1" applyFill="1" applyBorder="1" applyAlignment="1">
      <alignment horizontal="right"/>
    </xf>
    <xf numFmtId="3" fontId="81" fillId="26" borderId="9" xfId="0" applyNumberFormat="1" applyFont="1" applyFill="1" applyBorder="1" applyAlignment="1">
      <alignment horizontal="right"/>
    </xf>
    <xf numFmtId="3" fontId="78" fillId="26" borderId="26" xfId="0" applyNumberFormat="1" applyFont="1" applyFill="1" applyBorder="1" applyAlignment="1">
      <alignment horizontal="right"/>
    </xf>
    <xf numFmtId="3" fontId="8" fillId="26" borderId="9" xfId="0" applyNumberFormat="1" applyFont="1" applyFill="1" applyBorder="1" applyAlignment="1">
      <alignment horizontal="right"/>
    </xf>
    <xf numFmtId="3" fontId="3" fillId="26" borderId="26" xfId="0" applyNumberFormat="1" applyFont="1" applyFill="1" applyBorder="1" applyAlignment="1">
      <alignment horizontal="right"/>
    </xf>
    <xf numFmtId="3" fontId="8" fillId="27" borderId="9" xfId="0" applyNumberFormat="1" applyFont="1" applyFill="1" applyBorder="1" applyAlignment="1">
      <alignment horizontal="right"/>
    </xf>
    <xf numFmtId="3" fontId="78" fillId="28" borderId="9" xfId="0" applyNumberFormat="1" applyFont="1" applyFill="1" applyBorder="1" applyAlignment="1">
      <alignment horizontal="right"/>
    </xf>
    <xf numFmtId="3" fontId="78" fillId="28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27" borderId="9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78" fillId="29" borderId="37" xfId="0" applyNumberFormat="1" applyFont="1" applyFill="1" applyBorder="1" applyAlignment="1">
      <alignment horizontal="right"/>
    </xf>
    <xf numFmtId="3" fontId="78" fillId="29" borderId="30" xfId="0" applyNumberFormat="1" applyFont="1" applyFill="1" applyBorder="1" applyAlignment="1">
      <alignment horizontal="right"/>
    </xf>
    <xf numFmtId="219" fontId="4" fillId="27" borderId="9" xfId="53" applyNumberFormat="1" applyFont="1" applyFill="1" applyBorder="1" applyAlignment="1">
      <alignment horizontal="right"/>
    </xf>
    <xf numFmtId="219" fontId="4" fillId="27" borderId="9" xfId="53" applyNumberFormat="1" applyFont="1" applyFill="1" applyBorder="1" applyAlignment="1">
      <alignment/>
    </xf>
    <xf numFmtId="219" fontId="4" fillId="26" borderId="26" xfId="53" applyNumberFormat="1" applyFont="1" applyFill="1" applyBorder="1" applyAlignment="1">
      <alignment/>
    </xf>
    <xf numFmtId="219" fontId="81" fillId="26" borderId="9" xfId="53" applyNumberFormat="1" applyFont="1" applyFill="1" applyBorder="1" applyAlignment="1">
      <alignment/>
    </xf>
    <xf numFmtId="219" fontId="78" fillId="26" borderId="26" xfId="53" applyNumberFormat="1" applyFont="1" applyFill="1" applyBorder="1" applyAlignment="1">
      <alignment/>
    </xf>
    <xf numFmtId="219" fontId="8" fillId="26" borderId="9" xfId="53" applyNumberFormat="1" applyFont="1" applyFill="1" applyBorder="1" applyAlignment="1">
      <alignment/>
    </xf>
    <xf numFmtId="219" fontId="3" fillId="26" borderId="26" xfId="53" applyNumberFormat="1" applyFont="1" applyFill="1" applyBorder="1" applyAlignment="1">
      <alignment/>
    </xf>
    <xf numFmtId="219" fontId="8" fillId="27" borderId="9" xfId="53" applyNumberFormat="1" applyFont="1" applyFill="1" applyBorder="1" applyAlignment="1">
      <alignment/>
    </xf>
    <xf numFmtId="219" fontId="78" fillId="28" borderId="9" xfId="53" applyNumberFormat="1" applyFont="1" applyFill="1" applyBorder="1" applyAlignment="1">
      <alignment/>
    </xf>
    <xf numFmtId="219" fontId="78" fillId="28" borderId="26" xfId="53" applyNumberFormat="1" applyFont="1" applyFill="1" applyBorder="1" applyAlignment="1">
      <alignment/>
    </xf>
    <xf numFmtId="219" fontId="3" fillId="0" borderId="9" xfId="53" applyNumberFormat="1" applyFont="1" applyBorder="1" applyAlignment="1">
      <alignment/>
    </xf>
    <xf numFmtId="219" fontId="3" fillId="0" borderId="9" xfId="53" applyNumberFormat="1" applyFont="1" applyFill="1" applyBorder="1" applyAlignment="1">
      <alignment/>
    </xf>
    <xf numFmtId="219" fontId="78" fillId="29" borderId="37" xfId="53" applyNumberFormat="1" applyFont="1" applyFill="1" applyBorder="1" applyAlignment="1">
      <alignment/>
    </xf>
    <xf numFmtId="219" fontId="78" fillId="29" borderId="30" xfId="53" applyNumberFormat="1" applyFont="1" applyFill="1" applyBorder="1" applyAlignment="1">
      <alignment/>
    </xf>
    <xf numFmtId="3" fontId="4" fillId="26" borderId="26" xfId="0" applyNumberFormat="1" applyFont="1" applyFill="1" applyBorder="1" applyAlignment="1">
      <alignment horizontal="center"/>
    </xf>
    <xf numFmtId="3" fontId="78" fillId="26" borderId="26" xfId="0" applyNumberFormat="1" applyFont="1" applyFill="1" applyBorder="1" applyAlignment="1">
      <alignment horizontal="center"/>
    </xf>
    <xf numFmtId="3" fontId="3" fillId="26" borderId="26" xfId="0" applyNumberFormat="1" applyFont="1" applyFill="1" applyBorder="1" applyAlignment="1">
      <alignment horizontal="center"/>
    </xf>
    <xf numFmtId="3" fontId="78" fillId="28" borderId="26" xfId="0" applyNumberFormat="1" applyFont="1" applyFill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78" fillId="29" borderId="3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27" borderId="9" xfId="0" applyNumberFormat="1" applyFont="1" applyFill="1" applyBorder="1" applyAlignment="1">
      <alignment/>
    </xf>
    <xf numFmtId="3" fontId="4" fillId="27" borderId="9" xfId="0" applyNumberFormat="1" applyFont="1" applyFill="1" applyBorder="1" applyAlignment="1">
      <alignment/>
    </xf>
    <xf numFmtId="3" fontId="4" fillId="26" borderId="26" xfId="0" applyNumberFormat="1" applyFont="1" applyFill="1" applyBorder="1" applyAlignment="1">
      <alignment/>
    </xf>
    <xf numFmtId="3" fontId="81" fillId="26" borderId="9" xfId="0" applyNumberFormat="1" applyFont="1" applyFill="1" applyBorder="1" applyAlignment="1">
      <alignment/>
    </xf>
    <xf numFmtId="3" fontId="78" fillId="26" borderId="26" xfId="0" applyNumberFormat="1" applyFont="1" applyFill="1" applyBorder="1" applyAlignment="1">
      <alignment/>
    </xf>
    <xf numFmtId="3" fontId="8" fillId="26" borderId="9" xfId="0" applyNumberFormat="1" applyFont="1" applyFill="1" applyBorder="1" applyAlignment="1">
      <alignment/>
    </xf>
    <xf numFmtId="3" fontId="3" fillId="26" borderId="26" xfId="0" applyNumberFormat="1" applyFont="1" applyFill="1" applyBorder="1" applyAlignment="1">
      <alignment/>
    </xf>
    <xf numFmtId="3" fontId="8" fillId="27" borderId="9" xfId="0" applyNumberFormat="1" applyFont="1" applyFill="1" applyBorder="1" applyAlignment="1">
      <alignment/>
    </xf>
    <xf numFmtId="3" fontId="78" fillId="28" borderId="9" xfId="0" applyNumberFormat="1" applyFont="1" applyFill="1" applyBorder="1" applyAlignment="1">
      <alignment/>
    </xf>
    <xf numFmtId="3" fontId="78" fillId="28" borderId="26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3" fillId="27" borderId="9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78" fillId="29" borderId="37" xfId="0" applyNumberFormat="1" applyFont="1" applyFill="1" applyBorder="1" applyAlignment="1">
      <alignment/>
    </xf>
    <xf numFmtId="3" fontId="78" fillId="29" borderId="3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9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104" applyFont="1" applyFill="1" applyAlignment="1">
      <alignment horizontal="center" vertical="center" wrapText="1"/>
      <protection/>
    </xf>
    <xf numFmtId="9" fontId="83" fillId="0" borderId="0" xfId="112" applyFont="1" applyAlignment="1">
      <alignment/>
    </xf>
    <xf numFmtId="219" fontId="0" fillId="0" borderId="0" xfId="0" applyNumberFormat="1" applyAlignment="1">
      <alignment/>
    </xf>
    <xf numFmtId="9" fontId="0" fillId="0" borderId="0" xfId="112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3" fontId="0" fillId="0" borderId="33" xfId="53" applyNumberFormat="1" applyFont="1" applyFill="1" applyBorder="1" applyAlignment="1">
      <alignment horizontal="right"/>
    </xf>
    <xf numFmtId="3" fontId="0" fillId="0" borderId="33" xfId="53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49" fontId="38" fillId="0" borderId="22" xfId="0" applyNumberFormat="1" applyFont="1" applyFill="1" applyBorder="1" applyAlignment="1">
      <alignment horizontal="center" vertical="center"/>
    </xf>
    <xf numFmtId="49" fontId="38" fillId="0" borderId="28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9" xfId="0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/>
    </xf>
    <xf numFmtId="49" fontId="29" fillId="0" borderId="26" xfId="0" applyNumberFormat="1" applyFont="1" applyFill="1" applyBorder="1" applyAlignment="1" quotePrefix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3" fontId="29" fillId="0" borderId="9" xfId="0" applyNumberFormat="1" applyFont="1" applyFill="1" applyBorder="1" applyAlignment="1">
      <alignment horizontal="right"/>
    </xf>
    <xf numFmtId="3" fontId="29" fillId="0" borderId="26" xfId="0" applyNumberFormat="1" applyFont="1" applyFill="1" applyBorder="1" applyAlignment="1">
      <alignment horizontal="right"/>
    </xf>
    <xf numFmtId="0" fontId="38" fillId="0" borderId="16" xfId="0" applyFont="1" applyFill="1" applyBorder="1" applyAlignment="1">
      <alignment horizontal="center"/>
    </xf>
    <xf numFmtId="3" fontId="38" fillId="0" borderId="9" xfId="0" applyNumberFormat="1" applyFont="1" applyFill="1" applyBorder="1" applyAlignment="1">
      <alignment horizontal="right"/>
    </xf>
    <xf numFmtId="3" fontId="38" fillId="0" borderId="26" xfId="0" applyNumberFormat="1" applyFont="1" applyFill="1" applyBorder="1" applyAlignment="1">
      <alignment horizontal="right"/>
    </xf>
    <xf numFmtId="177" fontId="29" fillId="0" borderId="9" xfId="0" applyNumberFormat="1" applyFont="1" applyFill="1" applyBorder="1" applyAlignment="1">
      <alignment horizontal="right"/>
    </xf>
    <xf numFmtId="177" fontId="29" fillId="0" borderId="26" xfId="0" applyNumberFormat="1" applyFont="1" applyFill="1" applyBorder="1" applyAlignment="1">
      <alignment horizontal="right"/>
    </xf>
    <xf numFmtId="0" fontId="38" fillId="0" borderId="16" xfId="0" applyFont="1" applyFill="1" applyBorder="1" applyAlignment="1">
      <alignment horizontal="center" wrapText="1"/>
    </xf>
    <xf numFmtId="177" fontId="38" fillId="0" borderId="9" xfId="0" applyNumberFormat="1" applyFont="1" applyFill="1" applyBorder="1" applyAlignment="1">
      <alignment horizontal="right"/>
    </xf>
    <xf numFmtId="177" fontId="38" fillId="0" borderId="26" xfId="0" applyNumberFormat="1" applyFont="1" applyFill="1" applyBorder="1" applyAlignment="1">
      <alignment horizontal="right"/>
    </xf>
    <xf numFmtId="177" fontId="38" fillId="0" borderId="37" xfId="0" applyNumberFormat="1" applyFont="1" applyFill="1" applyBorder="1" applyAlignment="1">
      <alignment horizontal="right"/>
    </xf>
    <xf numFmtId="3" fontId="38" fillId="0" borderId="37" xfId="0" applyNumberFormat="1" applyFont="1" applyFill="1" applyBorder="1" applyAlignment="1">
      <alignment horizontal="right"/>
    </xf>
    <xf numFmtId="3" fontId="38" fillId="0" borderId="3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47" fillId="0" borderId="2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3" fontId="51" fillId="0" borderId="9" xfId="0" applyNumberFormat="1" applyFont="1" applyFill="1" applyBorder="1" applyAlignment="1">
      <alignment horizontal="right"/>
    </xf>
    <xf numFmtId="0" fontId="51" fillId="0" borderId="16" xfId="0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wrapText="1"/>
    </xf>
    <xf numFmtId="177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right" vertical="top" wrapText="1"/>
    </xf>
    <xf numFmtId="3" fontId="2" fillId="0" borderId="43" xfId="0" applyNumberFormat="1" applyFont="1" applyFill="1" applyBorder="1" applyAlignment="1">
      <alignment horizontal="center" vertical="top" wrapText="1"/>
    </xf>
    <xf numFmtId="3" fontId="0" fillId="0" borderId="4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/>
    </xf>
    <xf numFmtId="3" fontId="52" fillId="0" borderId="47" xfId="0" applyNumberFormat="1" applyFont="1" applyFill="1" applyBorder="1" applyAlignment="1">
      <alignment horizontal="center" vertical="center"/>
    </xf>
    <xf numFmtId="3" fontId="52" fillId="0" borderId="48" xfId="0" applyNumberFormat="1" applyFont="1" applyFill="1" applyBorder="1" applyAlignment="1">
      <alignment horizontal="center" vertical="center"/>
    </xf>
    <xf numFmtId="9" fontId="52" fillId="0" borderId="49" xfId="0" applyNumberFormat="1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52" fillId="0" borderId="34" xfId="0" applyNumberFormat="1" applyFont="1" applyFill="1" applyBorder="1" applyAlignment="1">
      <alignment horizontal="center" vertical="center"/>
    </xf>
    <xf numFmtId="3" fontId="52" fillId="0" borderId="9" xfId="0" applyNumberFormat="1" applyFont="1" applyFill="1" applyBorder="1" applyAlignment="1">
      <alignment horizontal="center" vertical="center"/>
    </xf>
    <xf numFmtId="3" fontId="52" fillId="0" borderId="26" xfId="0" applyNumberFormat="1" applyFont="1" applyFill="1" applyBorder="1" applyAlignment="1">
      <alignment horizontal="center" vertical="center"/>
    </xf>
    <xf numFmtId="9" fontId="52" fillId="0" borderId="50" xfId="0" applyNumberFormat="1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52" fillId="0" borderId="45" xfId="0" applyNumberFormat="1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52" fillId="0" borderId="46" xfId="0" applyNumberFormat="1" applyFont="1" applyFill="1" applyBorder="1" applyAlignment="1">
      <alignment vertical="center"/>
    </xf>
    <xf numFmtId="0" fontId="52" fillId="0" borderId="47" xfId="108" applyNumberFormat="1" applyFont="1" applyFill="1" applyBorder="1" applyAlignment="1">
      <alignment horizontal="left" vertical="center" wrapText="1"/>
      <protection/>
    </xf>
    <xf numFmtId="3" fontId="52" fillId="0" borderId="29" xfId="104" applyNumberFormat="1" applyFont="1" applyFill="1" applyBorder="1" applyAlignment="1">
      <alignment vertical="center" wrapText="1"/>
      <protection/>
    </xf>
    <xf numFmtId="0" fontId="52" fillId="0" borderId="29" xfId="104" applyFont="1" applyFill="1" applyBorder="1" applyAlignment="1">
      <alignment horizontal="center" vertical="center" wrapText="1"/>
      <protection/>
    </xf>
    <xf numFmtId="3" fontId="52" fillId="0" borderId="47" xfId="104" applyNumberFormat="1" applyFont="1" applyFill="1" applyBorder="1" applyAlignment="1">
      <alignment vertical="center" wrapText="1"/>
      <protection/>
    </xf>
    <xf numFmtId="0" fontId="52" fillId="0" borderId="15" xfId="0" applyNumberFormat="1" applyFont="1" applyFill="1" applyBorder="1" applyAlignment="1">
      <alignment vertical="center"/>
    </xf>
    <xf numFmtId="0" fontId="52" fillId="0" borderId="9" xfId="108" applyNumberFormat="1" applyFont="1" applyFill="1" applyBorder="1" applyAlignment="1">
      <alignment horizontal="left" vertical="center" wrapText="1"/>
      <protection/>
    </xf>
    <xf numFmtId="3" fontId="52" fillId="0" borderId="9" xfId="104" applyNumberFormat="1" applyFont="1" applyFill="1" applyBorder="1" applyAlignment="1">
      <alignment vertical="center" wrapText="1"/>
      <protection/>
    </xf>
    <xf numFmtId="0" fontId="52" fillId="0" borderId="9" xfId="104" applyFont="1" applyFill="1" applyBorder="1" applyAlignment="1">
      <alignment horizontal="center" vertical="center" wrapText="1"/>
      <protection/>
    </xf>
    <xf numFmtId="3" fontId="52" fillId="0" borderId="34" xfId="104" applyNumberFormat="1" applyFont="1" applyFill="1" applyBorder="1" applyAlignment="1">
      <alignment vertical="center" wrapText="1"/>
      <protection/>
    </xf>
    <xf numFmtId="0" fontId="52" fillId="0" borderId="9" xfId="104" applyFont="1" applyFill="1" applyBorder="1" applyAlignment="1">
      <alignment vertical="center" wrapText="1"/>
      <protection/>
    </xf>
    <xf numFmtId="0" fontId="52" fillId="0" borderId="15" xfId="0" applyNumberFormat="1" applyFont="1" applyFill="1" applyBorder="1" applyAlignment="1">
      <alignment vertical="center" wrapText="1"/>
    </xf>
    <xf numFmtId="1" fontId="52" fillId="0" borderId="9" xfId="108" applyNumberFormat="1" applyFont="1" applyFill="1" applyBorder="1" applyAlignment="1">
      <alignment horizontal="left" vertical="center" wrapText="1"/>
      <protection/>
    </xf>
    <xf numFmtId="0" fontId="52" fillId="0" borderId="15" xfId="0" applyFont="1" applyFill="1" applyBorder="1" applyAlignment="1">
      <alignment vertical="center"/>
    </xf>
    <xf numFmtId="0" fontId="52" fillId="0" borderId="52" xfId="0" applyNumberFormat="1" applyFont="1" applyFill="1" applyBorder="1" applyAlignment="1">
      <alignment vertical="center"/>
    </xf>
    <xf numFmtId="1" fontId="52" fillId="0" borderId="37" xfId="108" applyNumberFormat="1" applyFont="1" applyFill="1" applyBorder="1" applyAlignment="1">
      <alignment horizontal="left" vertical="center" wrapText="1"/>
      <protection/>
    </xf>
    <xf numFmtId="3" fontId="52" fillId="0" borderId="37" xfId="104" applyNumberFormat="1" applyFont="1" applyFill="1" applyBorder="1" applyAlignment="1">
      <alignment vertical="center" wrapText="1"/>
      <protection/>
    </xf>
    <xf numFmtId="0" fontId="52" fillId="0" borderId="37" xfId="104" applyFont="1" applyFill="1" applyBorder="1" applyAlignment="1">
      <alignment horizontal="center" vertical="center" wrapText="1"/>
      <protection/>
    </xf>
    <xf numFmtId="0" fontId="57" fillId="0" borderId="0" xfId="104" applyFont="1" applyFill="1" applyAlignment="1">
      <alignment vertical="center"/>
      <protection/>
    </xf>
    <xf numFmtId="0" fontId="58" fillId="0" borderId="0" xfId="104" applyFont="1" applyFill="1" applyAlignment="1">
      <alignment vertical="center"/>
      <protection/>
    </xf>
    <xf numFmtId="0" fontId="58" fillId="0" borderId="0" xfId="104" applyFont="1" applyFill="1" applyAlignment="1">
      <alignment horizontal="left" vertical="center"/>
      <protection/>
    </xf>
    <xf numFmtId="0" fontId="58" fillId="0" borderId="0" xfId="104" applyFont="1" applyFill="1" applyAlignment="1">
      <alignment horizontal="center" vertical="center"/>
      <protection/>
    </xf>
    <xf numFmtId="0" fontId="58" fillId="0" borderId="0" xfId="104" applyFont="1" applyFill="1" applyBorder="1" applyAlignment="1">
      <alignment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horizontal="center" vertical="center"/>
      <protection/>
    </xf>
    <xf numFmtId="0" fontId="0" fillId="0" borderId="0" xfId="104" applyFont="1" applyFill="1" applyBorder="1" applyAlignment="1">
      <alignment vertical="center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0" fillId="0" borderId="0" xfId="104" applyFont="1" applyFill="1" applyAlignment="1">
      <alignment horizontal="center" vertical="center" wrapText="1"/>
      <protection/>
    </xf>
    <xf numFmtId="0" fontId="0" fillId="0" borderId="0" xfId="104" applyFont="1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104" applyNumberFormat="1" applyFont="1" applyFill="1" applyBorder="1" applyAlignment="1">
      <alignment vertical="center" wrapText="1"/>
      <protection/>
    </xf>
    <xf numFmtId="0" fontId="0" fillId="0" borderId="0" xfId="104" applyFont="1" applyFill="1" applyBorder="1" applyAlignment="1">
      <alignment horizontal="center" vertical="center" wrapText="1"/>
      <protection/>
    </xf>
    <xf numFmtId="0" fontId="10" fillId="0" borderId="46" xfId="0" applyFont="1" applyFill="1" applyBorder="1" applyAlignment="1">
      <alignment vertical="center"/>
    </xf>
    <xf numFmtId="0" fontId="29" fillId="0" borderId="47" xfId="0" applyNumberFormat="1" applyFont="1" applyFill="1" applyBorder="1" applyAlignment="1">
      <alignment vertical="center" wrapText="1"/>
    </xf>
    <xf numFmtId="3" fontId="29" fillId="0" borderId="47" xfId="104" applyNumberFormat="1" applyFont="1" applyFill="1" applyBorder="1" applyAlignment="1">
      <alignment vertical="center" wrapText="1"/>
      <protection/>
    </xf>
    <xf numFmtId="3" fontId="29" fillId="0" borderId="47" xfId="104" applyNumberFormat="1" applyFont="1" applyFill="1" applyBorder="1" applyAlignment="1">
      <alignment horizontal="center" vertical="center" wrapText="1"/>
      <protection/>
    </xf>
    <xf numFmtId="14" fontId="29" fillId="0" borderId="47" xfId="104" applyNumberFormat="1" applyFont="1" applyFill="1" applyBorder="1" applyAlignment="1">
      <alignment horizontal="center" vertical="center" wrapText="1"/>
      <protection/>
    </xf>
    <xf numFmtId="0" fontId="29" fillId="0" borderId="47" xfId="104" applyFont="1" applyFill="1" applyBorder="1" applyAlignment="1">
      <alignment vertical="center" wrapText="1"/>
      <protection/>
    </xf>
    <xf numFmtId="0" fontId="29" fillId="0" borderId="39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/>
    </xf>
    <xf numFmtId="0" fontId="29" fillId="0" borderId="9" xfId="0" applyNumberFormat="1" applyFont="1" applyFill="1" applyBorder="1" applyAlignment="1">
      <alignment horizontal="left"/>
    </xf>
    <xf numFmtId="3" fontId="29" fillId="0" borderId="9" xfId="104" applyNumberFormat="1" applyFont="1" applyFill="1" applyBorder="1" applyAlignment="1">
      <alignment vertical="center" wrapText="1"/>
      <protection/>
    </xf>
    <xf numFmtId="3" fontId="29" fillId="0" borderId="9" xfId="108" applyNumberFormat="1" applyFont="1" applyFill="1" applyBorder="1" applyAlignment="1">
      <alignment horizontal="center" wrapText="1"/>
      <protection/>
    </xf>
    <xf numFmtId="0" fontId="29" fillId="0" borderId="9" xfId="104" applyFont="1" applyFill="1" applyBorder="1" applyAlignment="1">
      <alignment horizontal="center" vertical="center" wrapText="1"/>
      <protection/>
    </xf>
    <xf numFmtId="0" fontId="29" fillId="0" borderId="9" xfId="104" applyFont="1" applyFill="1" applyBorder="1" applyAlignment="1">
      <alignment horizontal="right" vertical="center" wrapText="1"/>
      <protection/>
    </xf>
    <xf numFmtId="0" fontId="29" fillId="0" borderId="9" xfId="104" applyFont="1" applyFill="1" applyBorder="1" applyAlignment="1">
      <alignment vertical="center" wrapText="1"/>
      <protection/>
    </xf>
    <xf numFmtId="0" fontId="29" fillId="0" borderId="26" xfId="104" applyFont="1" applyFill="1" applyBorder="1" applyAlignment="1">
      <alignment vertical="center" wrapText="1"/>
      <protection/>
    </xf>
    <xf numFmtId="0" fontId="10" fillId="0" borderId="15" xfId="104" applyFont="1" applyFill="1" applyBorder="1" applyAlignment="1">
      <alignment vertical="center" wrapText="1"/>
      <protection/>
    </xf>
    <xf numFmtId="0" fontId="10" fillId="0" borderId="52" xfId="104" applyFont="1" applyFill="1" applyBorder="1" applyAlignment="1">
      <alignment vertical="center" wrapText="1"/>
      <protection/>
    </xf>
    <xf numFmtId="0" fontId="29" fillId="0" borderId="37" xfId="104" applyFont="1" applyFill="1" applyBorder="1" applyAlignment="1">
      <alignment vertical="center" wrapText="1"/>
      <protection/>
    </xf>
    <xf numFmtId="0" fontId="29" fillId="0" borderId="37" xfId="104" applyFont="1" applyFill="1" applyBorder="1" applyAlignment="1">
      <alignment horizontal="center" vertical="center" wrapText="1"/>
      <protection/>
    </xf>
    <xf numFmtId="0" fontId="29" fillId="0" borderId="30" xfId="104" applyFont="1" applyFill="1" applyBorder="1" applyAlignment="1">
      <alignment vertical="center" wrapText="1"/>
      <protection/>
    </xf>
    <xf numFmtId="0" fontId="52" fillId="0" borderId="26" xfId="108" applyNumberFormat="1" applyFont="1" applyFill="1" applyBorder="1" applyAlignment="1">
      <alignment horizontal="left" vertical="center" wrapText="1"/>
      <protection/>
    </xf>
    <xf numFmtId="0" fontId="52" fillId="0" borderId="30" xfId="108" applyNumberFormat="1" applyFont="1" applyFill="1" applyBorder="1" applyAlignment="1">
      <alignment horizontal="left" vertical="center" wrapText="1"/>
      <protection/>
    </xf>
    <xf numFmtId="0" fontId="52" fillId="0" borderId="36" xfId="108" applyNumberFormat="1" applyFont="1" applyFill="1" applyBorder="1" applyAlignment="1">
      <alignment horizontal="left" vertical="center" wrapText="1"/>
      <protection/>
    </xf>
    <xf numFmtId="0" fontId="59" fillId="0" borderId="5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/>
    </xf>
    <xf numFmtId="0" fontId="53" fillId="0" borderId="22" xfId="0" applyFont="1" applyFill="1" applyBorder="1" applyAlignment="1">
      <alignment vertical="center"/>
    </xf>
    <xf numFmtId="0" fontId="53" fillId="0" borderId="22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3" fillId="0" borderId="58" xfId="0" applyNumberFormat="1" applyFont="1" applyFill="1" applyBorder="1" applyAlignment="1" applyProtection="1">
      <alignment horizontal="left" vertical="center" wrapText="1"/>
      <protection/>
    </xf>
    <xf numFmtId="0" fontId="63" fillId="0" borderId="58" xfId="0" applyNumberFormat="1" applyFont="1" applyFill="1" applyBorder="1" applyAlignment="1" applyProtection="1">
      <alignment horizontal="center" vertical="center"/>
      <protection locked="0"/>
    </xf>
    <xf numFmtId="0" fontId="63" fillId="0" borderId="58" xfId="0" applyNumberFormat="1" applyFont="1" applyFill="1" applyBorder="1" applyAlignment="1" applyProtection="1">
      <alignment vertical="center"/>
      <protection locked="0"/>
    </xf>
    <xf numFmtId="9" fontId="53" fillId="0" borderId="50" xfId="0" applyNumberFormat="1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3" fillId="0" borderId="54" xfId="0" applyNumberFormat="1" applyFont="1" applyFill="1" applyBorder="1" applyAlignment="1">
      <alignment vertical="center"/>
    </xf>
    <xf numFmtId="3" fontId="53" fillId="0" borderId="9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3" fontId="53" fillId="0" borderId="54" xfId="0" applyNumberFormat="1" applyFont="1" applyFill="1" applyBorder="1" applyAlignment="1">
      <alignment vertical="center" wrapText="1"/>
    </xf>
    <xf numFmtId="3" fontId="53" fillId="0" borderId="9" xfId="0" applyNumberFormat="1" applyFont="1" applyFill="1" applyBorder="1" applyAlignment="1">
      <alignment vertical="center"/>
    </xf>
    <xf numFmtId="0" fontId="53" fillId="0" borderId="22" xfId="0" applyFont="1" applyFill="1" applyBorder="1" applyAlignment="1">
      <alignment horizontal="left" vertical="center" wrapText="1"/>
    </xf>
    <xf numFmtId="3" fontId="53" fillId="0" borderId="9" xfId="0" applyNumberFormat="1" applyFont="1" applyFill="1" applyBorder="1" applyAlignment="1">
      <alignment horizontal="right" vertical="center"/>
    </xf>
    <xf numFmtId="0" fontId="62" fillId="0" borderId="5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3" fontId="53" fillId="0" borderId="22" xfId="0" applyNumberFormat="1" applyFont="1" applyFill="1" applyBorder="1" applyAlignment="1">
      <alignment horizontal="right" vertical="center"/>
    </xf>
    <xf numFmtId="3" fontId="53" fillId="0" borderId="22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2" fillId="0" borderId="20" xfId="0" applyFont="1" applyFill="1" applyBorder="1" applyAlignment="1">
      <alignment horizontal="center" vertical="center" wrapText="1"/>
    </xf>
    <xf numFmtId="9" fontId="53" fillId="0" borderId="26" xfId="0" applyNumberFormat="1" applyFont="1" applyFill="1" applyBorder="1" applyAlignment="1">
      <alignment horizontal="left" vertical="center" wrapText="1"/>
    </xf>
    <xf numFmtId="3" fontId="52" fillId="0" borderId="26" xfId="0" applyNumberFormat="1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center" wrapText="1"/>
    </xf>
    <xf numFmtId="0" fontId="62" fillId="0" borderId="52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left" vertical="center" wrapText="1"/>
    </xf>
    <xf numFmtId="3" fontId="53" fillId="0" borderId="37" xfId="0" applyNumberFormat="1" applyFont="1" applyFill="1" applyBorder="1" applyAlignment="1">
      <alignment vertical="center" wrapText="1"/>
    </xf>
    <xf numFmtId="9" fontId="52" fillId="0" borderId="37" xfId="114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justify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48" fillId="0" borderId="5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78" fillId="29" borderId="40" xfId="0" applyFont="1" applyFill="1" applyBorder="1" applyAlignment="1">
      <alignment horizontal="center" vertical="center"/>
    </xf>
    <xf numFmtId="0" fontId="78" fillId="29" borderId="4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67" fillId="0" borderId="71" xfId="0" applyFont="1" applyFill="1" applyBorder="1" applyAlignment="1">
      <alignment horizontal="center"/>
    </xf>
    <xf numFmtId="0" fontId="50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59" fillId="0" borderId="59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80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8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75" xfId="104" applyFont="1" applyFill="1" applyBorder="1" applyAlignment="1">
      <alignment horizontal="center" vertical="center" wrapText="1"/>
      <protection/>
    </xf>
    <xf numFmtId="0" fontId="1" fillId="0" borderId="82" xfId="104" applyFont="1" applyFill="1" applyBorder="1" applyAlignment="1">
      <alignment horizontal="center" vertical="center" wrapText="1"/>
      <protection/>
    </xf>
    <xf numFmtId="0" fontId="1" fillId="0" borderId="83" xfId="104" applyFont="1" applyFill="1" applyBorder="1" applyAlignment="1">
      <alignment horizontal="center" vertical="center" wrapText="1"/>
      <protection/>
    </xf>
    <xf numFmtId="0" fontId="3" fillId="0" borderId="29" xfId="104" applyFont="1" applyFill="1" applyBorder="1" applyAlignment="1">
      <alignment horizontal="center" vertical="center" wrapText="1"/>
      <protection/>
    </xf>
    <xf numFmtId="0" fontId="3" fillId="0" borderId="19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2" fillId="0" borderId="84" xfId="104" applyFont="1" applyFill="1" applyBorder="1" applyAlignment="1">
      <alignment horizontal="center" vertical="center" wrapText="1"/>
      <protection/>
    </xf>
    <xf numFmtId="0" fontId="2" fillId="0" borderId="51" xfId="104" applyFont="1" applyFill="1" applyBorder="1" applyAlignment="1">
      <alignment horizontal="center" vertical="center" wrapText="1"/>
      <protection/>
    </xf>
    <xf numFmtId="0" fontId="2" fillId="0" borderId="85" xfId="104" applyFont="1" applyFill="1" applyBorder="1" applyAlignment="1">
      <alignment horizontal="center" vertical="center" wrapText="1"/>
      <protection/>
    </xf>
    <xf numFmtId="0" fontId="2" fillId="0" borderId="19" xfId="104" applyFont="1" applyFill="1" applyBorder="1" applyAlignment="1">
      <alignment horizontal="center" vertical="center" wrapText="1"/>
      <protection/>
    </xf>
    <xf numFmtId="0" fontId="2" fillId="0" borderId="33" xfId="104" applyFont="1" applyFill="1" applyBorder="1" applyAlignment="1">
      <alignment horizontal="center" vertical="center" wrapText="1"/>
      <protection/>
    </xf>
    <xf numFmtId="0" fontId="2" fillId="0" borderId="29" xfId="104" applyFont="1" applyFill="1" applyBorder="1" applyAlignment="1">
      <alignment horizontal="center" vertical="center" wrapText="1"/>
      <protection/>
    </xf>
    <xf numFmtId="0" fontId="2" fillId="0" borderId="86" xfId="104" applyFont="1" applyFill="1" applyBorder="1" applyAlignment="1">
      <alignment horizontal="center" vertical="center" wrapText="1"/>
      <protection/>
    </xf>
    <xf numFmtId="0" fontId="2" fillId="0" borderId="5" xfId="104" applyFont="1" applyFill="1" applyBorder="1" applyAlignment="1">
      <alignment horizontal="center" vertical="center" wrapText="1"/>
      <protection/>
    </xf>
    <xf numFmtId="0" fontId="2" fillId="0" borderId="87" xfId="104" applyFont="1" applyFill="1" applyBorder="1" applyAlignment="1">
      <alignment horizontal="center" vertical="center" wrapText="1"/>
      <protection/>
    </xf>
  </cellXfs>
  <cellStyles count="145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2 2" xfId="105"/>
    <cellStyle name="Normal 5" xfId="106"/>
    <cellStyle name="Normal Table" xfId="107"/>
    <cellStyle name="Normal_Tabela_Investimeve" xfId="108"/>
    <cellStyle name="Note" xfId="109"/>
    <cellStyle name="Output" xfId="110"/>
    <cellStyle name="Output Amounts" xfId="111"/>
    <cellStyle name="Percent" xfId="112"/>
    <cellStyle name="Percent [2]" xfId="113"/>
    <cellStyle name="Percent 2" xfId="114"/>
    <cellStyle name="percentage difference" xfId="115"/>
    <cellStyle name="percentage difference one decimal" xfId="116"/>
    <cellStyle name="percentage difference zero decimal" xfId="117"/>
    <cellStyle name="Pevný" xfId="118"/>
    <cellStyle name="Presentation" xfId="119"/>
    <cellStyle name="Proj" xfId="120"/>
    <cellStyle name="Publication" xfId="121"/>
    <cellStyle name="STYL1 - Style1" xfId="122"/>
    <cellStyle name="Style 1" xfId="123"/>
    <cellStyle name="Text" xfId="124"/>
    <cellStyle name="Title" xfId="125"/>
    <cellStyle name="Total" xfId="126"/>
    <cellStyle name="Warning Text" xfId="127"/>
    <cellStyle name="WebAnchor1" xfId="128"/>
    <cellStyle name="WebAnchor2" xfId="129"/>
    <cellStyle name="WebAnchor3" xfId="130"/>
    <cellStyle name="WebAnchor4" xfId="131"/>
    <cellStyle name="WebAnchor5" xfId="132"/>
    <cellStyle name="WebAnchor6" xfId="133"/>
    <cellStyle name="WebAnchor7" xfId="134"/>
    <cellStyle name="Webexclude" xfId="135"/>
    <cellStyle name="WebFN" xfId="136"/>
    <cellStyle name="WebFN1" xfId="137"/>
    <cellStyle name="WebFN2" xfId="138"/>
    <cellStyle name="WebFN3" xfId="139"/>
    <cellStyle name="WebFN4" xfId="140"/>
    <cellStyle name="WebHR" xfId="141"/>
    <cellStyle name="WebIndent1" xfId="142"/>
    <cellStyle name="WebIndent1wFN3" xfId="143"/>
    <cellStyle name="WebIndent2" xfId="144"/>
    <cellStyle name="WebNoBR" xfId="145"/>
    <cellStyle name="Záhlaví 1" xfId="146"/>
    <cellStyle name="Záhlaví 2" xfId="147"/>
    <cellStyle name="zero" xfId="148"/>
    <cellStyle name="ДАТА" xfId="149"/>
    <cellStyle name="ДЕНЕЖНЫЙ_BOPENGC" xfId="150"/>
    <cellStyle name="ЗАГОЛОВОК1" xfId="151"/>
    <cellStyle name="ЗАГОЛОВОК2" xfId="152"/>
    <cellStyle name="ИТОГОВЫЙ" xfId="153"/>
    <cellStyle name="Обычный_BOPENGC" xfId="154"/>
    <cellStyle name="ПРОЦЕНТНЫЙ_BOPENGC" xfId="155"/>
    <cellStyle name="ТЕКСТ" xfId="156"/>
    <cellStyle name="ФИКСИРОВАННЫЙ" xfId="157"/>
    <cellStyle name="ФИНАНСОВЫЙ_BOPENGC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externalLink" Target="externalLinks/externalLink36.xml" /><Relationship Id="rId53" Type="http://schemas.openxmlformats.org/officeDocument/2006/relationships/externalLink" Target="externalLinks/externalLink37.xml" /><Relationship Id="rId54" Type="http://schemas.openxmlformats.org/officeDocument/2006/relationships/externalLink" Target="externalLinks/externalLink38.xml" /><Relationship Id="rId55" Type="http://schemas.openxmlformats.org/officeDocument/2006/relationships/externalLink" Target="externalLinks/externalLink39.xml" /><Relationship Id="rId56" Type="http://schemas.openxmlformats.org/officeDocument/2006/relationships/externalLink" Target="externalLinks/externalLink40.xml" /><Relationship Id="rId57" Type="http://schemas.openxmlformats.org/officeDocument/2006/relationships/externalLink" Target="externalLinks/externalLink41.xml" /><Relationship Id="rId58" Type="http://schemas.openxmlformats.org/officeDocument/2006/relationships/externalLink" Target="externalLinks/externalLink42.xml" /><Relationship Id="rId59" Type="http://schemas.openxmlformats.org/officeDocument/2006/relationships/externalLink" Target="externalLinks/externalLink43.xml" /><Relationship Id="rId60" Type="http://schemas.openxmlformats.org/officeDocument/2006/relationships/externalLink" Target="externalLinks/externalLink44.xml" /><Relationship Id="rId61" Type="http://schemas.openxmlformats.org/officeDocument/2006/relationships/externalLink" Target="externalLinks/externalLink45.xml" /><Relationship Id="rId62" Type="http://schemas.openxmlformats.org/officeDocument/2006/relationships/externalLink" Target="externalLinks/externalLink46.xml" /><Relationship Id="rId63" Type="http://schemas.openxmlformats.org/officeDocument/2006/relationships/externalLink" Target="externalLinks/externalLink47.xml" /><Relationship Id="rId64" Type="http://schemas.openxmlformats.org/officeDocument/2006/relationships/externalLink" Target="externalLinks/externalLink48.xml" /><Relationship Id="rId65" Type="http://schemas.openxmlformats.org/officeDocument/2006/relationships/externalLink" Target="externalLinks/externalLink49.xml" /><Relationship Id="rId66" Type="http://schemas.openxmlformats.org/officeDocument/2006/relationships/externalLink" Target="externalLinks/externalLink50.xml" /><Relationship Id="rId67" Type="http://schemas.openxmlformats.org/officeDocument/2006/relationships/externalLink" Target="externalLinks/externalLink51.xml" /><Relationship Id="rId68" Type="http://schemas.openxmlformats.org/officeDocument/2006/relationships/externalLink" Target="externalLinks/externalLink52.xml" /><Relationship Id="rId69" Type="http://schemas.openxmlformats.org/officeDocument/2006/relationships/externalLink" Target="externalLinks/externalLink53.xml" /><Relationship Id="rId70" Type="http://schemas.openxmlformats.org/officeDocument/2006/relationships/externalLink" Target="externalLinks/externalLink54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7">
          <cell r="Y47">
            <v>-83.84551438203874</v>
          </cell>
          <cell r="Z47">
            <v>4.424481799999995</v>
          </cell>
          <cell r="AA47">
            <v>8.38379840487773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-6.849564119111082</v>
          </cell>
          <cell r="Z84">
            <v>1.560308783363219</v>
          </cell>
          <cell r="AA84">
            <v>2.9565702413477437</v>
          </cell>
          <cell r="AB84">
            <v>-0.7473021494407868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2">
          <cell r="AF102">
            <v>573.0965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12.00390625" style="0" customWidth="1"/>
    <col min="3" max="3" width="40.421875" style="0" customWidth="1"/>
    <col min="4" max="4" width="14.8515625" style="0" customWidth="1"/>
    <col min="5" max="6" width="15.00390625" style="19" customWidth="1"/>
    <col min="7" max="7" width="15.28125" style="19" customWidth="1"/>
    <col min="8" max="8" width="15.7109375" style="19" customWidth="1"/>
    <col min="9" max="9" width="15.28125" style="19" customWidth="1"/>
    <col min="10" max="10" width="15.00390625" style="19" customWidth="1"/>
  </cols>
  <sheetData>
    <row r="2" spans="2:10" s="18" customFormat="1" ht="15.75">
      <c r="B2" s="279" t="s">
        <v>80</v>
      </c>
      <c r="C2" s="237"/>
      <c r="D2" s="237"/>
      <c r="E2" s="238"/>
      <c r="F2" s="238"/>
      <c r="G2" s="238"/>
      <c r="H2" s="238"/>
      <c r="I2" s="238"/>
      <c r="J2" s="238"/>
    </row>
    <row r="3" spans="2:11" ht="15.75">
      <c r="B3" s="280"/>
      <c r="C3" s="137"/>
      <c r="D3" s="137"/>
      <c r="E3" s="281"/>
      <c r="F3" s="281"/>
      <c r="G3" s="281"/>
      <c r="H3" s="281"/>
      <c r="I3" s="281"/>
      <c r="J3" s="281"/>
      <c r="K3" s="2"/>
    </row>
    <row r="4" spans="2:11" ht="13.5" thickBot="1">
      <c r="B4" s="137"/>
      <c r="C4" s="137"/>
      <c r="D4" s="137"/>
      <c r="E4" s="281"/>
      <c r="F4" s="281"/>
      <c r="G4" s="281"/>
      <c r="H4" s="278"/>
      <c r="I4" s="281"/>
      <c r="J4" s="262" t="s">
        <v>62</v>
      </c>
      <c r="K4" s="2"/>
    </row>
    <row r="5" spans="2:11" ht="12.75">
      <c r="B5" s="217"/>
      <c r="C5" s="218"/>
      <c r="D5" s="218"/>
      <c r="E5" s="219"/>
      <c r="F5" s="219"/>
      <c r="G5" s="219"/>
      <c r="H5" s="219"/>
      <c r="I5" s="219"/>
      <c r="J5" s="220"/>
      <c r="K5" s="2"/>
    </row>
    <row r="6" spans="2:11" ht="12.75">
      <c r="B6" s="4" t="s">
        <v>28</v>
      </c>
      <c r="C6" s="454" t="s">
        <v>98</v>
      </c>
      <c r="D6" s="455"/>
      <c r="E6" s="455"/>
      <c r="F6" s="455"/>
      <c r="G6" s="456"/>
      <c r="H6" s="7" t="s">
        <v>29</v>
      </c>
      <c r="I6" s="454">
        <v>14</v>
      </c>
      <c r="J6" s="460"/>
      <c r="K6" s="2"/>
    </row>
    <row r="7" spans="2:11" ht="12.75">
      <c r="B7" s="9"/>
      <c r="C7" s="10"/>
      <c r="D7" s="10"/>
      <c r="E7" s="13"/>
      <c r="F7" s="13"/>
      <c r="G7" s="13"/>
      <c r="H7" s="13"/>
      <c r="I7" s="14"/>
      <c r="J7" s="36"/>
      <c r="K7" s="2"/>
    </row>
    <row r="8" spans="2:11" ht="12.75">
      <c r="B8" s="461" t="s">
        <v>30</v>
      </c>
      <c r="C8" s="462"/>
      <c r="D8" s="449" t="s">
        <v>49</v>
      </c>
      <c r="E8" s="450"/>
      <c r="F8" s="450"/>
      <c r="G8" s="450"/>
      <c r="H8" s="450"/>
      <c r="I8" s="450"/>
      <c r="J8" s="451"/>
      <c r="K8" s="2"/>
    </row>
    <row r="9" spans="2:11" ht="12.75">
      <c r="B9" s="463"/>
      <c r="C9" s="464"/>
      <c r="D9" s="221" t="s">
        <v>3</v>
      </c>
      <c r="E9" s="221" t="s">
        <v>4</v>
      </c>
      <c r="F9" s="221" t="s">
        <v>5</v>
      </c>
      <c r="G9" s="221" t="s">
        <v>6</v>
      </c>
      <c r="H9" s="221" t="s">
        <v>46</v>
      </c>
      <c r="I9" s="221" t="s">
        <v>77</v>
      </c>
      <c r="J9" s="222" t="s">
        <v>78</v>
      </c>
      <c r="K9" s="2"/>
    </row>
    <row r="10" spans="2:11" ht="18.75" customHeight="1">
      <c r="B10" s="465"/>
      <c r="C10" s="466"/>
      <c r="D10" s="11" t="s">
        <v>7</v>
      </c>
      <c r="E10" s="11" t="s">
        <v>31</v>
      </c>
      <c r="F10" s="11" t="s">
        <v>61</v>
      </c>
      <c r="G10" s="11" t="s">
        <v>61</v>
      </c>
      <c r="H10" s="11" t="s">
        <v>61</v>
      </c>
      <c r="I10" s="11" t="s">
        <v>7</v>
      </c>
      <c r="J10" s="458" t="s">
        <v>8</v>
      </c>
      <c r="K10" s="2"/>
    </row>
    <row r="11" spans="2:11" ht="37.5" customHeight="1">
      <c r="B11" s="15" t="s">
        <v>2</v>
      </c>
      <c r="C11" s="16" t="s">
        <v>63</v>
      </c>
      <c r="D11" s="12" t="s">
        <v>154</v>
      </c>
      <c r="E11" s="12" t="s">
        <v>155</v>
      </c>
      <c r="F11" s="12" t="s">
        <v>156</v>
      </c>
      <c r="G11" s="12" t="s">
        <v>157</v>
      </c>
      <c r="H11" s="12" t="s">
        <v>158</v>
      </c>
      <c r="I11" s="12" t="s">
        <v>159</v>
      </c>
      <c r="J11" s="459"/>
      <c r="K11" s="2"/>
    </row>
    <row r="12" spans="2:10" s="92" customFormat="1" ht="12.75">
      <c r="B12" s="282" t="s">
        <v>32</v>
      </c>
      <c r="C12" s="283" t="s">
        <v>99</v>
      </c>
      <c r="D12" s="284">
        <v>462860</v>
      </c>
      <c r="E12" s="284">
        <f>PAM!G28</f>
        <v>1179570</v>
      </c>
      <c r="F12" s="284">
        <f>PAM!H28</f>
        <v>1179570</v>
      </c>
      <c r="G12" s="284">
        <f>PAM!I28</f>
        <v>1180370</v>
      </c>
      <c r="H12" s="284">
        <f>PAM!J28</f>
        <v>246220</v>
      </c>
      <c r="I12" s="284">
        <f>PAM!K28</f>
        <v>124350</v>
      </c>
      <c r="J12" s="285">
        <f>I12-H12</f>
        <v>-121870</v>
      </c>
    </row>
    <row r="13" spans="2:10" s="92" customFormat="1" ht="12.75">
      <c r="B13" s="282" t="s">
        <v>33</v>
      </c>
      <c r="C13" s="283" t="s">
        <v>100</v>
      </c>
      <c r="D13" s="284">
        <f>52144-15307</f>
        <v>36837</v>
      </c>
      <c r="E13" s="284">
        <f>DNJF!D28</f>
        <v>91950</v>
      </c>
      <c r="F13" s="284">
        <f>DNJF!E28</f>
        <v>91950</v>
      </c>
      <c r="G13" s="284">
        <f>DNJF!F28</f>
        <v>92050</v>
      </c>
      <c r="H13" s="284">
        <f>DNJF!G28</f>
        <v>37500</v>
      </c>
      <c r="I13" s="284">
        <f>DNJF!H28-5094</f>
        <v>13322</v>
      </c>
      <c r="J13" s="285">
        <f aca="true" t="shared" si="0" ref="J13:J20">I13-H13</f>
        <v>-24178</v>
      </c>
    </row>
    <row r="14" spans="2:10" s="92" customFormat="1" ht="12.75">
      <c r="B14" s="282" t="s">
        <v>34</v>
      </c>
      <c r="C14" s="283" t="s">
        <v>101</v>
      </c>
      <c r="D14" s="284">
        <v>42141</v>
      </c>
      <c r="E14" s="284">
        <f>QBZ!D28</f>
        <v>61500</v>
      </c>
      <c r="F14" s="284">
        <f>QBZ!E28</f>
        <v>61500</v>
      </c>
      <c r="G14" s="284">
        <f>QBZ!F28</f>
        <v>61600</v>
      </c>
      <c r="H14" s="284">
        <f>QBZ!G28</f>
        <v>19165</v>
      </c>
      <c r="I14" s="284">
        <f>QBZ!H28</f>
        <v>13006</v>
      </c>
      <c r="J14" s="285">
        <f t="shared" si="0"/>
        <v>-6159</v>
      </c>
    </row>
    <row r="15" spans="2:10" s="92" customFormat="1" ht="12.75">
      <c r="B15" s="282" t="s">
        <v>35</v>
      </c>
      <c r="C15" s="283" t="s">
        <v>102</v>
      </c>
      <c r="D15" s="284">
        <v>81203</v>
      </c>
      <c r="E15" s="284">
        <f>IML!D28</f>
        <v>192072</v>
      </c>
      <c r="F15" s="284">
        <f>IML!E28</f>
        <v>192072</v>
      </c>
      <c r="G15" s="284">
        <f>IML!F28</f>
        <v>192172</v>
      </c>
      <c r="H15" s="284">
        <f>IML!G28</f>
        <v>64572</v>
      </c>
      <c r="I15" s="284">
        <f>IML!H28</f>
        <v>19619</v>
      </c>
      <c r="J15" s="285">
        <f t="shared" si="0"/>
        <v>-44953</v>
      </c>
    </row>
    <row r="16" spans="2:10" s="92" customFormat="1" ht="12.75">
      <c r="B16" s="282" t="s">
        <v>36</v>
      </c>
      <c r="C16" s="283" t="s">
        <v>103</v>
      </c>
      <c r="D16" s="284">
        <v>6259540</v>
      </c>
      <c r="E16" s="284">
        <f>DPB!D28</f>
        <v>6654600</v>
      </c>
      <c r="F16" s="284">
        <f>DPB!E28</f>
        <v>6654600</v>
      </c>
      <c r="G16" s="284">
        <f>DPB!F28</f>
        <v>6662600</v>
      </c>
      <c r="H16" s="284">
        <f>DPB!G28</f>
        <v>2500420</v>
      </c>
      <c r="I16" s="284">
        <f>DPB!H28</f>
        <v>1960752</v>
      </c>
      <c r="J16" s="285">
        <f t="shared" si="0"/>
        <v>-539668</v>
      </c>
    </row>
    <row r="17" spans="2:10" s="92" customFormat="1" ht="12.75">
      <c r="B17" s="282" t="s">
        <v>108</v>
      </c>
      <c r="C17" s="283" t="s">
        <v>104</v>
      </c>
      <c r="D17" s="284">
        <v>127582</v>
      </c>
      <c r="E17" s="284">
        <f>DPP!D28</f>
        <v>165300</v>
      </c>
      <c r="F17" s="284">
        <f>DPP!E28</f>
        <v>165300</v>
      </c>
      <c r="G17" s="284">
        <f>DPP!F28</f>
        <v>165700</v>
      </c>
      <c r="H17" s="284">
        <f>DPP!G28</f>
        <v>58800</v>
      </c>
      <c r="I17" s="284">
        <f>DPP!H28</f>
        <v>41173</v>
      </c>
      <c r="J17" s="285">
        <f t="shared" si="0"/>
        <v>-17627</v>
      </c>
    </row>
    <row r="18" spans="2:10" s="92" customFormat="1" ht="12.75">
      <c r="B18" s="282" t="s">
        <v>109</v>
      </c>
      <c r="C18" s="283" t="s">
        <v>105</v>
      </c>
      <c r="D18" s="284">
        <v>10987</v>
      </c>
      <c r="E18" s="284">
        <f>SHKB!D28</f>
        <v>15760</v>
      </c>
      <c r="F18" s="284">
        <f>SHKB!E28</f>
        <v>15760</v>
      </c>
      <c r="G18" s="284">
        <f>SHKB!F28</f>
        <v>15860</v>
      </c>
      <c r="H18" s="284">
        <f>SHKB!G28</f>
        <v>5880</v>
      </c>
      <c r="I18" s="284">
        <f>SHKB!H28</f>
        <v>4280</v>
      </c>
      <c r="J18" s="285">
        <f t="shared" si="0"/>
        <v>-1600</v>
      </c>
    </row>
    <row r="19" spans="2:10" s="92" customFormat="1" ht="12.75">
      <c r="B19" s="282" t="s">
        <v>110</v>
      </c>
      <c r="C19" s="283" t="s">
        <v>106</v>
      </c>
      <c r="D19" s="284">
        <v>1175482</v>
      </c>
      <c r="E19" s="284">
        <f>ATP!D29</f>
        <v>0</v>
      </c>
      <c r="F19" s="284">
        <f>ATP!E29</f>
        <v>0</v>
      </c>
      <c r="G19" s="284">
        <f>ATP!F29</f>
        <v>0</v>
      </c>
      <c r="H19" s="284">
        <f>ATP!G29</f>
        <v>0</v>
      </c>
      <c r="I19" s="284">
        <f>ATP!H29</f>
        <v>0</v>
      </c>
      <c r="J19" s="285">
        <f t="shared" si="0"/>
        <v>0</v>
      </c>
    </row>
    <row r="20" spans="2:10" s="92" customFormat="1" ht="13.5" thickBot="1">
      <c r="B20" s="282" t="s">
        <v>111</v>
      </c>
      <c r="C20" s="283" t="s">
        <v>107</v>
      </c>
      <c r="D20" s="284">
        <v>131733</v>
      </c>
      <c r="E20" s="284">
        <f>DPSHP!D28</f>
        <v>201396</v>
      </c>
      <c r="F20" s="284">
        <f>DPSHP!E28</f>
        <v>201396</v>
      </c>
      <c r="G20" s="284">
        <f>DPSHP!F28</f>
        <v>201596</v>
      </c>
      <c r="H20" s="284">
        <f>DPSHP!G28</f>
        <v>66800</v>
      </c>
      <c r="I20" s="284">
        <f>DPSHP!H28</f>
        <v>41986</v>
      </c>
      <c r="J20" s="285">
        <f t="shared" si="0"/>
        <v>-24814</v>
      </c>
    </row>
    <row r="21" spans="2:10" s="92" customFormat="1" ht="14.25" customHeight="1" thickBot="1">
      <c r="B21" s="452" t="s">
        <v>37</v>
      </c>
      <c r="C21" s="457"/>
      <c r="D21" s="286">
        <f aca="true" t="shared" si="1" ref="D21:J21">SUM(D12:D20)</f>
        <v>8328365</v>
      </c>
      <c r="E21" s="286">
        <f t="shared" si="1"/>
        <v>8562148</v>
      </c>
      <c r="F21" s="286">
        <f t="shared" si="1"/>
        <v>8562148</v>
      </c>
      <c r="G21" s="286">
        <f t="shared" si="1"/>
        <v>8571948</v>
      </c>
      <c r="H21" s="286">
        <f t="shared" si="1"/>
        <v>2999357</v>
      </c>
      <c r="I21" s="286">
        <f t="shared" si="1"/>
        <v>2218488</v>
      </c>
      <c r="J21" s="287">
        <f t="shared" si="1"/>
        <v>-780869</v>
      </c>
    </row>
    <row r="22" spans="2:10" s="92" customFormat="1" ht="15" customHeight="1" thickBot="1">
      <c r="B22" s="452" t="s">
        <v>50</v>
      </c>
      <c r="C22" s="467"/>
      <c r="D22" s="223">
        <f>DNJF!C27+ATP!C27</f>
        <v>569163</v>
      </c>
      <c r="E22" s="223">
        <f>DNJF!D27+ATP!D27</f>
        <v>0</v>
      </c>
      <c r="F22" s="223">
        <f>DNJF!E27+ATP!E27</f>
        <v>0</v>
      </c>
      <c r="G22" s="223">
        <f>DNJF!F27+ATP!F27</f>
        <v>0</v>
      </c>
      <c r="H22" s="223">
        <f>DNJF!G27+ATP!G27</f>
        <v>0</v>
      </c>
      <c r="I22" s="223">
        <f>DNJF!H27+ATP!H27</f>
        <v>94428</v>
      </c>
      <c r="J22" s="224">
        <v>0</v>
      </c>
    </row>
    <row r="23" spans="2:12" s="93" customFormat="1" ht="13.5" thickBot="1">
      <c r="B23" s="452" t="s">
        <v>66</v>
      </c>
      <c r="C23" s="453"/>
      <c r="D23" s="288">
        <f aca="true" t="shared" si="2" ref="D23:J23">D21+D22</f>
        <v>8897528</v>
      </c>
      <c r="E23" s="288">
        <f t="shared" si="2"/>
        <v>8562148</v>
      </c>
      <c r="F23" s="288">
        <f t="shared" si="2"/>
        <v>8562148</v>
      </c>
      <c r="G23" s="288">
        <f t="shared" si="2"/>
        <v>8571948</v>
      </c>
      <c r="H23" s="288">
        <f t="shared" si="2"/>
        <v>2999357</v>
      </c>
      <c r="I23" s="288">
        <f t="shared" si="2"/>
        <v>2312916</v>
      </c>
      <c r="J23" s="289">
        <f t="shared" si="2"/>
        <v>-780869</v>
      </c>
      <c r="K23" s="92"/>
      <c r="L23" s="209"/>
    </row>
    <row r="24" spans="2:12" s="92" customFormat="1" ht="12.75">
      <c r="B24" s="259"/>
      <c r="C24" s="259"/>
      <c r="D24" s="278"/>
      <c r="E24" s="278"/>
      <c r="F24" s="278"/>
      <c r="G24" s="278"/>
      <c r="H24" s="278"/>
      <c r="I24" s="278"/>
      <c r="J24" s="278"/>
      <c r="L24" s="210"/>
    </row>
    <row r="25" spans="2:10" s="92" customFormat="1" ht="12.75">
      <c r="B25" s="91"/>
      <c r="C25" s="91"/>
      <c r="D25" s="91"/>
      <c r="E25" s="216"/>
      <c r="F25" s="216"/>
      <c r="G25" s="216"/>
      <c r="H25" s="216"/>
      <c r="I25" s="216"/>
      <c r="J25" s="216"/>
    </row>
    <row r="26" spans="4:8" ht="19.5" customHeight="1">
      <c r="D26" s="443" t="s">
        <v>25</v>
      </c>
      <c r="E26" s="444"/>
      <c r="F26" s="290" t="s">
        <v>9</v>
      </c>
      <c r="G26" s="441"/>
      <c r="H26" s="442"/>
    </row>
    <row r="27" spans="4:8" ht="24.75" customHeight="1">
      <c r="D27" s="445"/>
      <c r="E27" s="446"/>
      <c r="F27" s="290" t="s">
        <v>26</v>
      </c>
      <c r="G27" s="441"/>
      <c r="H27" s="442"/>
    </row>
    <row r="28" spans="4:8" ht="30" customHeight="1">
      <c r="D28" s="447"/>
      <c r="E28" s="448"/>
      <c r="F28" s="290" t="s">
        <v>27</v>
      </c>
      <c r="G28" s="441"/>
      <c r="H28" s="442"/>
    </row>
  </sheetData>
  <sheetProtection/>
  <mergeCells count="12">
    <mergeCell ref="C6:G6"/>
    <mergeCell ref="B21:C21"/>
    <mergeCell ref="J10:J11"/>
    <mergeCell ref="I6:J6"/>
    <mergeCell ref="B8:C10"/>
    <mergeCell ref="B22:C22"/>
    <mergeCell ref="G26:H26"/>
    <mergeCell ref="G27:H27"/>
    <mergeCell ref="G28:H28"/>
    <mergeCell ref="D26:E28"/>
    <mergeCell ref="D8:J8"/>
    <mergeCell ref="B23: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="120" zoomScaleNormal="120" zoomScalePageLayoutView="0" workbookViewId="0" topLeftCell="A7">
      <selection activeCell="J28" sqref="J28"/>
    </sheetView>
  </sheetViews>
  <sheetFormatPr defaultColWidth="9.140625" defaultRowHeight="12.75"/>
  <cols>
    <col min="2" max="2" width="30.421875" style="0" customWidth="1"/>
    <col min="3" max="3" width="12.140625" style="0" customWidth="1"/>
    <col min="4" max="5" width="10.28125" style="0" customWidth="1"/>
    <col min="6" max="6" width="10.57421875" style="0" customWidth="1"/>
    <col min="7" max="7" width="11.421875" style="0" customWidth="1"/>
    <col min="8" max="8" width="12.421875" style="0" customWidth="1"/>
    <col min="9" max="9" width="12.2812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107</v>
      </c>
      <c r="C6" s="86"/>
      <c r="D6" s="86"/>
      <c r="E6" s="86"/>
      <c r="F6" s="86"/>
      <c r="G6" s="87"/>
      <c r="H6" s="7" t="s">
        <v>64</v>
      </c>
      <c r="I6" s="89" t="s">
        <v>181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1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2" s="52" customFormat="1" ht="45">
      <c r="A9" s="466"/>
      <c r="B9" s="487"/>
      <c r="C9" s="12" t="s">
        <v>160</v>
      </c>
      <c r="D9" s="12" t="s">
        <v>161</v>
      </c>
      <c r="E9" s="12" t="s">
        <v>156</v>
      </c>
      <c r="F9" s="12" t="s">
        <v>157</v>
      </c>
      <c r="G9" s="12" t="s">
        <v>158</v>
      </c>
      <c r="H9" s="12" t="s">
        <v>159</v>
      </c>
      <c r="I9" s="489"/>
      <c r="J9" s="51"/>
      <c r="L9" s="151"/>
    </row>
    <row r="10" spans="1:10" ht="12.75">
      <c r="A10" s="22">
        <v>600</v>
      </c>
      <c r="B10" s="5" t="s">
        <v>10</v>
      </c>
      <c r="C10" s="152">
        <v>93206</v>
      </c>
      <c r="D10" s="152">
        <v>152680</v>
      </c>
      <c r="E10" s="152">
        <v>152680</v>
      </c>
      <c r="F10" s="152">
        <v>152680</v>
      </c>
      <c r="G10" s="152">
        <v>49300</v>
      </c>
      <c r="H10" s="152">
        <v>31000</v>
      </c>
      <c r="I10" s="153">
        <f>H10+H11-G10</f>
        <v>-13132</v>
      </c>
      <c r="J10" s="2"/>
    </row>
    <row r="11" spans="1:10" ht="12.75">
      <c r="A11" s="22">
        <v>601</v>
      </c>
      <c r="B11" s="5" t="s">
        <v>11</v>
      </c>
      <c r="C11" s="152">
        <v>15591</v>
      </c>
      <c r="D11" s="152">
        <v>25516</v>
      </c>
      <c r="E11" s="152">
        <v>25516</v>
      </c>
      <c r="F11" s="152">
        <v>25516</v>
      </c>
      <c r="G11" s="152">
        <v>8200</v>
      </c>
      <c r="H11" s="152">
        <v>5168</v>
      </c>
      <c r="I11" s="153"/>
      <c r="J11" s="2"/>
    </row>
    <row r="12" spans="1:10" ht="12.75">
      <c r="A12" s="22">
        <v>602</v>
      </c>
      <c r="B12" s="5" t="s">
        <v>12</v>
      </c>
      <c r="C12" s="152">
        <v>17701</v>
      </c>
      <c r="D12" s="152">
        <v>20800</v>
      </c>
      <c r="E12" s="152">
        <v>20800</v>
      </c>
      <c r="F12" s="152">
        <v>20800</v>
      </c>
      <c r="G12" s="152">
        <v>6700</v>
      </c>
      <c r="H12" s="152">
        <v>5600</v>
      </c>
      <c r="I12" s="153">
        <f>H12+H15+H16-G12</f>
        <v>-1050</v>
      </c>
      <c r="J12" s="2"/>
    </row>
    <row r="13" spans="1:10" ht="12.75">
      <c r="A13" s="22">
        <v>603</v>
      </c>
      <c r="B13" s="5" t="s">
        <v>13</v>
      </c>
      <c r="C13" s="152"/>
      <c r="D13" s="152"/>
      <c r="E13" s="152"/>
      <c r="F13" s="152"/>
      <c r="G13" s="152"/>
      <c r="H13" s="152"/>
      <c r="I13" s="153"/>
      <c r="J13" s="2"/>
    </row>
    <row r="14" spans="1:10" ht="12.75">
      <c r="A14" s="22">
        <v>604</v>
      </c>
      <c r="B14" s="5" t="s">
        <v>14</v>
      </c>
      <c r="C14" s="152"/>
      <c r="D14" s="152"/>
      <c r="E14" s="152"/>
      <c r="F14" s="152"/>
      <c r="G14" s="152"/>
      <c r="H14" s="152"/>
      <c r="I14" s="153"/>
      <c r="J14" s="2"/>
    </row>
    <row r="15" spans="1:10" ht="12.75">
      <c r="A15" s="22">
        <v>605</v>
      </c>
      <c r="B15" s="5" t="s">
        <v>15</v>
      </c>
      <c r="C15" s="152">
        <v>355</v>
      </c>
      <c r="D15" s="152">
        <v>400</v>
      </c>
      <c r="E15" s="152">
        <v>400</v>
      </c>
      <c r="F15" s="152">
        <v>400</v>
      </c>
      <c r="G15" s="152">
        <v>400</v>
      </c>
      <c r="H15" s="152">
        <v>0</v>
      </c>
      <c r="I15" s="153"/>
      <c r="J15" s="2"/>
    </row>
    <row r="16" spans="1:12" ht="12.75">
      <c r="A16" s="22">
        <v>606</v>
      </c>
      <c r="B16" s="5" t="s">
        <v>16</v>
      </c>
      <c r="C16" s="152">
        <v>1880</v>
      </c>
      <c r="D16" s="152"/>
      <c r="E16" s="152"/>
      <c r="F16" s="152">
        <v>200</v>
      </c>
      <c r="G16" s="152">
        <v>200</v>
      </c>
      <c r="H16" s="152">
        <v>50</v>
      </c>
      <c r="I16" s="153"/>
      <c r="J16" s="2"/>
      <c r="L16" s="116"/>
    </row>
    <row r="17" spans="1:11" s="58" customFormat="1" ht="12.75">
      <c r="A17" s="54" t="s">
        <v>17</v>
      </c>
      <c r="B17" s="59" t="s">
        <v>18</v>
      </c>
      <c r="C17" s="154">
        <f>SUM(C10:C16)</f>
        <v>128733</v>
      </c>
      <c r="D17" s="154">
        <f aca="true" t="shared" si="0" ref="D17:I17">SUM(D10:D16)</f>
        <v>199396</v>
      </c>
      <c r="E17" s="154">
        <f t="shared" si="0"/>
        <v>199396</v>
      </c>
      <c r="F17" s="154">
        <f t="shared" si="0"/>
        <v>199596</v>
      </c>
      <c r="G17" s="154">
        <f t="shared" si="0"/>
        <v>64800</v>
      </c>
      <c r="H17" s="154">
        <f t="shared" si="0"/>
        <v>41818</v>
      </c>
      <c r="I17" s="155">
        <f t="shared" si="0"/>
        <v>-14182</v>
      </c>
      <c r="J17" s="57"/>
      <c r="K17" s="208"/>
    </row>
    <row r="18" spans="1:11" ht="12.75">
      <c r="A18" s="22">
        <v>230</v>
      </c>
      <c r="B18" s="5" t="s">
        <v>19</v>
      </c>
      <c r="C18" s="152"/>
      <c r="D18" s="152"/>
      <c r="E18" s="152"/>
      <c r="F18" s="152"/>
      <c r="G18" s="152"/>
      <c r="H18" s="152"/>
      <c r="I18" s="153"/>
      <c r="J18" s="2"/>
      <c r="K18" s="91"/>
    </row>
    <row r="19" spans="1:11" ht="12.75">
      <c r="A19" s="22">
        <v>231</v>
      </c>
      <c r="B19" s="5" t="s">
        <v>20</v>
      </c>
      <c r="C19" s="152">
        <v>3000</v>
      </c>
      <c r="D19" s="152">
        <v>2000</v>
      </c>
      <c r="E19" s="152">
        <v>2000</v>
      </c>
      <c r="F19" s="152">
        <v>2000</v>
      </c>
      <c r="G19" s="152">
        <v>2000</v>
      </c>
      <c r="H19" s="152">
        <v>168</v>
      </c>
      <c r="I19" s="153">
        <f>H19+H18-G19</f>
        <v>-1832</v>
      </c>
      <c r="J19" s="2"/>
      <c r="K19" s="91"/>
    </row>
    <row r="20" spans="1:11" ht="12.75">
      <c r="A20" s="22">
        <v>232</v>
      </c>
      <c r="B20" s="5" t="s">
        <v>21</v>
      </c>
      <c r="C20" s="152"/>
      <c r="D20" s="152"/>
      <c r="E20" s="152"/>
      <c r="F20" s="152"/>
      <c r="G20" s="152"/>
      <c r="H20" s="152"/>
      <c r="I20" s="153"/>
      <c r="J20" s="2"/>
      <c r="K20" s="91"/>
    </row>
    <row r="21" spans="1:11" ht="28.5" customHeight="1">
      <c r="A21" s="37" t="s">
        <v>22</v>
      </c>
      <c r="B21" s="48" t="s">
        <v>47</v>
      </c>
      <c r="C21" s="156">
        <f>SUM(C18:C20)</f>
        <v>3000</v>
      </c>
      <c r="D21" s="156">
        <f aca="true" t="shared" si="1" ref="D21:I21">SUM(D18:D20)</f>
        <v>2000</v>
      </c>
      <c r="E21" s="156">
        <f t="shared" si="1"/>
        <v>2000</v>
      </c>
      <c r="F21" s="156">
        <f t="shared" si="1"/>
        <v>2000</v>
      </c>
      <c r="G21" s="156">
        <f t="shared" si="1"/>
        <v>2000</v>
      </c>
      <c r="H21" s="156">
        <f t="shared" si="1"/>
        <v>168</v>
      </c>
      <c r="I21" s="157">
        <f t="shared" si="1"/>
        <v>-1832</v>
      </c>
      <c r="J21" s="2"/>
      <c r="K21" s="208"/>
    </row>
    <row r="22" spans="1:11" ht="12.75">
      <c r="A22" s="22">
        <v>230</v>
      </c>
      <c r="B22" s="5" t="s">
        <v>19</v>
      </c>
      <c r="C22" s="158"/>
      <c r="D22" s="158"/>
      <c r="E22" s="158"/>
      <c r="F22" s="158"/>
      <c r="G22" s="158"/>
      <c r="H22" s="158"/>
      <c r="I22" s="153">
        <f>H22-G22</f>
        <v>0</v>
      </c>
      <c r="J22" s="2"/>
      <c r="K22" s="91"/>
    </row>
    <row r="23" spans="1:11" ht="12.75">
      <c r="A23" s="22">
        <v>231</v>
      </c>
      <c r="B23" s="5" t="s">
        <v>20</v>
      </c>
      <c r="C23" s="158"/>
      <c r="D23" s="158"/>
      <c r="E23" s="158"/>
      <c r="F23" s="158"/>
      <c r="G23" s="158"/>
      <c r="H23" s="158"/>
      <c r="I23" s="153">
        <f>H23-G23</f>
        <v>0</v>
      </c>
      <c r="J23" s="2"/>
      <c r="K23" s="91"/>
    </row>
    <row r="24" spans="1:11" ht="12.75">
      <c r="A24" s="22">
        <v>232</v>
      </c>
      <c r="B24" s="5" t="s">
        <v>21</v>
      </c>
      <c r="C24" s="158"/>
      <c r="D24" s="158"/>
      <c r="E24" s="158"/>
      <c r="F24" s="158"/>
      <c r="G24" s="158"/>
      <c r="H24" s="158"/>
      <c r="I24" s="153">
        <f>H24-G24</f>
        <v>0</v>
      </c>
      <c r="J24" s="2"/>
      <c r="K24" s="91"/>
    </row>
    <row r="25" spans="1:11" ht="33" customHeight="1">
      <c r="A25" s="37" t="s">
        <v>22</v>
      </c>
      <c r="B25" s="48" t="s">
        <v>48</v>
      </c>
      <c r="C25" s="156">
        <f>SUM(C22:C24)</f>
        <v>0</v>
      </c>
      <c r="D25" s="156">
        <f aca="true" t="shared" si="2" ref="D25:I25">SUM(D22:D24)</f>
        <v>0</v>
      </c>
      <c r="E25" s="156">
        <f t="shared" si="2"/>
        <v>0</v>
      </c>
      <c r="F25" s="156">
        <f t="shared" si="2"/>
        <v>0</v>
      </c>
      <c r="G25" s="156">
        <f t="shared" si="2"/>
        <v>0</v>
      </c>
      <c r="H25" s="156">
        <f t="shared" si="2"/>
        <v>0</v>
      </c>
      <c r="I25" s="157">
        <f t="shared" si="2"/>
        <v>0</v>
      </c>
      <c r="J25" s="2"/>
      <c r="K25" s="91"/>
    </row>
    <row r="26" spans="1:11" s="58" customFormat="1" ht="12.75">
      <c r="A26" s="54" t="s">
        <v>23</v>
      </c>
      <c r="B26" s="55" t="s">
        <v>65</v>
      </c>
      <c r="C26" s="159">
        <f aca="true" t="shared" si="3" ref="C26:I26">C21+C25</f>
        <v>3000</v>
      </c>
      <c r="D26" s="159">
        <f t="shared" si="3"/>
        <v>2000</v>
      </c>
      <c r="E26" s="159">
        <f t="shared" si="3"/>
        <v>2000</v>
      </c>
      <c r="F26" s="159">
        <f t="shared" si="3"/>
        <v>2000</v>
      </c>
      <c r="G26" s="159">
        <f t="shared" si="3"/>
        <v>2000</v>
      </c>
      <c r="H26" s="159">
        <f t="shared" si="3"/>
        <v>168</v>
      </c>
      <c r="I26" s="160">
        <f t="shared" si="3"/>
        <v>-1832</v>
      </c>
      <c r="J26" s="57"/>
      <c r="K26" s="91"/>
    </row>
    <row r="27" spans="1:11" ht="12.75">
      <c r="A27" s="490" t="s">
        <v>51</v>
      </c>
      <c r="B27" s="491"/>
      <c r="C27" s="161"/>
      <c r="D27" s="161"/>
      <c r="E27" s="161"/>
      <c r="F27" s="161"/>
      <c r="G27" s="161"/>
      <c r="H27" s="162">
        <v>0</v>
      </c>
      <c r="I27" s="163"/>
      <c r="K27" s="91"/>
    </row>
    <row r="28" spans="1:11" s="58" customFormat="1" ht="18.75" customHeight="1" thickBot="1">
      <c r="A28" s="492" t="s">
        <v>52</v>
      </c>
      <c r="B28" s="493"/>
      <c r="C28" s="164">
        <f aca="true" t="shared" si="4" ref="C28:I28">C17+C26+C27</f>
        <v>131733</v>
      </c>
      <c r="D28" s="164">
        <f t="shared" si="4"/>
        <v>201396</v>
      </c>
      <c r="E28" s="164">
        <f t="shared" si="4"/>
        <v>201396</v>
      </c>
      <c r="F28" s="164">
        <f t="shared" si="4"/>
        <v>201596</v>
      </c>
      <c r="G28" s="164">
        <f t="shared" si="4"/>
        <v>66800</v>
      </c>
      <c r="H28" s="164">
        <f t="shared" si="4"/>
        <v>41986</v>
      </c>
      <c r="I28" s="165">
        <f t="shared" si="4"/>
        <v>-16014</v>
      </c>
      <c r="J28" s="91"/>
      <c r="K28" s="208"/>
    </row>
    <row r="29" spans="1:9" ht="23.25" customHeight="1">
      <c r="A29" s="6"/>
      <c r="B29" s="3"/>
      <c r="C29" s="3"/>
      <c r="D29" s="25"/>
      <c r="E29" s="25"/>
      <c r="F29" s="25"/>
      <c r="G29" s="25"/>
      <c r="H29" s="25"/>
      <c r="I29" s="45"/>
    </row>
    <row r="30" spans="1:9" ht="11.25" customHeight="1">
      <c r="A30" s="6"/>
      <c r="B30" s="3"/>
      <c r="C30" s="3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zoomScalePageLayoutView="0" workbookViewId="0" topLeftCell="A4">
      <selection activeCell="K29" sqref="K29"/>
    </sheetView>
  </sheetViews>
  <sheetFormatPr defaultColWidth="9.140625" defaultRowHeight="12.75"/>
  <cols>
    <col min="2" max="2" width="12.421875" style="0" customWidth="1"/>
    <col min="3" max="3" width="43.57421875" style="0" customWidth="1"/>
    <col min="4" max="4" width="12.8515625" style="0" customWidth="1"/>
    <col min="5" max="5" width="10.140625" style="0" customWidth="1"/>
    <col min="6" max="6" width="9.8515625" style="0" customWidth="1"/>
    <col min="7" max="7" width="11.00390625" style="0" customWidth="1"/>
    <col min="8" max="8" width="10.8515625" style="0" customWidth="1"/>
    <col min="9" max="9" width="9.8515625" style="0" customWidth="1"/>
    <col min="10" max="10" width="13.00390625" style="0" customWidth="1"/>
  </cols>
  <sheetData>
    <row r="2" spans="2:10" ht="12.75">
      <c r="B2" s="19"/>
      <c r="E2" s="19"/>
      <c r="F2" s="19"/>
      <c r="G2" s="19"/>
      <c r="H2" s="19"/>
      <c r="I2" s="19"/>
      <c r="J2" s="47"/>
    </row>
    <row r="3" spans="2:10" s="18" customFormat="1" ht="15.75">
      <c r="B3" s="236" t="s">
        <v>83</v>
      </c>
      <c r="C3" s="237"/>
      <c r="D3" s="237"/>
      <c r="E3" s="238"/>
      <c r="F3" s="238"/>
      <c r="G3" s="238"/>
      <c r="H3" s="238"/>
      <c r="I3" s="238"/>
      <c r="J3" s="239"/>
    </row>
    <row r="4" spans="2:11" ht="13.5" thickBot="1">
      <c r="B4" s="14"/>
      <c r="C4" s="84"/>
      <c r="D4" s="84"/>
      <c r="E4" s="14"/>
      <c r="F4" s="14"/>
      <c r="G4" s="13"/>
      <c r="H4" s="28"/>
      <c r="I4" s="13"/>
      <c r="J4" s="240" t="s">
        <v>62</v>
      </c>
      <c r="K4" s="132"/>
    </row>
    <row r="5" spans="2:11" s="35" customFormat="1" ht="12.75">
      <c r="B5" s="232"/>
      <c r="C5" s="133"/>
      <c r="D5" s="133"/>
      <c r="E5" s="233"/>
      <c r="F5" s="233"/>
      <c r="G5" s="134"/>
      <c r="H5" s="134"/>
      <c r="I5" s="135"/>
      <c r="J5" s="136"/>
      <c r="K5" s="137"/>
    </row>
    <row r="6" spans="2:11" ht="12.75">
      <c r="B6" s="138" t="s">
        <v>28</v>
      </c>
      <c r="C6" s="241" t="s">
        <v>169</v>
      </c>
      <c r="D6" s="139"/>
      <c r="E6" s="139"/>
      <c r="F6" s="139"/>
      <c r="G6" s="139"/>
      <c r="H6" s="140"/>
      <c r="I6" s="141" t="s">
        <v>29</v>
      </c>
      <c r="J6" s="242" t="s">
        <v>94</v>
      </c>
      <c r="K6" s="132"/>
    </row>
    <row r="7" spans="2:11" ht="12.75">
      <c r="B7" s="138" t="s">
        <v>1</v>
      </c>
      <c r="C7" s="241" t="s">
        <v>170</v>
      </c>
      <c r="D7" s="142"/>
      <c r="E7" s="142"/>
      <c r="F7" s="142"/>
      <c r="G7" s="142"/>
      <c r="H7" s="143"/>
      <c r="I7" s="141" t="s">
        <v>64</v>
      </c>
      <c r="J7" s="243" t="s">
        <v>112</v>
      </c>
      <c r="K7" s="132"/>
    </row>
    <row r="8" spans="2:11" s="50" customFormat="1" ht="12.75">
      <c r="B8" s="505" t="s">
        <v>84</v>
      </c>
      <c r="C8" s="506" t="s">
        <v>63</v>
      </c>
      <c r="D8" s="234" t="s">
        <v>3</v>
      </c>
      <c r="E8" s="234" t="s">
        <v>4</v>
      </c>
      <c r="F8" s="234" t="s">
        <v>5</v>
      </c>
      <c r="G8" s="234" t="s">
        <v>6</v>
      </c>
      <c r="H8" s="234" t="s">
        <v>46</v>
      </c>
      <c r="I8" s="234" t="s">
        <v>77</v>
      </c>
      <c r="J8" s="235" t="s">
        <v>78</v>
      </c>
      <c r="K8" s="67"/>
    </row>
    <row r="9" spans="2:11" s="52" customFormat="1" ht="12.75">
      <c r="B9" s="505"/>
      <c r="C9" s="507"/>
      <c r="D9" s="144" t="s">
        <v>7</v>
      </c>
      <c r="E9" s="144" t="s">
        <v>31</v>
      </c>
      <c r="F9" s="144" t="s">
        <v>61</v>
      </c>
      <c r="G9" s="144" t="s">
        <v>61</v>
      </c>
      <c r="H9" s="144"/>
      <c r="I9" s="144" t="s">
        <v>171</v>
      </c>
      <c r="J9" s="509" t="s">
        <v>8</v>
      </c>
      <c r="K9" s="145"/>
    </row>
    <row r="10" spans="2:11" s="52" customFormat="1" ht="51">
      <c r="B10" s="505"/>
      <c r="C10" s="508"/>
      <c r="D10" s="146" t="s">
        <v>160</v>
      </c>
      <c r="E10" s="146" t="s">
        <v>97</v>
      </c>
      <c r="F10" s="146" t="s">
        <v>156</v>
      </c>
      <c r="G10" s="146" t="s">
        <v>157</v>
      </c>
      <c r="H10" s="146" t="s">
        <v>172</v>
      </c>
      <c r="I10" s="146" t="s">
        <v>173</v>
      </c>
      <c r="J10" s="510"/>
      <c r="K10" s="145"/>
    </row>
    <row r="11" spans="2:11" ht="12.75">
      <c r="B11" s="244">
        <v>600</v>
      </c>
      <c r="C11" s="245" t="s">
        <v>10</v>
      </c>
      <c r="D11" s="246">
        <v>196234</v>
      </c>
      <c r="E11" s="246">
        <v>282900</v>
      </c>
      <c r="F11" s="246">
        <v>282900</v>
      </c>
      <c r="G11" s="246">
        <v>282900</v>
      </c>
      <c r="H11" s="246">
        <v>112770</v>
      </c>
      <c r="I11" s="246">
        <v>71936</v>
      </c>
      <c r="J11" s="247">
        <f>I11-H11</f>
        <v>-40834</v>
      </c>
      <c r="K11" s="137"/>
    </row>
    <row r="12" spans="2:11" ht="12.75">
      <c r="B12" s="244">
        <v>601</v>
      </c>
      <c r="C12" s="245" t="s">
        <v>11</v>
      </c>
      <c r="D12" s="246">
        <v>32418</v>
      </c>
      <c r="E12" s="246">
        <v>47870</v>
      </c>
      <c r="F12" s="246">
        <v>47870</v>
      </c>
      <c r="G12" s="246">
        <v>47870</v>
      </c>
      <c r="H12" s="246"/>
      <c r="I12" s="246">
        <v>11897</v>
      </c>
      <c r="J12" s="247">
        <f aca="true" t="shared" si="0" ref="J12:J17">I12-H12</f>
        <v>11897</v>
      </c>
      <c r="K12" s="137"/>
    </row>
    <row r="13" spans="2:11" ht="12.75">
      <c r="B13" s="244">
        <v>602</v>
      </c>
      <c r="C13" s="245" t="s">
        <v>12</v>
      </c>
      <c r="D13" s="246">
        <v>125989</v>
      </c>
      <c r="E13" s="246">
        <v>100640</v>
      </c>
      <c r="F13" s="246">
        <v>100640</v>
      </c>
      <c r="G13" s="246">
        <v>99416</v>
      </c>
      <c r="H13" s="246">
        <v>42650</v>
      </c>
      <c r="I13" s="246">
        <v>36582</v>
      </c>
      <c r="J13" s="247">
        <f t="shared" si="0"/>
        <v>-6068</v>
      </c>
      <c r="K13" s="137"/>
    </row>
    <row r="14" spans="2:11" ht="12.75">
      <c r="B14" s="244">
        <v>603</v>
      </c>
      <c r="C14" s="245" t="s">
        <v>13</v>
      </c>
      <c r="D14" s="246"/>
      <c r="E14" s="246"/>
      <c r="F14" s="246"/>
      <c r="G14" s="246"/>
      <c r="H14" s="246"/>
      <c r="I14" s="246"/>
      <c r="J14" s="247">
        <f t="shared" si="0"/>
        <v>0</v>
      </c>
      <c r="K14" s="137"/>
    </row>
    <row r="15" spans="2:13" ht="12.75">
      <c r="B15" s="244">
        <v>604</v>
      </c>
      <c r="C15" s="245" t="s">
        <v>14</v>
      </c>
      <c r="D15" s="246"/>
      <c r="E15" s="246"/>
      <c r="F15" s="246"/>
      <c r="G15" s="246"/>
      <c r="H15" s="246"/>
      <c r="I15" s="246"/>
      <c r="J15" s="247">
        <f t="shared" si="0"/>
        <v>0</v>
      </c>
      <c r="K15" s="137"/>
      <c r="M15" s="147"/>
    </row>
    <row r="16" spans="2:11" ht="12.75">
      <c r="B16" s="244">
        <v>605</v>
      </c>
      <c r="C16" s="245" t="s">
        <v>15</v>
      </c>
      <c r="D16" s="246">
        <v>26570</v>
      </c>
      <c r="E16" s="246">
        <v>36000</v>
      </c>
      <c r="F16" s="246">
        <v>36000</v>
      </c>
      <c r="G16" s="246">
        <v>36000</v>
      </c>
      <c r="H16" s="246"/>
      <c r="I16" s="246">
        <v>2836</v>
      </c>
      <c r="J16" s="247">
        <f t="shared" si="0"/>
        <v>2836</v>
      </c>
      <c r="K16" s="137"/>
    </row>
    <row r="17" spans="2:11" ht="12.75">
      <c r="B17" s="244">
        <v>606</v>
      </c>
      <c r="C17" s="245" t="s">
        <v>16</v>
      </c>
      <c r="D17" s="246">
        <v>3326</v>
      </c>
      <c r="E17" s="246">
        <v>360</v>
      </c>
      <c r="F17" s="246">
        <v>360</v>
      </c>
      <c r="G17" s="246">
        <v>2384</v>
      </c>
      <c r="H17" s="246"/>
      <c r="I17" s="246">
        <v>169</v>
      </c>
      <c r="J17" s="247">
        <f t="shared" si="0"/>
        <v>169</v>
      </c>
      <c r="K17" s="137"/>
    </row>
    <row r="18" spans="2:11" s="58" customFormat="1" ht="12.75">
      <c r="B18" s="138" t="s">
        <v>17</v>
      </c>
      <c r="C18" s="248" t="s">
        <v>18</v>
      </c>
      <c r="D18" s="249">
        <f>SUM(D11:D17)</f>
        <v>384537</v>
      </c>
      <c r="E18" s="249">
        <f aca="true" t="shared" si="1" ref="E18:J18">SUM(E11:E17)</f>
        <v>467770</v>
      </c>
      <c r="F18" s="249">
        <f>SUM(F11:F17)</f>
        <v>467770</v>
      </c>
      <c r="G18" s="249">
        <f t="shared" si="1"/>
        <v>468570</v>
      </c>
      <c r="H18" s="249">
        <f>SUM(H11:H17)</f>
        <v>155420</v>
      </c>
      <c r="I18" s="249">
        <f t="shared" si="1"/>
        <v>123420</v>
      </c>
      <c r="J18" s="250">
        <f t="shared" si="1"/>
        <v>-32000</v>
      </c>
      <c r="K18" s="148"/>
    </row>
    <row r="19" spans="2:13" ht="12.75">
      <c r="B19" s="244">
        <v>230</v>
      </c>
      <c r="C19" s="245" t="s">
        <v>19</v>
      </c>
      <c r="D19" s="246">
        <v>7391</v>
      </c>
      <c r="E19" s="246">
        <v>3500</v>
      </c>
      <c r="F19" s="246">
        <v>3500</v>
      </c>
      <c r="G19" s="246">
        <v>3500</v>
      </c>
      <c r="H19" s="246"/>
      <c r="I19" s="246">
        <v>0</v>
      </c>
      <c r="J19" s="247">
        <f>I19-H19</f>
        <v>0</v>
      </c>
      <c r="K19" s="132"/>
      <c r="M19" s="149"/>
    </row>
    <row r="20" spans="2:11" ht="12.75">
      <c r="B20" s="244">
        <v>231</v>
      </c>
      <c r="C20" s="245" t="s">
        <v>20</v>
      </c>
      <c r="D20" s="246">
        <v>70932</v>
      </c>
      <c r="E20" s="246">
        <v>598300</v>
      </c>
      <c r="F20" s="246">
        <v>598300</v>
      </c>
      <c r="G20" s="246">
        <v>598300</v>
      </c>
      <c r="H20" s="246">
        <v>90800</v>
      </c>
      <c r="I20" s="246">
        <v>930</v>
      </c>
      <c r="J20" s="247">
        <f>I20-H20</f>
        <v>-89870</v>
      </c>
      <c r="K20" s="132"/>
    </row>
    <row r="21" spans="2:11" ht="12.75">
      <c r="B21" s="244">
        <v>232</v>
      </c>
      <c r="C21" s="245" t="s">
        <v>21</v>
      </c>
      <c r="D21" s="251"/>
      <c r="E21" s="251"/>
      <c r="F21" s="251"/>
      <c r="G21" s="251"/>
      <c r="H21" s="251"/>
      <c r="I21" s="246"/>
      <c r="J21" s="252">
        <f>I21-H21</f>
        <v>0</v>
      </c>
      <c r="K21" s="132"/>
    </row>
    <row r="22" spans="2:11" ht="12.75">
      <c r="B22" s="138" t="s">
        <v>22</v>
      </c>
      <c r="C22" s="253" t="s">
        <v>47</v>
      </c>
      <c r="D22" s="249">
        <f>SUM(D19:D21)</f>
        <v>78323</v>
      </c>
      <c r="E22" s="249">
        <f aca="true" t="shared" si="2" ref="E22:J22">SUM(E19:E21)</f>
        <v>601800</v>
      </c>
      <c r="F22" s="249">
        <f t="shared" si="2"/>
        <v>601800</v>
      </c>
      <c r="G22" s="249">
        <f t="shared" si="2"/>
        <v>601800</v>
      </c>
      <c r="H22" s="249">
        <f t="shared" si="2"/>
        <v>90800</v>
      </c>
      <c r="I22" s="249">
        <f t="shared" si="2"/>
        <v>930</v>
      </c>
      <c r="J22" s="250">
        <f t="shared" si="2"/>
        <v>-89870</v>
      </c>
      <c r="K22" s="132"/>
    </row>
    <row r="23" spans="2:11" ht="12.75">
      <c r="B23" s="244">
        <v>230</v>
      </c>
      <c r="C23" s="245" t="s">
        <v>19</v>
      </c>
      <c r="D23" s="249">
        <v>0</v>
      </c>
      <c r="E23" s="249">
        <v>110000</v>
      </c>
      <c r="F23" s="249">
        <v>110000</v>
      </c>
      <c r="G23" s="249">
        <v>110000</v>
      </c>
      <c r="H23" s="249"/>
      <c r="I23" s="249"/>
      <c r="J23" s="252">
        <f>I23-H23</f>
        <v>0</v>
      </c>
      <c r="K23" s="132"/>
    </row>
    <row r="24" spans="2:11" ht="12.75">
      <c r="B24" s="244">
        <v>231</v>
      </c>
      <c r="C24" s="245" t="s">
        <v>20</v>
      </c>
      <c r="D24" s="254"/>
      <c r="E24" s="254"/>
      <c r="F24" s="254"/>
      <c r="G24" s="254"/>
      <c r="H24" s="254"/>
      <c r="I24" s="249"/>
      <c r="J24" s="252">
        <f>I24-H24</f>
        <v>0</v>
      </c>
      <c r="K24" s="132"/>
    </row>
    <row r="25" spans="2:11" ht="12.75">
      <c r="B25" s="244">
        <v>232</v>
      </c>
      <c r="C25" s="245" t="s">
        <v>21</v>
      </c>
      <c r="D25" s="254"/>
      <c r="E25" s="254"/>
      <c r="F25" s="254"/>
      <c r="G25" s="254"/>
      <c r="H25" s="254"/>
      <c r="I25" s="249"/>
      <c r="J25" s="252">
        <f>I25-H25</f>
        <v>0</v>
      </c>
      <c r="K25" s="132"/>
    </row>
    <row r="26" spans="2:11" ht="12.75">
      <c r="B26" s="138" t="s">
        <v>22</v>
      </c>
      <c r="C26" s="253" t="s">
        <v>48</v>
      </c>
      <c r="D26" s="249">
        <f>SUM(D23:D25)</f>
        <v>0</v>
      </c>
      <c r="E26" s="249">
        <f aca="true" t="shared" si="3" ref="E26:J26">SUM(E23:E25)</f>
        <v>110000</v>
      </c>
      <c r="F26" s="249">
        <f t="shared" si="3"/>
        <v>110000</v>
      </c>
      <c r="G26" s="249">
        <f t="shared" si="3"/>
        <v>110000</v>
      </c>
      <c r="H26" s="249">
        <f t="shared" si="3"/>
        <v>0</v>
      </c>
      <c r="I26" s="249">
        <f t="shared" si="3"/>
        <v>0</v>
      </c>
      <c r="J26" s="255">
        <f t="shared" si="3"/>
        <v>0</v>
      </c>
      <c r="K26" s="132"/>
    </row>
    <row r="27" spans="2:11" s="58" customFormat="1" ht="12.75">
      <c r="B27" s="138" t="s">
        <v>23</v>
      </c>
      <c r="C27" s="248" t="s">
        <v>65</v>
      </c>
      <c r="D27" s="249">
        <f aca="true" t="shared" si="4" ref="D27:J27">D22+D26</f>
        <v>78323</v>
      </c>
      <c r="E27" s="249">
        <f t="shared" si="4"/>
        <v>711800</v>
      </c>
      <c r="F27" s="249">
        <f t="shared" si="4"/>
        <v>711800</v>
      </c>
      <c r="G27" s="249">
        <f>G22+G26</f>
        <v>711800</v>
      </c>
      <c r="H27" s="249">
        <f t="shared" si="4"/>
        <v>90800</v>
      </c>
      <c r="I27" s="249">
        <f t="shared" si="4"/>
        <v>930</v>
      </c>
      <c r="J27" s="250">
        <f t="shared" si="4"/>
        <v>-89870</v>
      </c>
      <c r="K27" s="57"/>
    </row>
    <row r="28" spans="2:10" ht="12.75">
      <c r="B28" s="511" t="s">
        <v>51</v>
      </c>
      <c r="C28" s="512"/>
      <c r="D28" s="254"/>
      <c r="E28" s="254"/>
      <c r="F28" s="254"/>
      <c r="G28" s="254"/>
      <c r="H28" s="254"/>
      <c r="I28" s="254"/>
      <c r="J28" s="255"/>
    </row>
    <row r="29" spans="2:11" s="58" customFormat="1" ht="18.75" customHeight="1" thickBot="1">
      <c r="B29" s="516" t="s">
        <v>52</v>
      </c>
      <c r="C29" s="517"/>
      <c r="D29" s="256">
        <f>D18+D27+D28</f>
        <v>462860</v>
      </c>
      <c r="E29" s="257">
        <f aca="true" t="shared" si="5" ref="E29:J29">E18+E27+E28</f>
        <v>1179570</v>
      </c>
      <c r="F29" s="257">
        <f>F18+F27+F28</f>
        <v>1179570</v>
      </c>
      <c r="G29" s="257">
        <f t="shared" si="5"/>
        <v>1180370</v>
      </c>
      <c r="H29" s="257">
        <f>H18+H27+H28</f>
        <v>246220</v>
      </c>
      <c r="I29" s="257">
        <f>I18+I27+I28</f>
        <v>124350</v>
      </c>
      <c r="J29" s="258">
        <f t="shared" si="5"/>
        <v>-121870</v>
      </c>
      <c r="K29" s="150"/>
    </row>
    <row r="30" spans="2:10" ht="12.75">
      <c r="B30" s="259"/>
      <c r="C30" s="259"/>
      <c r="D30" s="259"/>
      <c r="E30" s="259"/>
      <c r="F30" s="259"/>
      <c r="G30" s="259"/>
      <c r="H30" s="259"/>
      <c r="I30" s="259"/>
      <c r="J30" s="259"/>
    </row>
    <row r="31" spans="2:10" ht="12.75">
      <c r="B31" s="259"/>
      <c r="C31" s="259"/>
      <c r="D31" s="259"/>
      <c r="E31" s="259"/>
      <c r="F31" s="259"/>
      <c r="G31" s="259"/>
      <c r="H31" s="259"/>
      <c r="I31" s="259"/>
      <c r="J31" s="259"/>
    </row>
    <row r="32" spans="2:10" ht="12.75">
      <c r="B32" s="259"/>
      <c r="C32" s="259"/>
      <c r="D32" s="259"/>
      <c r="E32" s="259"/>
      <c r="F32" s="259"/>
      <c r="G32" s="259"/>
      <c r="H32" s="259"/>
      <c r="I32" s="259"/>
      <c r="J32" s="259"/>
    </row>
    <row r="33" spans="2:10" ht="25.5" customHeight="1">
      <c r="B33" s="470" t="s">
        <v>24</v>
      </c>
      <c r="C33" s="260"/>
      <c r="D33" s="473" t="s">
        <v>25</v>
      </c>
      <c r="E33" s="474"/>
      <c r="F33" s="62" t="s">
        <v>9</v>
      </c>
      <c r="G33" s="513"/>
      <c r="H33" s="514"/>
      <c r="I33" s="514"/>
      <c r="J33" s="515"/>
    </row>
    <row r="34" spans="2:10" ht="19.5" customHeight="1">
      <c r="B34" s="471"/>
      <c r="C34" s="261" t="s">
        <v>26</v>
      </c>
      <c r="D34" s="475"/>
      <c r="E34" s="476"/>
      <c r="F34" s="62" t="s">
        <v>26</v>
      </c>
      <c r="G34" s="513"/>
      <c r="H34" s="514"/>
      <c r="I34" s="514"/>
      <c r="J34" s="515"/>
    </row>
    <row r="35" spans="2:10" ht="21" customHeight="1">
      <c r="B35" s="472"/>
      <c r="C35" s="261" t="s">
        <v>27</v>
      </c>
      <c r="D35" s="477"/>
      <c r="E35" s="478"/>
      <c r="F35" s="62" t="s">
        <v>27</v>
      </c>
      <c r="G35" s="482"/>
      <c r="H35" s="483"/>
      <c r="I35" s="483"/>
      <c r="J35" s="484"/>
    </row>
  </sheetData>
  <sheetProtection/>
  <mergeCells count="10">
    <mergeCell ref="B8:B10"/>
    <mergeCell ref="C8:C10"/>
    <mergeCell ref="J9:J10"/>
    <mergeCell ref="B28:C28"/>
    <mergeCell ref="G35:J35"/>
    <mergeCell ref="B33:B35"/>
    <mergeCell ref="D33:E35"/>
    <mergeCell ref="G33:J33"/>
    <mergeCell ref="G34:J34"/>
    <mergeCell ref="B29:C29"/>
  </mergeCells>
  <printOptions/>
  <pageMargins left="0.38" right="0.36" top="0.75" bottom="0.75" header="0.3" footer="0.3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U26"/>
  <sheetViews>
    <sheetView zoomScale="70" zoomScaleNormal="70" zoomScalePageLayoutView="0" workbookViewId="0" topLeftCell="A12">
      <selection activeCell="N21" sqref="N21:Q21"/>
    </sheetView>
  </sheetViews>
  <sheetFormatPr defaultColWidth="9.140625" defaultRowHeight="12.75"/>
  <cols>
    <col min="2" max="2" width="12.28125" style="0" customWidth="1"/>
    <col min="3" max="3" width="38.28125" style="0" customWidth="1"/>
    <col min="4" max="4" width="14.8515625" style="0" customWidth="1"/>
    <col min="5" max="5" width="11.00390625" style="0" customWidth="1"/>
    <col min="6" max="6" width="11.140625" style="0" customWidth="1"/>
    <col min="7" max="7" width="11.00390625" style="0" customWidth="1"/>
    <col min="8" max="8" width="10.7109375" style="0" customWidth="1"/>
    <col min="9" max="9" width="12.57421875" style="0" customWidth="1"/>
    <col min="10" max="10" width="10.8515625" style="0" customWidth="1"/>
    <col min="11" max="11" width="10.7109375" style="0" customWidth="1"/>
    <col min="12" max="12" width="11.00390625" style="0" customWidth="1"/>
    <col min="13" max="13" width="11.57421875" style="0" customWidth="1"/>
    <col min="14" max="14" width="11.00390625" style="0" customWidth="1"/>
    <col min="15" max="15" width="11.28125" style="0" customWidth="1"/>
    <col min="16" max="16" width="15.8515625" style="0" customWidth="1"/>
    <col min="17" max="17" width="10.7109375" style="0" customWidth="1"/>
    <col min="18" max="18" width="11.7109375" style="0" customWidth="1"/>
    <col min="19" max="19" width="13.140625" style="0" customWidth="1"/>
    <col min="20" max="20" width="45.57421875" style="0" customWidth="1"/>
  </cols>
  <sheetData>
    <row r="2" spans="2:20" s="66" customFormat="1" ht="15.75">
      <c r="B2" s="427" t="s">
        <v>79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9"/>
      <c r="Q2" s="429"/>
      <c r="R2" s="429"/>
      <c r="S2" s="429"/>
      <c r="T2" s="429"/>
    </row>
    <row r="3" spans="2:20" s="66" customFormat="1" ht="15.75">
      <c r="B3" s="430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29"/>
      <c r="Q3" s="429"/>
      <c r="R3" s="429"/>
      <c r="S3" s="429"/>
      <c r="T3" s="429"/>
    </row>
    <row r="4" spans="2:20" ht="15">
      <c r="B4" s="71" t="s">
        <v>28</v>
      </c>
      <c r="C4" s="432" t="s">
        <v>98</v>
      </c>
      <c r="D4" s="70" t="s">
        <v>29</v>
      </c>
      <c r="E4" s="433">
        <v>14</v>
      </c>
      <c r="F4" s="434"/>
      <c r="G4" s="434"/>
      <c r="H4" s="434"/>
      <c r="I4" s="434"/>
      <c r="J4" s="434"/>
      <c r="K4" s="434"/>
      <c r="L4" s="435"/>
      <c r="M4" s="435"/>
      <c r="N4" s="435"/>
      <c r="O4" s="435"/>
      <c r="P4" s="259"/>
      <c r="Q4" s="259"/>
      <c r="R4" s="259"/>
      <c r="S4" s="259"/>
      <c r="T4" s="259"/>
    </row>
    <row r="5" spans="2:20" ht="15">
      <c r="B5" s="64"/>
      <c r="C5" s="106"/>
      <c r="D5" s="65"/>
      <c r="E5" s="65"/>
      <c r="F5" s="434"/>
      <c r="G5" s="434"/>
      <c r="H5" s="434"/>
      <c r="I5" s="434"/>
      <c r="J5" s="434"/>
      <c r="K5" s="434"/>
      <c r="L5" s="435"/>
      <c r="M5" s="435"/>
      <c r="N5" s="435"/>
      <c r="O5" s="435"/>
      <c r="P5" s="259"/>
      <c r="Q5" s="259"/>
      <c r="R5" s="259"/>
      <c r="S5" s="259"/>
      <c r="T5" s="259"/>
    </row>
    <row r="6" spans="2:20" ht="15">
      <c r="B6" s="71" t="s">
        <v>1</v>
      </c>
      <c r="C6" s="432" t="s">
        <v>99</v>
      </c>
      <c r="D6" s="70" t="s">
        <v>64</v>
      </c>
      <c r="E6" s="433">
        <v>1110</v>
      </c>
      <c r="F6" s="436"/>
      <c r="G6" s="437"/>
      <c r="H6" s="437"/>
      <c r="I6" s="437"/>
      <c r="J6" s="437"/>
      <c r="K6" s="437"/>
      <c r="L6" s="435"/>
      <c r="M6" s="435"/>
      <c r="N6" s="435"/>
      <c r="O6" s="435"/>
      <c r="P6" s="259"/>
      <c r="Q6" s="259"/>
      <c r="R6" s="259"/>
      <c r="S6" s="259"/>
      <c r="T6" s="259"/>
    </row>
    <row r="7" spans="2:20" ht="15.75" thickBot="1">
      <c r="B7" s="524"/>
      <c r="C7" s="525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</row>
    <row r="8" spans="2:20" s="88" customFormat="1" ht="16.5" thickBot="1">
      <c r="B8" s="310"/>
      <c r="C8" s="311" t="s">
        <v>62</v>
      </c>
      <c r="D8" s="311"/>
      <c r="E8" s="528" t="s">
        <v>85</v>
      </c>
      <c r="F8" s="529"/>
      <c r="G8" s="543"/>
      <c r="H8" s="528" t="s">
        <v>86</v>
      </c>
      <c r="I8" s="529"/>
      <c r="J8" s="543"/>
      <c r="K8" s="528" t="s">
        <v>87</v>
      </c>
      <c r="L8" s="529"/>
      <c r="M8" s="543"/>
      <c r="N8" s="528" t="s">
        <v>88</v>
      </c>
      <c r="O8" s="529"/>
      <c r="P8" s="543"/>
      <c r="Q8" s="528" t="s">
        <v>92</v>
      </c>
      <c r="R8" s="529"/>
      <c r="S8" s="530"/>
      <c r="T8" s="521" t="s">
        <v>38</v>
      </c>
    </row>
    <row r="9" spans="2:20" s="72" customFormat="1" ht="33" customHeight="1">
      <c r="B9" s="537" t="s">
        <v>0</v>
      </c>
      <c r="C9" s="539" t="s">
        <v>75</v>
      </c>
      <c r="D9" s="541" t="s">
        <v>76</v>
      </c>
      <c r="E9" s="519" t="s">
        <v>206</v>
      </c>
      <c r="F9" s="518" t="s">
        <v>207</v>
      </c>
      <c r="G9" s="533" t="s">
        <v>208</v>
      </c>
      <c r="H9" s="519" t="s">
        <v>209</v>
      </c>
      <c r="I9" s="518" t="s">
        <v>210</v>
      </c>
      <c r="J9" s="533" t="s">
        <v>211</v>
      </c>
      <c r="K9" s="519" t="s">
        <v>212</v>
      </c>
      <c r="L9" s="518" t="s">
        <v>213</v>
      </c>
      <c r="M9" s="533" t="s">
        <v>214</v>
      </c>
      <c r="N9" s="519" t="s">
        <v>215</v>
      </c>
      <c r="O9" s="518" t="s">
        <v>216</v>
      </c>
      <c r="P9" s="533" t="s">
        <v>217</v>
      </c>
      <c r="Q9" s="535" t="s">
        <v>89</v>
      </c>
      <c r="R9" s="531" t="s">
        <v>90</v>
      </c>
      <c r="S9" s="526" t="s">
        <v>91</v>
      </c>
      <c r="T9" s="522"/>
    </row>
    <row r="10" spans="2:20" s="72" customFormat="1" ht="50.25" customHeight="1" thickBot="1">
      <c r="B10" s="538"/>
      <c r="C10" s="540"/>
      <c r="D10" s="542"/>
      <c r="E10" s="520"/>
      <c r="F10" s="472"/>
      <c r="G10" s="534"/>
      <c r="H10" s="520"/>
      <c r="I10" s="472"/>
      <c r="J10" s="534"/>
      <c r="K10" s="520"/>
      <c r="L10" s="472"/>
      <c r="M10" s="534"/>
      <c r="N10" s="520"/>
      <c r="O10" s="472"/>
      <c r="P10" s="534"/>
      <c r="Q10" s="536"/>
      <c r="R10" s="532"/>
      <c r="S10" s="527"/>
      <c r="T10" s="523"/>
    </row>
    <row r="11" spans="2:21" ht="63.75" customHeight="1">
      <c r="B11" s="291" t="s">
        <v>116</v>
      </c>
      <c r="C11" s="292" t="s">
        <v>143</v>
      </c>
      <c r="D11" s="293" t="s">
        <v>144</v>
      </c>
      <c r="E11" s="294">
        <v>1111</v>
      </c>
      <c r="F11" s="294">
        <v>283875</v>
      </c>
      <c r="G11" s="294">
        <f>F11/E11</f>
        <v>255.51305130513052</v>
      </c>
      <c r="H11" s="294"/>
      <c r="I11" s="294">
        <v>363270</v>
      </c>
      <c r="J11" s="294" t="e">
        <f>I11/H11</f>
        <v>#DIV/0!</v>
      </c>
      <c r="K11" s="294"/>
      <c r="L11" s="294">
        <v>362020</v>
      </c>
      <c r="M11" s="294" t="e">
        <f>L11/K11</f>
        <v>#DIV/0!</v>
      </c>
      <c r="N11" s="294"/>
      <c r="O11" s="294">
        <v>91237</v>
      </c>
      <c r="P11" s="295" t="e">
        <f aca="true" t="shared" si="0" ref="P11:P17">O11/N11</f>
        <v>#DIV/0!</v>
      </c>
      <c r="Q11" s="295" t="e">
        <f aca="true" t="shared" si="1" ref="Q11:Q17">P11-G11</f>
        <v>#DIV/0!</v>
      </c>
      <c r="R11" s="295" t="e">
        <f aca="true" t="shared" si="2" ref="R11:R17">P11-J11</f>
        <v>#DIV/0!</v>
      </c>
      <c r="S11" s="296" t="e">
        <f aca="true" t="shared" si="3" ref="S11:S17">P11-M11</f>
        <v>#DIV/0!</v>
      </c>
      <c r="T11" s="297" t="s">
        <v>117</v>
      </c>
      <c r="U11" s="91"/>
    </row>
    <row r="12" spans="2:20" s="88" customFormat="1" ht="80.25" customHeight="1">
      <c r="B12" s="291" t="s">
        <v>118</v>
      </c>
      <c r="C12" s="298" t="s">
        <v>119</v>
      </c>
      <c r="D12" s="299" t="s">
        <v>145</v>
      </c>
      <c r="E12" s="300">
        <v>30</v>
      </c>
      <c r="F12" s="300">
        <v>7998</v>
      </c>
      <c r="G12" s="300">
        <f>F12/E12</f>
        <v>266.6</v>
      </c>
      <c r="H12" s="300"/>
      <c r="I12" s="300">
        <v>8000</v>
      </c>
      <c r="J12" s="301" t="e">
        <f aca="true" t="shared" si="4" ref="J12:J17">I12/H12</f>
        <v>#DIV/0!</v>
      </c>
      <c r="K12" s="300"/>
      <c r="L12" s="300">
        <v>8000</v>
      </c>
      <c r="M12" s="301" t="e">
        <f aca="true" t="shared" si="5" ref="M12:M17">L12/K12</f>
        <v>#DIV/0!</v>
      </c>
      <c r="N12" s="300"/>
      <c r="O12" s="300">
        <v>0</v>
      </c>
      <c r="P12" s="302" t="e">
        <f t="shared" si="0"/>
        <v>#DIV/0!</v>
      </c>
      <c r="Q12" s="303" t="e">
        <f t="shared" si="1"/>
        <v>#DIV/0!</v>
      </c>
      <c r="R12" s="303" t="e">
        <f t="shared" si="2"/>
        <v>#DIV/0!</v>
      </c>
      <c r="S12" s="304" t="e">
        <f t="shared" si="3"/>
        <v>#DIV/0!</v>
      </c>
      <c r="T12" s="305" t="s">
        <v>117</v>
      </c>
    </row>
    <row r="13" spans="2:20" s="72" customFormat="1" ht="127.5" customHeight="1">
      <c r="B13" s="291" t="s">
        <v>120</v>
      </c>
      <c r="C13" s="298" t="s">
        <v>146</v>
      </c>
      <c r="D13" s="299" t="s">
        <v>147</v>
      </c>
      <c r="E13" s="300">
        <v>41979</v>
      </c>
      <c r="F13" s="300">
        <v>46177</v>
      </c>
      <c r="G13" s="300">
        <f>F13/E13</f>
        <v>1.1000023821434526</v>
      </c>
      <c r="H13" s="300"/>
      <c r="I13" s="300">
        <v>32000</v>
      </c>
      <c r="J13" s="301" t="e">
        <f t="shared" si="4"/>
        <v>#DIV/0!</v>
      </c>
      <c r="K13" s="300"/>
      <c r="L13" s="300">
        <v>32000</v>
      </c>
      <c r="M13" s="301" t="e">
        <f t="shared" si="5"/>
        <v>#DIV/0!</v>
      </c>
      <c r="N13" s="300"/>
      <c r="O13" s="300">
        <v>14054</v>
      </c>
      <c r="P13" s="302" t="e">
        <f t="shared" si="0"/>
        <v>#DIV/0!</v>
      </c>
      <c r="Q13" s="303" t="e">
        <f t="shared" si="1"/>
        <v>#DIV/0!</v>
      </c>
      <c r="R13" s="303" t="e">
        <f t="shared" si="2"/>
        <v>#DIV/0!</v>
      </c>
      <c r="S13" s="304" t="e">
        <f t="shared" si="3"/>
        <v>#DIV/0!</v>
      </c>
      <c r="T13" s="309" t="s">
        <v>148</v>
      </c>
    </row>
    <row r="14" spans="2:20" s="72" customFormat="1" ht="101.25" customHeight="1">
      <c r="B14" s="291" t="s">
        <v>122</v>
      </c>
      <c r="C14" s="298" t="s">
        <v>123</v>
      </c>
      <c r="D14" s="299" t="s">
        <v>149</v>
      </c>
      <c r="E14" s="300">
        <v>44</v>
      </c>
      <c r="F14" s="300">
        <v>2754</v>
      </c>
      <c r="G14" s="300"/>
      <c r="H14" s="300"/>
      <c r="I14" s="300">
        <v>10000</v>
      </c>
      <c r="J14" s="301" t="e">
        <f t="shared" si="4"/>
        <v>#DIV/0!</v>
      </c>
      <c r="K14" s="300"/>
      <c r="L14" s="300">
        <v>10000</v>
      </c>
      <c r="M14" s="301" t="e">
        <f t="shared" si="5"/>
        <v>#DIV/0!</v>
      </c>
      <c r="N14" s="300">
        <v>11</v>
      </c>
      <c r="O14" s="300">
        <v>0</v>
      </c>
      <c r="P14" s="302">
        <f t="shared" si="0"/>
        <v>0</v>
      </c>
      <c r="Q14" s="303">
        <f t="shared" si="1"/>
        <v>0</v>
      </c>
      <c r="R14" s="303" t="e">
        <f t="shared" si="2"/>
        <v>#DIV/0!</v>
      </c>
      <c r="S14" s="304" t="e">
        <f t="shared" si="3"/>
        <v>#DIV/0!</v>
      </c>
      <c r="T14" s="309" t="s">
        <v>117</v>
      </c>
    </row>
    <row r="15" spans="2:21" s="72" customFormat="1" ht="102.75" customHeight="1">
      <c r="B15" s="306" t="s">
        <v>126</v>
      </c>
      <c r="C15" s="298" t="s">
        <v>150</v>
      </c>
      <c r="D15" s="299" t="s">
        <v>149</v>
      </c>
      <c r="E15" s="300">
        <v>20</v>
      </c>
      <c r="F15" s="300">
        <v>18367</v>
      </c>
      <c r="G15" s="301">
        <f>F15/E15</f>
        <v>918.35</v>
      </c>
      <c r="H15" s="300">
        <v>150</v>
      </c>
      <c r="I15" s="300">
        <v>23100</v>
      </c>
      <c r="J15" s="301">
        <f t="shared" si="4"/>
        <v>154</v>
      </c>
      <c r="K15" s="300">
        <v>150</v>
      </c>
      <c r="L15" s="300">
        <v>23200</v>
      </c>
      <c r="M15" s="301">
        <v>150</v>
      </c>
      <c r="N15" s="300">
        <v>8</v>
      </c>
      <c r="O15" s="300">
        <v>7224</v>
      </c>
      <c r="P15" s="302">
        <f t="shared" si="0"/>
        <v>903</v>
      </c>
      <c r="Q15" s="303">
        <f t="shared" si="1"/>
        <v>-15.350000000000023</v>
      </c>
      <c r="R15" s="303">
        <f t="shared" si="2"/>
        <v>749</v>
      </c>
      <c r="S15" s="304">
        <f t="shared" si="3"/>
        <v>753</v>
      </c>
      <c r="T15" s="309" t="s">
        <v>231</v>
      </c>
      <c r="U15" s="117"/>
    </row>
    <row r="16" spans="2:20" s="50" customFormat="1" ht="90.75" customHeight="1">
      <c r="B16" s="307" t="s">
        <v>130</v>
      </c>
      <c r="C16" s="298" t="s">
        <v>151</v>
      </c>
      <c r="D16" s="308" t="s">
        <v>152</v>
      </c>
      <c r="E16" s="300">
        <v>4</v>
      </c>
      <c r="F16" s="300">
        <v>7366</v>
      </c>
      <c r="G16" s="300">
        <f>F16/E16</f>
        <v>1841.5</v>
      </c>
      <c r="H16" s="300"/>
      <c r="I16" s="300">
        <v>9600</v>
      </c>
      <c r="J16" s="301" t="e">
        <f t="shared" si="4"/>
        <v>#DIV/0!</v>
      </c>
      <c r="K16" s="300"/>
      <c r="L16" s="300">
        <v>9900</v>
      </c>
      <c r="M16" s="301">
        <v>9</v>
      </c>
      <c r="N16" s="300">
        <v>4</v>
      </c>
      <c r="O16" s="300">
        <v>3110</v>
      </c>
      <c r="P16" s="302">
        <f t="shared" si="0"/>
        <v>777.5</v>
      </c>
      <c r="Q16" s="303">
        <f t="shared" si="1"/>
        <v>-1064</v>
      </c>
      <c r="R16" s="303" t="e">
        <f t="shared" si="2"/>
        <v>#DIV/0!</v>
      </c>
      <c r="S16" s="304">
        <f t="shared" si="3"/>
        <v>768.5</v>
      </c>
      <c r="T16" s="309" t="s">
        <v>228</v>
      </c>
    </row>
    <row r="17" spans="2:20" s="50" customFormat="1" ht="54" customHeight="1">
      <c r="B17" s="307" t="s">
        <v>134</v>
      </c>
      <c r="C17" s="298" t="s">
        <v>135</v>
      </c>
      <c r="D17" s="308" t="s">
        <v>153</v>
      </c>
      <c r="E17" s="300">
        <v>25945</v>
      </c>
      <c r="F17" s="300">
        <v>18000</v>
      </c>
      <c r="G17" s="300">
        <f>F17/E17</f>
        <v>0.6937752938909231</v>
      </c>
      <c r="H17" s="300">
        <v>50000</v>
      </c>
      <c r="I17" s="300">
        <v>21800</v>
      </c>
      <c r="J17" s="301">
        <f t="shared" si="4"/>
        <v>0.436</v>
      </c>
      <c r="K17" s="300">
        <v>50000</v>
      </c>
      <c r="L17" s="300">
        <v>23450</v>
      </c>
      <c r="M17" s="301">
        <f t="shared" si="5"/>
        <v>0.469</v>
      </c>
      <c r="N17" s="300">
        <v>14044</v>
      </c>
      <c r="O17" s="300">
        <v>7795</v>
      </c>
      <c r="P17" s="302">
        <f t="shared" si="0"/>
        <v>0.5550412987752777</v>
      </c>
      <c r="Q17" s="303">
        <f t="shared" si="1"/>
        <v>-0.13873399511564533</v>
      </c>
      <c r="R17" s="303">
        <f t="shared" si="2"/>
        <v>0.11904129877527775</v>
      </c>
      <c r="S17" s="304">
        <f t="shared" si="3"/>
        <v>0.08604129877527777</v>
      </c>
      <c r="T17" s="309" t="s">
        <v>236</v>
      </c>
    </row>
    <row r="18" spans="2:20" s="35" customFormat="1" ht="12.75">
      <c r="B18" s="259"/>
      <c r="C18" s="6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</row>
    <row r="19" spans="2:20" s="35" customFormat="1" ht="12.75">
      <c r="B19" s="259"/>
      <c r="C19" s="6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</row>
    <row r="20" spans="2:20" s="35" customFormat="1" ht="12.75">
      <c r="B20" s="259"/>
      <c r="C20" s="6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</row>
    <row r="21" spans="2:20" s="35" customFormat="1" ht="25.5" customHeight="1">
      <c r="B21" s="259"/>
      <c r="C21" s="473" t="s">
        <v>24</v>
      </c>
      <c r="D21" s="474"/>
      <c r="E21" s="62" t="s">
        <v>9</v>
      </c>
      <c r="F21" s="513"/>
      <c r="G21" s="514"/>
      <c r="H21" s="514"/>
      <c r="I21" s="515"/>
      <c r="J21" s="259"/>
      <c r="K21" s="473" t="s">
        <v>25</v>
      </c>
      <c r="L21" s="474"/>
      <c r="M21" s="62" t="s">
        <v>9</v>
      </c>
      <c r="N21" s="513"/>
      <c r="O21" s="514"/>
      <c r="P21" s="514"/>
      <c r="Q21" s="515"/>
      <c r="R21" s="259"/>
      <c r="S21" s="259"/>
      <c r="T21" s="259"/>
    </row>
    <row r="22" spans="2:20" s="35" customFormat="1" ht="22.5" customHeight="1">
      <c r="B22" s="259"/>
      <c r="C22" s="475"/>
      <c r="D22" s="476"/>
      <c r="E22" s="62" t="s">
        <v>26</v>
      </c>
      <c r="F22" s="513"/>
      <c r="G22" s="514"/>
      <c r="H22" s="514"/>
      <c r="I22" s="515"/>
      <c r="J22" s="259"/>
      <c r="K22" s="475"/>
      <c r="L22" s="476"/>
      <c r="M22" s="62" t="s">
        <v>26</v>
      </c>
      <c r="N22" s="513"/>
      <c r="O22" s="514"/>
      <c r="P22" s="514"/>
      <c r="Q22" s="515"/>
      <c r="R22" s="259"/>
      <c r="S22" s="259"/>
      <c r="T22" s="259"/>
    </row>
    <row r="23" spans="2:20" s="35" customFormat="1" ht="27" customHeight="1">
      <c r="B23" s="259"/>
      <c r="C23" s="477"/>
      <c r="D23" s="478"/>
      <c r="E23" s="62" t="s">
        <v>27</v>
      </c>
      <c r="F23" s="482"/>
      <c r="G23" s="483"/>
      <c r="H23" s="483"/>
      <c r="I23" s="484"/>
      <c r="J23" s="259"/>
      <c r="K23" s="477"/>
      <c r="L23" s="478"/>
      <c r="M23" s="62" t="s">
        <v>27</v>
      </c>
      <c r="N23" s="482"/>
      <c r="O23" s="483"/>
      <c r="P23" s="483"/>
      <c r="Q23" s="484"/>
      <c r="R23" s="259"/>
      <c r="S23" s="259"/>
      <c r="T23" s="259"/>
    </row>
    <row r="24" spans="2:20" s="35" customFormat="1" ht="12.75">
      <c r="B24" s="259"/>
      <c r="C24" s="6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</row>
    <row r="25" s="35" customFormat="1" ht="12.75">
      <c r="C25" s="69"/>
    </row>
    <row r="26" s="35" customFormat="1" ht="12.75">
      <c r="C26" s="69"/>
    </row>
  </sheetData>
  <sheetProtection/>
  <mergeCells count="33">
    <mergeCell ref="E8:G8"/>
    <mergeCell ref="H8:J8"/>
    <mergeCell ref="K8:M8"/>
    <mergeCell ref="N8:P8"/>
    <mergeCell ref="N9:N10"/>
    <mergeCell ref="H9:H10"/>
    <mergeCell ref="Q9:Q10"/>
    <mergeCell ref="P9:P10"/>
    <mergeCell ref="B9:B10"/>
    <mergeCell ref="O9:O10"/>
    <mergeCell ref="C9:C10"/>
    <mergeCell ref="D9:D10"/>
    <mergeCell ref="E9:E10"/>
    <mergeCell ref="F9:F10"/>
    <mergeCell ref="G9:G10"/>
    <mergeCell ref="M9:M10"/>
    <mergeCell ref="N21:Q21"/>
    <mergeCell ref="N22:Q22"/>
    <mergeCell ref="N23:Q23"/>
    <mergeCell ref="T8:T10"/>
    <mergeCell ref="B7:C7"/>
    <mergeCell ref="S9:S10"/>
    <mergeCell ref="Q8:S8"/>
    <mergeCell ref="R9:R10"/>
    <mergeCell ref="I9:I10"/>
    <mergeCell ref="J9:J10"/>
    <mergeCell ref="K21:L23"/>
    <mergeCell ref="C21:D23"/>
    <mergeCell ref="F21:I21"/>
    <mergeCell ref="F22:I22"/>
    <mergeCell ref="F23:I23"/>
    <mergeCell ref="L9:L10"/>
    <mergeCell ref="K9:K10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26"/>
  <sheetViews>
    <sheetView zoomScale="80" zoomScaleNormal="80" zoomScalePageLayoutView="0" workbookViewId="0" topLeftCell="A1">
      <selection activeCell="K17" sqref="K17"/>
    </sheetView>
  </sheetViews>
  <sheetFormatPr defaultColWidth="9.140625" defaultRowHeight="12.75"/>
  <cols>
    <col min="2" max="2" width="12.7109375" style="19" customWidth="1"/>
    <col min="3" max="3" width="61.140625" style="19" bestFit="1" customWidth="1"/>
    <col min="4" max="4" width="22.421875" style="19" customWidth="1"/>
    <col min="5" max="5" width="27.57421875" style="0" customWidth="1"/>
    <col min="6" max="6" width="12.7109375" style="19" customWidth="1"/>
    <col min="7" max="8" width="12.28125" style="19" customWidth="1"/>
    <col min="9" max="9" width="12.00390625" style="19" customWidth="1"/>
    <col min="10" max="10" width="12.8515625" style="19" customWidth="1"/>
    <col min="11" max="11" width="54.57421875" style="74" customWidth="1"/>
    <col min="12" max="12" width="12.28125" style="0" customWidth="1"/>
  </cols>
  <sheetData>
    <row r="2" spans="2:11" s="66" customFormat="1" ht="15.75">
      <c r="B2" s="422" t="s">
        <v>81</v>
      </c>
      <c r="C2" s="423"/>
      <c r="D2" s="424"/>
      <c r="F2" s="39"/>
      <c r="G2" s="39"/>
      <c r="H2" s="39"/>
      <c r="I2" s="39"/>
      <c r="J2" s="39"/>
      <c r="K2" s="81"/>
    </row>
    <row r="3" spans="2:10" s="74" customFormat="1" ht="18.75" customHeight="1">
      <c r="B3" s="68" t="s">
        <v>235</v>
      </c>
      <c r="C3" s="425"/>
      <c r="D3" s="426"/>
      <c r="F3" s="40"/>
      <c r="G3" s="40"/>
      <c r="H3" s="40"/>
      <c r="I3" s="40"/>
      <c r="J3" s="40"/>
    </row>
    <row r="4" ht="13.5" thickBot="1"/>
    <row r="5" spans="2:13" s="73" customFormat="1" ht="33.75" customHeight="1">
      <c r="B5" s="381" t="s">
        <v>64</v>
      </c>
      <c r="C5" s="382">
        <v>1110</v>
      </c>
      <c r="D5" s="382" t="s">
        <v>53</v>
      </c>
      <c r="E5" s="547" t="s">
        <v>136</v>
      </c>
      <c r="F5" s="548"/>
      <c r="G5" s="548"/>
      <c r="H5" s="548"/>
      <c r="I5" s="548"/>
      <c r="J5" s="549"/>
      <c r="K5" s="383" t="s">
        <v>38</v>
      </c>
      <c r="L5" s="384"/>
      <c r="M5" s="384"/>
    </row>
    <row r="6" spans="2:13" s="73" customFormat="1" ht="183.75" customHeight="1">
      <c r="B6" s="372" t="s">
        <v>67</v>
      </c>
      <c r="C6" s="385" t="s">
        <v>138</v>
      </c>
      <c r="D6" s="386"/>
      <c r="E6" s="369"/>
      <c r="F6" s="370"/>
      <c r="G6" s="370"/>
      <c r="H6" s="370"/>
      <c r="I6" s="370"/>
      <c r="J6" s="371"/>
      <c r="K6" s="387" t="s">
        <v>137</v>
      </c>
      <c r="L6" s="550"/>
      <c r="M6" s="551"/>
    </row>
    <row r="7" spans="2:13" s="73" customFormat="1" ht="15.75" customHeight="1">
      <c r="B7" s="372"/>
      <c r="C7" s="373"/>
      <c r="D7" s="373"/>
      <c r="E7" s="546" t="s">
        <v>74</v>
      </c>
      <c r="F7" s="546"/>
      <c r="G7" s="546"/>
      <c r="H7" s="546"/>
      <c r="I7" s="546"/>
      <c r="J7" s="546"/>
      <c r="K7" s="388" t="s">
        <v>71</v>
      </c>
      <c r="L7" s="384"/>
      <c r="M7" s="384"/>
    </row>
    <row r="8" spans="2:13" s="115" customFormat="1" ht="110.25">
      <c r="B8" s="544" t="s">
        <v>233</v>
      </c>
      <c r="C8" s="545"/>
      <c r="D8" s="373" t="s">
        <v>72</v>
      </c>
      <c r="E8" s="389" t="s">
        <v>234</v>
      </c>
      <c r="F8" s="372" t="s">
        <v>182</v>
      </c>
      <c r="G8" s="373" t="s">
        <v>183</v>
      </c>
      <c r="H8" s="373" t="s">
        <v>184</v>
      </c>
      <c r="I8" s="390" t="s">
        <v>204</v>
      </c>
      <c r="J8" s="374" t="s">
        <v>73</v>
      </c>
      <c r="K8" s="375"/>
      <c r="L8" s="391"/>
      <c r="M8" s="391"/>
    </row>
    <row r="9" spans="2:13" ht="156.75" customHeight="1">
      <c r="B9" s="392" t="s">
        <v>115</v>
      </c>
      <c r="C9" s="393" t="s">
        <v>139</v>
      </c>
      <c r="D9" s="394"/>
      <c r="E9" s="395"/>
      <c r="F9" s="395"/>
      <c r="G9" s="114"/>
      <c r="H9" s="114"/>
      <c r="I9" s="114"/>
      <c r="J9" s="112"/>
      <c r="K9" s="396" t="s">
        <v>140</v>
      </c>
      <c r="L9" s="259"/>
      <c r="M9" s="259"/>
    </row>
    <row r="10" spans="2:13" ht="93.75" customHeight="1">
      <c r="B10" s="392"/>
      <c r="C10" s="114"/>
      <c r="D10" s="397" t="s">
        <v>116</v>
      </c>
      <c r="E10" s="380" t="s">
        <v>141</v>
      </c>
      <c r="F10" s="398">
        <v>1111</v>
      </c>
      <c r="G10" s="399">
        <v>1470</v>
      </c>
      <c r="H10" s="399">
        <v>484</v>
      </c>
      <c r="I10" s="398">
        <v>484</v>
      </c>
      <c r="J10" s="112">
        <f>I10/H10</f>
        <v>1</v>
      </c>
      <c r="K10" s="305" t="s">
        <v>117</v>
      </c>
      <c r="L10" s="259"/>
      <c r="M10" s="259"/>
    </row>
    <row r="11" spans="2:13" ht="69" customHeight="1">
      <c r="B11" s="392"/>
      <c r="C11" s="114"/>
      <c r="D11" s="397" t="s">
        <v>118</v>
      </c>
      <c r="E11" s="400" t="s">
        <v>119</v>
      </c>
      <c r="F11" s="401">
        <v>23</v>
      </c>
      <c r="G11" s="402">
        <v>30</v>
      </c>
      <c r="H11" s="402">
        <v>24</v>
      </c>
      <c r="I11" s="401">
        <v>24</v>
      </c>
      <c r="J11" s="112">
        <f>I11/H11</f>
        <v>1</v>
      </c>
      <c r="K11" s="305" t="s">
        <v>117</v>
      </c>
      <c r="L11" s="259"/>
      <c r="M11" s="259"/>
    </row>
    <row r="12" spans="2:13" ht="119.25" customHeight="1">
      <c r="B12" s="392"/>
      <c r="C12" s="114"/>
      <c r="D12" s="114" t="s">
        <v>120</v>
      </c>
      <c r="E12" s="403" t="s">
        <v>121</v>
      </c>
      <c r="F12" s="404">
        <v>15100</v>
      </c>
      <c r="G12" s="399">
        <v>25770</v>
      </c>
      <c r="H12" s="404">
        <v>14100</v>
      </c>
      <c r="I12" s="404">
        <v>14100</v>
      </c>
      <c r="J12" s="112">
        <f>I12/H12</f>
        <v>1</v>
      </c>
      <c r="K12" s="305" t="s">
        <v>117</v>
      </c>
      <c r="L12" s="259"/>
      <c r="M12" s="259"/>
    </row>
    <row r="13" spans="2:13" ht="119.25" customHeight="1">
      <c r="B13" s="405"/>
      <c r="C13" s="406"/>
      <c r="D13" s="114" t="s">
        <v>122</v>
      </c>
      <c r="E13" s="403" t="s">
        <v>123</v>
      </c>
      <c r="F13" s="407">
        <v>11</v>
      </c>
      <c r="G13" s="408">
        <v>44</v>
      </c>
      <c r="H13" s="407">
        <v>11</v>
      </c>
      <c r="I13" s="404">
        <v>11</v>
      </c>
      <c r="J13" s="112">
        <f>I13/H13</f>
        <v>1</v>
      </c>
      <c r="K13" s="305" t="s">
        <v>117</v>
      </c>
      <c r="L13" s="259"/>
      <c r="M13" s="259"/>
    </row>
    <row r="14" spans="2:13" ht="105.75" customHeight="1">
      <c r="B14" s="405" t="s">
        <v>124</v>
      </c>
      <c r="C14" s="403" t="s">
        <v>125</v>
      </c>
      <c r="D14" s="376"/>
      <c r="E14" s="377"/>
      <c r="F14" s="378"/>
      <c r="G14" s="379"/>
      <c r="H14" s="379"/>
      <c r="I14" s="380"/>
      <c r="J14" s="113"/>
      <c r="K14" s="396"/>
      <c r="L14" s="259"/>
      <c r="M14" s="259"/>
    </row>
    <row r="15" spans="2:13" ht="85.5" customHeight="1">
      <c r="B15" s="409"/>
      <c r="C15" s="114"/>
      <c r="D15" s="114" t="s">
        <v>126</v>
      </c>
      <c r="E15" s="400" t="s">
        <v>127</v>
      </c>
      <c r="F15" s="400">
        <v>16</v>
      </c>
      <c r="G15" s="400">
        <v>150</v>
      </c>
      <c r="H15" s="400">
        <v>50</v>
      </c>
      <c r="I15" s="399">
        <v>8</v>
      </c>
      <c r="J15" s="112">
        <f>I15/H15</f>
        <v>0.16</v>
      </c>
      <c r="K15" s="410" t="s">
        <v>231</v>
      </c>
      <c r="L15" s="411"/>
      <c r="M15" s="259"/>
    </row>
    <row r="16" spans="2:13" ht="123" customHeight="1">
      <c r="B16" s="412" t="s">
        <v>128</v>
      </c>
      <c r="C16" s="385" t="s">
        <v>129</v>
      </c>
      <c r="D16" s="114"/>
      <c r="E16" s="114"/>
      <c r="F16" s="380"/>
      <c r="G16" s="380"/>
      <c r="H16" s="380"/>
      <c r="I16" s="380"/>
      <c r="J16" s="112"/>
      <c r="K16" s="413"/>
      <c r="L16" s="259"/>
      <c r="M16" s="259"/>
    </row>
    <row r="17" spans="2:13" ht="83.25" customHeight="1">
      <c r="B17" s="412"/>
      <c r="C17" s="114"/>
      <c r="D17" s="114" t="s">
        <v>130</v>
      </c>
      <c r="E17" s="385" t="s">
        <v>131</v>
      </c>
      <c r="F17" s="380">
        <v>4</v>
      </c>
      <c r="G17" s="380">
        <v>27</v>
      </c>
      <c r="H17" s="380">
        <v>9</v>
      </c>
      <c r="I17" s="380">
        <v>4</v>
      </c>
      <c r="J17" s="112">
        <f>I17/H17</f>
        <v>0.4444444444444444</v>
      </c>
      <c r="K17" s="414" t="s">
        <v>228</v>
      </c>
      <c r="L17" s="411"/>
      <c r="M17" s="259"/>
    </row>
    <row r="18" spans="2:13" ht="113.25" customHeight="1">
      <c r="B18" s="412" t="s">
        <v>132</v>
      </c>
      <c r="C18" s="385" t="s">
        <v>133</v>
      </c>
      <c r="D18" s="114"/>
      <c r="E18" s="114"/>
      <c r="F18" s="380"/>
      <c r="G18" s="380"/>
      <c r="H18" s="380"/>
      <c r="I18" s="380"/>
      <c r="J18" s="112"/>
      <c r="K18" s="415"/>
      <c r="L18" s="259"/>
      <c r="M18" s="259"/>
    </row>
    <row r="19" spans="2:13" ht="72.75" customHeight="1" thickBot="1">
      <c r="B19" s="416"/>
      <c r="C19" s="417"/>
      <c r="D19" s="417" t="s">
        <v>134</v>
      </c>
      <c r="E19" s="418" t="s">
        <v>135</v>
      </c>
      <c r="F19" s="419">
        <v>7772</v>
      </c>
      <c r="G19" s="419">
        <v>50000</v>
      </c>
      <c r="H19" s="419">
        <v>16600</v>
      </c>
      <c r="I19" s="419">
        <v>14044</v>
      </c>
      <c r="J19" s="420">
        <f>I19/H19</f>
        <v>0.8460240963855422</v>
      </c>
      <c r="K19" s="421" t="s">
        <v>232</v>
      </c>
      <c r="L19" s="259"/>
      <c r="M19" s="259"/>
    </row>
    <row r="24" spans="3:11" ht="23.25" customHeight="1">
      <c r="C24" s="470" t="s">
        <v>24</v>
      </c>
      <c r="D24" s="260" t="s">
        <v>205</v>
      </c>
      <c r="E24" s="339"/>
      <c r="F24" s="339"/>
      <c r="I24" s="473" t="s">
        <v>229</v>
      </c>
      <c r="J24" s="474"/>
      <c r="K24" s="260" t="s">
        <v>230</v>
      </c>
    </row>
    <row r="25" spans="3:11" ht="30" customHeight="1">
      <c r="C25" s="471"/>
      <c r="D25" s="261" t="s">
        <v>26</v>
      </c>
      <c r="E25" s="339"/>
      <c r="F25" s="339"/>
      <c r="I25" s="475"/>
      <c r="J25" s="476"/>
      <c r="K25" s="261" t="s">
        <v>26</v>
      </c>
    </row>
    <row r="26" spans="3:11" ht="19.5" customHeight="1">
      <c r="C26" s="472"/>
      <c r="D26" s="261" t="s">
        <v>27</v>
      </c>
      <c r="E26" s="339"/>
      <c r="F26" s="339"/>
      <c r="I26" s="477"/>
      <c r="J26" s="478"/>
      <c r="K26" s="261" t="s">
        <v>27</v>
      </c>
    </row>
    <row r="30" ht="12.75" customHeight="1"/>
  </sheetData>
  <sheetProtection/>
  <mergeCells count="6">
    <mergeCell ref="I24:J26"/>
    <mergeCell ref="B8:C8"/>
    <mergeCell ref="E7:J7"/>
    <mergeCell ref="E5:J5"/>
    <mergeCell ref="L6:M6"/>
    <mergeCell ref="C24:C26"/>
  </mergeCells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9.140625" style="339" customWidth="1"/>
    <col min="2" max="2" width="15.421875" style="108" customWidth="1"/>
    <col min="3" max="3" width="49.421875" style="339" customWidth="1"/>
    <col min="4" max="4" width="9.00390625" style="339" customWidth="1"/>
    <col min="5" max="5" width="12.28125" style="340" customWidth="1"/>
    <col min="6" max="6" width="13.140625" style="340" customWidth="1"/>
    <col min="7" max="7" width="10.140625" style="339" customWidth="1"/>
    <col min="8" max="8" width="11.421875" style="339" customWidth="1"/>
    <col min="9" max="9" width="12.57421875" style="339" customWidth="1"/>
    <col min="10" max="10" width="12.140625" style="339" customWidth="1"/>
    <col min="11" max="11" width="9.8515625" style="339" customWidth="1"/>
    <col min="12" max="12" width="58.7109375" style="339" customWidth="1"/>
    <col min="13" max="13" width="14.421875" style="339" customWidth="1"/>
    <col min="14" max="16384" width="9.140625" style="339" customWidth="1"/>
  </cols>
  <sheetData>
    <row r="2" spans="2:10" s="331" customFormat="1" ht="15.75">
      <c r="B2" s="330" t="s">
        <v>82</v>
      </c>
      <c r="D2" s="332"/>
      <c r="E2" s="333"/>
      <c r="F2" s="333"/>
      <c r="H2" s="334"/>
      <c r="I2" s="334"/>
      <c r="J2" s="334"/>
    </row>
    <row r="3" spans="2:10" s="335" customFormat="1" ht="15.75">
      <c r="B3" s="107"/>
      <c r="E3" s="336"/>
      <c r="F3" s="336"/>
      <c r="H3" s="337"/>
      <c r="I3" s="337"/>
      <c r="J3" s="337"/>
    </row>
    <row r="4" spans="2:10" s="335" customFormat="1" ht="15.75">
      <c r="B4" s="107" t="s">
        <v>69</v>
      </c>
      <c r="D4" s="338"/>
      <c r="E4" s="336"/>
      <c r="F4" s="336"/>
      <c r="H4" s="337"/>
      <c r="I4" s="337"/>
      <c r="J4" s="337"/>
    </row>
    <row r="5" spans="4:10" ht="15.75" thickBot="1">
      <c r="D5" s="76"/>
      <c r="F5" s="211"/>
      <c r="G5" s="76"/>
      <c r="H5" s="341"/>
      <c r="I5" s="341"/>
      <c r="J5" s="341"/>
    </row>
    <row r="6" spans="2:12" ht="33" customHeight="1">
      <c r="B6" s="552" t="s">
        <v>44</v>
      </c>
      <c r="C6" s="564" t="s">
        <v>54</v>
      </c>
      <c r="D6" s="109" t="s">
        <v>55</v>
      </c>
      <c r="E6" s="109" t="s">
        <v>56</v>
      </c>
      <c r="F6" s="109" t="s">
        <v>68</v>
      </c>
      <c r="G6" s="109" t="s">
        <v>45</v>
      </c>
      <c r="H6" s="564" t="s">
        <v>185</v>
      </c>
      <c r="I6" s="564" t="s">
        <v>58</v>
      </c>
      <c r="J6" s="564" t="s">
        <v>225</v>
      </c>
      <c r="K6" s="565" t="s">
        <v>59</v>
      </c>
      <c r="L6" s="559" t="s">
        <v>38</v>
      </c>
    </row>
    <row r="7" spans="2:12" ht="19.5" customHeight="1">
      <c r="B7" s="553"/>
      <c r="C7" s="562"/>
      <c r="D7" s="110" t="s">
        <v>39</v>
      </c>
      <c r="E7" s="110" t="s">
        <v>60</v>
      </c>
      <c r="F7" s="110" t="s">
        <v>60</v>
      </c>
      <c r="G7" s="562" t="s">
        <v>41</v>
      </c>
      <c r="H7" s="562"/>
      <c r="I7" s="562"/>
      <c r="J7" s="562"/>
      <c r="K7" s="566"/>
      <c r="L7" s="560"/>
    </row>
    <row r="8" spans="2:12" ht="60.75" customHeight="1" thickBot="1">
      <c r="B8" s="554"/>
      <c r="C8" s="563"/>
      <c r="D8" s="111" t="s">
        <v>40</v>
      </c>
      <c r="E8" s="111" t="s">
        <v>40</v>
      </c>
      <c r="F8" s="111" t="s">
        <v>40</v>
      </c>
      <c r="G8" s="563"/>
      <c r="H8" s="563"/>
      <c r="I8" s="563"/>
      <c r="J8" s="563"/>
      <c r="K8" s="567"/>
      <c r="L8" s="561"/>
    </row>
    <row r="9" spans="2:12" ht="35.25" customHeight="1">
      <c r="B9" s="312" t="s">
        <v>186</v>
      </c>
      <c r="C9" s="313" t="s">
        <v>194</v>
      </c>
      <c r="D9" s="314"/>
      <c r="E9" s="315">
        <v>2023</v>
      </c>
      <c r="F9" s="315">
        <v>2023</v>
      </c>
      <c r="G9" s="314"/>
      <c r="H9" s="314">
        <v>7226</v>
      </c>
      <c r="I9" s="314">
        <v>0</v>
      </c>
      <c r="J9" s="316">
        <v>0</v>
      </c>
      <c r="K9" s="316">
        <v>0</v>
      </c>
      <c r="L9" s="368" t="s">
        <v>218</v>
      </c>
    </row>
    <row r="10" spans="2:12" ht="61.5" customHeight="1">
      <c r="B10" s="317" t="s">
        <v>187</v>
      </c>
      <c r="C10" s="318" t="s">
        <v>195</v>
      </c>
      <c r="D10" s="319"/>
      <c r="E10" s="320">
        <v>2023</v>
      </c>
      <c r="F10" s="320">
        <v>2025</v>
      </c>
      <c r="G10" s="319"/>
      <c r="H10" s="319">
        <v>581974</v>
      </c>
      <c r="I10" s="319">
        <v>0</v>
      </c>
      <c r="J10" s="321">
        <v>0</v>
      </c>
      <c r="K10" s="321">
        <v>0</v>
      </c>
      <c r="L10" s="366" t="s">
        <v>219</v>
      </c>
    </row>
    <row r="11" spans="2:12" ht="33.75" customHeight="1">
      <c r="B11" s="317" t="s">
        <v>188</v>
      </c>
      <c r="C11" s="318" t="s">
        <v>197</v>
      </c>
      <c r="D11" s="321"/>
      <c r="E11" s="320">
        <v>2023</v>
      </c>
      <c r="F11" s="320">
        <v>2023</v>
      </c>
      <c r="G11" s="319"/>
      <c r="H11" s="321">
        <v>3000</v>
      </c>
      <c r="I11" s="321">
        <v>0</v>
      </c>
      <c r="J11" s="321">
        <v>0</v>
      </c>
      <c r="K11" s="321">
        <v>0</v>
      </c>
      <c r="L11" s="366" t="s">
        <v>223</v>
      </c>
    </row>
    <row r="12" spans="2:12" ht="42.75" customHeight="1">
      <c r="B12" s="317" t="s">
        <v>189</v>
      </c>
      <c r="C12" s="318" t="s">
        <v>198</v>
      </c>
      <c r="D12" s="321"/>
      <c r="E12" s="320">
        <v>2023</v>
      </c>
      <c r="F12" s="320">
        <v>2023</v>
      </c>
      <c r="G12" s="322"/>
      <c r="H12" s="321">
        <v>5000</v>
      </c>
      <c r="I12" s="321">
        <v>72</v>
      </c>
      <c r="J12" s="321">
        <v>72</v>
      </c>
      <c r="K12" s="321">
        <v>72</v>
      </c>
      <c r="L12" s="366" t="s">
        <v>220</v>
      </c>
    </row>
    <row r="13" spans="2:12" ht="30.75" customHeight="1">
      <c r="B13" s="317" t="s">
        <v>190</v>
      </c>
      <c r="C13" s="318" t="s">
        <v>196</v>
      </c>
      <c r="D13" s="321"/>
      <c r="E13" s="320">
        <v>2023</v>
      </c>
      <c r="F13" s="320">
        <v>2023</v>
      </c>
      <c r="G13" s="321"/>
      <c r="H13" s="321">
        <v>2300</v>
      </c>
      <c r="I13" s="321">
        <v>0</v>
      </c>
      <c r="J13" s="321">
        <v>0</v>
      </c>
      <c r="K13" s="321">
        <v>0</v>
      </c>
      <c r="L13" s="366" t="s">
        <v>224</v>
      </c>
    </row>
    <row r="14" spans="2:12" ht="31.5" customHeight="1">
      <c r="B14" s="317" t="s">
        <v>191</v>
      </c>
      <c r="C14" s="318" t="s">
        <v>199</v>
      </c>
      <c r="D14" s="321"/>
      <c r="E14" s="320">
        <v>2023</v>
      </c>
      <c r="F14" s="320">
        <v>2023</v>
      </c>
      <c r="G14" s="321"/>
      <c r="H14" s="321">
        <v>1200</v>
      </c>
      <c r="I14" s="319">
        <v>0</v>
      </c>
      <c r="J14" s="319"/>
      <c r="K14" s="319">
        <v>0</v>
      </c>
      <c r="L14" s="366" t="s">
        <v>224</v>
      </c>
    </row>
    <row r="15" spans="2:12" ht="21" customHeight="1">
      <c r="B15" s="323" t="s">
        <v>192</v>
      </c>
      <c r="C15" s="324" t="s">
        <v>200</v>
      </c>
      <c r="D15" s="321"/>
      <c r="E15" s="320">
        <v>2023</v>
      </c>
      <c r="F15" s="320">
        <v>2023</v>
      </c>
      <c r="G15" s="319"/>
      <c r="H15" s="319">
        <v>100</v>
      </c>
      <c r="I15" s="319">
        <v>100</v>
      </c>
      <c r="J15" s="319">
        <v>100</v>
      </c>
      <c r="K15" s="319">
        <v>100</v>
      </c>
      <c r="L15" s="366" t="s">
        <v>221</v>
      </c>
    </row>
    <row r="16" spans="2:12" ht="22.5" customHeight="1">
      <c r="B16" s="323" t="s">
        <v>193</v>
      </c>
      <c r="C16" s="324" t="s">
        <v>201</v>
      </c>
      <c r="D16" s="321"/>
      <c r="E16" s="320">
        <v>2023</v>
      </c>
      <c r="F16" s="320">
        <v>2023</v>
      </c>
      <c r="G16" s="319"/>
      <c r="H16" s="319">
        <v>200</v>
      </c>
      <c r="I16" s="319">
        <v>0</v>
      </c>
      <c r="J16" s="319">
        <v>0</v>
      </c>
      <c r="K16" s="319">
        <v>0</v>
      </c>
      <c r="L16" s="366" t="s">
        <v>222</v>
      </c>
    </row>
    <row r="17" spans="2:12" ht="21.75" customHeight="1">
      <c r="B17" s="325" t="s">
        <v>188</v>
      </c>
      <c r="C17" s="324" t="s">
        <v>203</v>
      </c>
      <c r="D17" s="319"/>
      <c r="E17" s="320">
        <v>2023</v>
      </c>
      <c r="F17" s="320">
        <v>2023</v>
      </c>
      <c r="G17" s="319"/>
      <c r="H17" s="319">
        <v>300</v>
      </c>
      <c r="I17" s="319">
        <v>268</v>
      </c>
      <c r="J17" s="319">
        <v>268</v>
      </c>
      <c r="K17" s="319">
        <v>268</v>
      </c>
      <c r="L17" s="366" t="s">
        <v>221</v>
      </c>
    </row>
    <row r="18" spans="2:12" ht="22.5" customHeight="1" thickBot="1">
      <c r="B18" s="326" t="s">
        <v>189</v>
      </c>
      <c r="C18" s="327" t="s">
        <v>202</v>
      </c>
      <c r="D18" s="328"/>
      <c r="E18" s="329">
        <v>2023</v>
      </c>
      <c r="F18" s="329">
        <v>2023</v>
      </c>
      <c r="G18" s="328"/>
      <c r="H18" s="328">
        <v>500</v>
      </c>
      <c r="I18" s="328">
        <v>490</v>
      </c>
      <c r="J18" s="328">
        <v>490</v>
      </c>
      <c r="K18" s="328">
        <v>490</v>
      </c>
      <c r="L18" s="367" t="s">
        <v>221</v>
      </c>
    </row>
    <row r="19" spans="2:12" ht="15">
      <c r="B19" s="342"/>
      <c r="C19" s="343"/>
      <c r="D19" s="344"/>
      <c r="E19" s="345"/>
      <c r="F19" s="345"/>
      <c r="G19" s="344"/>
      <c r="H19" s="344"/>
      <c r="I19" s="344"/>
      <c r="J19" s="344"/>
      <c r="K19" s="344"/>
      <c r="L19" s="341"/>
    </row>
    <row r="20" spans="2:12" ht="15.75">
      <c r="B20" s="107" t="s">
        <v>70</v>
      </c>
      <c r="C20" s="335"/>
      <c r="D20" s="335"/>
      <c r="E20" s="336"/>
      <c r="F20" s="336"/>
      <c r="G20" s="335"/>
      <c r="H20" s="337"/>
      <c r="I20" s="337"/>
      <c r="J20" s="337"/>
      <c r="K20" s="335"/>
      <c r="L20" s="335"/>
    </row>
    <row r="21" spans="4:10" ht="16.5" thickBot="1">
      <c r="D21" s="79"/>
      <c r="E21" s="77"/>
      <c r="F21" s="211"/>
      <c r="G21" s="76"/>
      <c r="H21" s="77"/>
      <c r="I21" s="78"/>
      <c r="J21" s="78"/>
    </row>
    <row r="22" spans="2:12" ht="30" customHeight="1">
      <c r="B22" s="552" t="s">
        <v>44</v>
      </c>
      <c r="C22" s="555" t="s">
        <v>54</v>
      </c>
      <c r="D22" s="80" t="s">
        <v>42</v>
      </c>
      <c r="E22" s="80" t="s">
        <v>55</v>
      </c>
      <c r="F22" s="80" t="s">
        <v>56</v>
      </c>
      <c r="G22" s="80" t="s">
        <v>57</v>
      </c>
      <c r="H22" s="80" t="s">
        <v>113</v>
      </c>
      <c r="I22" s="555" t="s">
        <v>185</v>
      </c>
      <c r="J22" s="555" t="s">
        <v>227</v>
      </c>
      <c r="K22" s="555" t="s">
        <v>58</v>
      </c>
      <c r="L22" s="557" t="s">
        <v>59</v>
      </c>
    </row>
    <row r="23" spans="2:12" ht="12.75">
      <c r="B23" s="553"/>
      <c r="C23" s="556"/>
      <c r="D23" s="75" t="s">
        <v>43</v>
      </c>
      <c r="E23" s="75" t="s">
        <v>39</v>
      </c>
      <c r="F23" s="75" t="s">
        <v>60</v>
      </c>
      <c r="G23" s="75" t="s">
        <v>60</v>
      </c>
      <c r="H23" s="75" t="s">
        <v>41</v>
      </c>
      <c r="I23" s="556"/>
      <c r="J23" s="556"/>
      <c r="K23" s="556"/>
      <c r="L23" s="558"/>
    </row>
    <row r="24" spans="2:12" ht="56.25" customHeight="1" thickBot="1">
      <c r="B24" s="553"/>
      <c r="C24" s="556"/>
      <c r="D24" s="75"/>
      <c r="E24" s="75" t="s">
        <v>40</v>
      </c>
      <c r="F24" s="75" t="s">
        <v>40</v>
      </c>
      <c r="G24" s="75" t="s">
        <v>40</v>
      </c>
      <c r="H24" s="75"/>
      <c r="I24" s="556"/>
      <c r="J24" s="556"/>
      <c r="K24" s="556"/>
      <c r="L24" s="558"/>
    </row>
    <row r="25" spans="2:12" ht="54.75" customHeight="1">
      <c r="B25" s="346" t="s">
        <v>114</v>
      </c>
      <c r="C25" s="347" t="s">
        <v>226</v>
      </c>
      <c r="D25" s="348"/>
      <c r="E25" s="349"/>
      <c r="F25" s="350"/>
      <c r="G25" s="350"/>
      <c r="H25" s="351"/>
      <c r="I25" s="348">
        <v>110000</v>
      </c>
      <c r="J25" s="348">
        <v>0</v>
      </c>
      <c r="K25" s="348">
        <v>0</v>
      </c>
      <c r="L25" s="352"/>
    </row>
    <row r="26" spans="2:12" ht="15.75">
      <c r="B26" s="353"/>
      <c r="C26" s="354"/>
      <c r="D26" s="355"/>
      <c r="E26" s="356"/>
      <c r="F26" s="357"/>
      <c r="G26" s="358"/>
      <c r="H26" s="359"/>
      <c r="I26" s="355"/>
      <c r="J26" s="355"/>
      <c r="K26" s="359"/>
      <c r="L26" s="360"/>
    </row>
    <row r="27" spans="2:12" ht="15.75">
      <c r="B27" s="361"/>
      <c r="C27" s="359"/>
      <c r="D27" s="359"/>
      <c r="E27" s="357"/>
      <c r="F27" s="357"/>
      <c r="G27" s="359"/>
      <c r="H27" s="359"/>
      <c r="I27" s="359"/>
      <c r="J27" s="359"/>
      <c r="K27" s="359"/>
      <c r="L27" s="360"/>
    </row>
    <row r="28" spans="2:12" ht="16.5" thickBot="1">
      <c r="B28" s="362"/>
      <c r="C28" s="363"/>
      <c r="D28" s="363"/>
      <c r="E28" s="364"/>
      <c r="F28" s="364"/>
      <c r="G28" s="363"/>
      <c r="H28" s="363"/>
      <c r="I28" s="363"/>
      <c r="J28" s="363"/>
      <c r="K28" s="363"/>
      <c r="L28" s="365"/>
    </row>
    <row r="32" spans="2:11" ht="18" customHeight="1">
      <c r="B32" s="470" t="s">
        <v>24</v>
      </c>
      <c r="C32" s="260"/>
      <c r="E32" s="339"/>
      <c r="F32" s="473" t="s">
        <v>25</v>
      </c>
      <c r="G32" s="474"/>
      <c r="H32" s="62" t="s">
        <v>9</v>
      </c>
      <c r="I32" s="513"/>
      <c r="J32" s="514"/>
      <c r="K32" s="515"/>
    </row>
    <row r="33" spans="2:11" ht="18.75" customHeight="1">
      <c r="B33" s="471"/>
      <c r="C33" s="261" t="s">
        <v>26</v>
      </c>
      <c r="E33" s="339"/>
      <c r="F33" s="475"/>
      <c r="G33" s="476"/>
      <c r="H33" s="62" t="s">
        <v>26</v>
      </c>
      <c r="I33" s="513"/>
      <c r="J33" s="514"/>
      <c r="K33" s="515"/>
    </row>
    <row r="34" spans="2:11" ht="14.25" customHeight="1">
      <c r="B34" s="472"/>
      <c r="C34" s="261" t="s">
        <v>27</v>
      </c>
      <c r="E34" s="339"/>
      <c r="F34" s="477"/>
      <c r="G34" s="478"/>
      <c r="H34" s="62" t="s">
        <v>27</v>
      </c>
      <c r="I34" s="482"/>
      <c r="J34" s="483"/>
      <c r="K34" s="484"/>
    </row>
  </sheetData>
  <sheetProtection/>
  <mergeCells count="19">
    <mergeCell ref="K22:K24"/>
    <mergeCell ref="L22:L24"/>
    <mergeCell ref="L6:L8"/>
    <mergeCell ref="G7:G8"/>
    <mergeCell ref="C6:C8"/>
    <mergeCell ref="H6:H8"/>
    <mergeCell ref="I6:I8"/>
    <mergeCell ref="J6:J8"/>
    <mergeCell ref="K6:K8"/>
    <mergeCell ref="I32:K32"/>
    <mergeCell ref="B32:B34"/>
    <mergeCell ref="F32:G34"/>
    <mergeCell ref="I33:K33"/>
    <mergeCell ref="I34:K34"/>
    <mergeCell ref="B6:B8"/>
    <mergeCell ref="B22:B24"/>
    <mergeCell ref="C22:C24"/>
    <mergeCell ref="I22:I24"/>
    <mergeCell ref="J22:J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35"/>
  <sheetViews>
    <sheetView zoomScalePageLayoutView="0" workbookViewId="0" topLeftCell="A13">
      <selection activeCell="I32" sqref="I32:L32"/>
    </sheetView>
  </sheetViews>
  <sheetFormatPr defaultColWidth="9.140625" defaultRowHeight="12.75"/>
  <cols>
    <col min="1" max="1" width="18.00390625" style="0" customWidth="1"/>
    <col min="3" max="3" width="3.140625" style="0" customWidth="1"/>
    <col min="4" max="4" width="13.7109375" style="0" customWidth="1"/>
    <col min="5" max="5" width="39.57421875" style="0" customWidth="1"/>
    <col min="6" max="6" width="12.57421875" style="0" customWidth="1"/>
    <col min="7" max="7" width="12.28125" style="0" customWidth="1"/>
    <col min="8" max="8" width="12.7109375" style="0" customWidth="1"/>
    <col min="9" max="9" width="15.7109375" style="0" customWidth="1"/>
    <col min="10" max="10" width="11.140625" style="0" customWidth="1"/>
    <col min="11" max="11" width="13.28125" style="0" customWidth="1"/>
    <col min="12" max="12" width="11.7109375" style="0" customWidth="1"/>
  </cols>
  <sheetData>
    <row r="1" spans="4:12" ht="12.75">
      <c r="D1" s="216"/>
      <c r="E1" s="91"/>
      <c r="F1" s="91"/>
      <c r="G1" s="216"/>
      <c r="H1" s="216"/>
      <c r="I1" s="216"/>
      <c r="J1" s="216"/>
      <c r="K1" s="216"/>
      <c r="L1" s="216"/>
    </row>
    <row r="2" spans="4:12" s="18" customFormat="1" ht="15.75">
      <c r="D2" s="236" t="s">
        <v>83</v>
      </c>
      <c r="E2" s="237"/>
      <c r="F2" s="237"/>
      <c r="G2" s="238"/>
      <c r="H2" s="238"/>
      <c r="I2" s="238"/>
      <c r="J2" s="238"/>
      <c r="K2" s="238"/>
      <c r="L2" s="238"/>
    </row>
    <row r="3" spans="4:13" ht="13.5" thickBot="1">
      <c r="D3" s="14"/>
      <c r="E3" s="84"/>
      <c r="F3" s="84"/>
      <c r="G3" s="14"/>
      <c r="H3" s="14"/>
      <c r="I3" s="13"/>
      <c r="J3" s="28"/>
      <c r="K3" s="13"/>
      <c r="L3" s="262" t="s">
        <v>62</v>
      </c>
      <c r="M3" s="2"/>
    </row>
    <row r="4" spans="4:13" s="35" customFormat="1" ht="12.75">
      <c r="D4" s="225"/>
      <c r="E4" s="218"/>
      <c r="F4" s="218"/>
      <c r="G4" s="226"/>
      <c r="H4" s="226"/>
      <c r="I4" s="219"/>
      <c r="J4" s="219"/>
      <c r="K4" s="227"/>
      <c r="L4" s="228"/>
      <c r="M4" s="34"/>
    </row>
    <row r="5" spans="4:12" s="91" customFormat="1" ht="12.75">
      <c r="D5" s="94" t="s">
        <v>28</v>
      </c>
      <c r="E5" s="97" t="s">
        <v>98</v>
      </c>
      <c r="F5" s="95"/>
      <c r="G5" s="95"/>
      <c r="H5" s="95"/>
      <c r="I5" s="95"/>
      <c r="J5" s="96"/>
      <c r="K5" s="97" t="s">
        <v>29</v>
      </c>
      <c r="L5" s="263" t="s">
        <v>94</v>
      </c>
    </row>
    <row r="6" spans="4:12" s="101" customFormat="1" ht="12">
      <c r="D6" s="100" t="s">
        <v>1</v>
      </c>
      <c r="E6" s="100" t="s">
        <v>99</v>
      </c>
      <c r="F6" s="98"/>
      <c r="G6" s="98"/>
      <c r="H6" s="98"/>
      <c r="I6" s="98"/>
      <c r="J6" s="99"/>
      <c r="K6" s="100" t="s">
        <v>64</v>
      </c>
      <c r="L6" s="264" t="s">
        <v>112</v>
      </c>
    </row>
    <row r="7" spans="4:12" s="102" customFormat="1" ht="12">
      <c r="D7" s="118" t="s">
        <v>84</v>
      </c>
      <c r="E7" s="118" t="s">
        <v>63</v>
      </c>
      <c r="F7" s="229" t="s">
        <v>3</v>
      </c>
      <c r="G7" s="229" t="s">
        <v>4</v>
      </c>
      <c r="H7" s="229" t="s">
        <v>5</v>
      </c>
      <c r="I7" s="229" t="s">
        <v>6</v>
      </c>
      <c r="J7" s="229" t="s">
        <v>46</v>
      </c>
      <c r="K7" s="229" t="s">
        <v>77</v>
      </c>
      <c r="L7" s="230" t="s">
        <v>78</v>
      </c>
    </row>
    <row r="8" spans="4:12" s="104" customFormat="1" ht="12">
      <c r="D8" s="103"/>
      <c r="E8" s="103"/>
      <c r="F8" s="103" t="s">
        <v>7</v>
      </c>
      <c r="G8" s="103" t="s">
        <v>31</v>
      </c>
      <c r="H8" s="103" t="s">
        <v>61</v>
      </c>
      <c r="I8" s="103" t="s">
        <v>61</v>
      </c>
      <c r="J8" s="103" t="s">
        <v>61</v>
      </c>
      <c r="K8" s="103" t="s">
        <v>7</v>
      </c>
      <c r="L8" s="120" t="s">
        <v>8</v>
      </c>
    </row>
    <row r="9" spans="4:12" s="104" customFormat="1" ht="51.75" customHeight="1">
      <c r="D9" s="119"/>
      <c r="E9" s="119"/>
      <c r="F9" s="105" t="s">
        <v>160</v>
      </c>
      <c r="G9" s="105" t="s">
        <v>161</v>
      </c>
      <c r="H9" s="105" t="s">
        <v>156</v>
      </c>
      <c r="I9" s="105" t="s">
        <v>157</v>
      </c>
      <c r="J9" s="105" t="s">
        <v>158</v>
      </c>
      <c r="K9" s="105" t="s">
        <v>159</v>
      </c>
      <c r="L9" s="121"/>
    </row>
    <row r="10" spans="4:12" s="91" customFormat="1" ht="12.75">
      <c r="D10" s="265">
        <v>600</v>
      </c>
      <c r="E10" s="266" t="s">
        <v>10</v>
      </c>
      <c r="F10" s="267">
        <v>196234</v>
      </c>
      <c r="G10" s="267">
        <v>282900</v>
      </c>
      <c r="H10" s="267">
        <v>282900</v>
      </c>
      <c r="I10" s="267">
        <v>282900</v>
      </c>
      <c r="J10" s="267">
        <f>112770-16000</f>
        <v>96770</v>
      </c>
      <c r="K10" s="267">
        <v>71936</v>
      </c>
      <c r="L10" s="438">
        <f>K10-J10</f>
        <v>-24834</v>
      </c>
    </row>
    <row r="11" spans="4:12" s="91" customFormat="1" ht="12.75">
      <c r="D11" s="265">
        <v>601</v>
      </c>
      <c r="E11" s="266" t="s">
        <v>11</v>
      </c>
      <c r="F11" s="267">
        <v>32418</v>
      </c>
      <c r="G11" s="267">
        <v>47870</v>
      </c>
      <c r="H11" s="267">
        <v>47870</v>
      </c>
      <c r="I11" s="267">
        <v>47870</v>
      </c>
      <c r="J11" s="267">
        <v>16000</v>
      </c>
      <c r="K11" s="267">
        <v>11897</v>
      </c>
      <c r="L11" s="438">
        <f aca="true" t="shared" si="0" ref="L11:L16">K11-J11</f>
        <v>-4103</v>
      </c>
    </row>
    <row r="12" spans="4:12" s="91" customFormat="1" ht="12.75">
      <c r="D12" s="265">
        <v>602</v>
      </c>
      <c r="E12" s="266" t="s">
        <v>12</v>
      </c>
      <c r="F12" s="267">
        <v>125989</v>
      </c>
      <c r="G12" s="267">
        <v>100640</v>
      </c>
      <c r="H12" s="267">
        <v>100640</v>
      </c>
      <c r="I12" s="267">
        <v>99416</v>
      </c>
      <c r="J12" s="267">
        <f>42650-200-3000</f>
        <v>39450</v>
      </c>
      <c r="K12" s="267">
        <v>36582</v>
      </c>
      <c r="L12" s="438">
        <f t="shared" si="0"/>
        <v>-2868</v>
      </c>
    </row>
    <row r="13" spans="4:12" s="91" customFormat="1" ht="12.75">
      <c r="D13" s="265">
        <v>603</v>
      </c>
      <c r="E13" s="266" t="s">
        <v>13</v>
      </c>
      <c r="F13" s="267"/>
      <c r="G13" s="267"/>
      <c r="H13" s="267"/>
      <c r="I13" s="267"/>
      <c r="J13" s="267"/>
      <c r="K13" s="267"/>
      <c r="L13" s="438">
        <f t="shared" si="0"/>
        <v>0</v>
      </c>
    </row>
    <row r="14" spans="4:12" s="91" customFormat="1" ht="12.75">
      <c r="D14" s="265">
        <v>604</v>
      </c>
      <c r="E14" s="266" t="s">
        <v>14</v>
      </c>
      <c r="F14" s="267"/>
      <c r="G14" s="267"/>
      <c r="H14" s="267"/>
      <c r="I14" s="267"/>
      <c r="J14" s="267"/>
      <c r="K14" s="267"/>
      <c r="L14" s="438">
        <f t="shared" si="0"/>
        <v>0</v>
      </c>
    </row>
    <row r="15" spans="4:12" s="91" customFormat="1" ht="12.75">
      <c r="D15" s="265">
        <v>605</v>
      </c>
      <c r="E15" s="266" t="s">
        <v>15</v>
      </c>
      <c r="F15" s="267">
        <v>26570</v>
      </c>
      <c r="G15" s="267">
        <v>36000</v>
      </c>
      <c r="H15" s="267">
        <v>36000</v>
      </c>
      <c r="I15" s="267">
        <v>36000</v>
      </c>
      <c r="J15" s="267">
        <v>3000</v>
      </c>
      <c r="K15" s="267">
        <v>2836</v>
      </c>
      <c r="L15" s="438">
        <f t="shared" si="0"/>
        <v>-164</v>
      </c>
    </row>
    <row r="16" spans="4:12" s="91" customFormat="1" ht="12.75">
      <c r="D16" s="265">
        <v>606</v>
      </c>
      <c r="E16" s="266" t="s">
        <v>16</v>
      </c>
      <c r="F16" s="267">
        <v>3326</v>
      </c>
      <c r="G16" s="267">
        <v>360</v>
      </c>
      <c r="H16" s="267">
        <v>360</v>
      </c>
      <c r="I16" s="267">
        <v>2384</v>
      </c>
      <c r="J16" s="267">
        <v>200</v>
      </c>
      <c r="K16" s="267">
        <v>169</v>
      </c>
      <c r="L16" s="438">
        <f t="shared" si="0"/>
        <v>-31</v>
      </c>
    </row>
    <row r="17" spans="4:12" s="58" customFormat="1" ht="12.75">
      <c r="D17" s="268" t="s">
        <v>17</v>
      </c>
      <c r="E17" s="269" t="s">
        <v>18</v>
      </c>
      <c r="F17" s="270">
        <f>SUM(F10:F16)</f>
        <v>384537</v>
      </c>
      <c r="G17" s="270">
        <f aca="true" t="shared" si="1" ref="G17:L17">SUM(G10:G16)</f>
        <v>467770</v>
      </c>
      <c r="H17" s="270">
        <f t="shared" si="1"/>
        <v>467770</v>
      </c>
      <c r="I17" s="270">
        <f t="shared" si="1"/>
        <v>468570</v>
      </c>
      <c r="J17" s="270">
        <f t="shared" si="1"/>
        <v>155420</v>
      </c>
      <c r="K17" s="270">
        <f>SUM(K10:K16)</f>
        <v>123420</v>
      </c>
      <c r="L17" s="439">
        <f t="shared" si="1"/>
        <v>-32000</v>
      </c>
    </row>
    <row r="18" spans="4:12" s="91" customFormat="1" ht="12.75">
      <c r="D18" s="265">
        <v>230</v>
      </c>
      <c r="E18" s="266" t="s">
        <v>19</v>
      </c>
      <c r="F18" s="267">
        <v>7391</v>
      </c>
      <c r="G18" s="267">
        <v>3500</v>
      </c>
      <c r="H18" s="267">
        <v>3500</v>
      </c>
      <c r="I18" s="267">
        <v>3500</v>
      </c>
      <c r="J18" s="267"/>
      <c r="K18" s="267">
        <v>0</v>
      </c>
      <c r="L18" s="438">
        <f>K18-J18</f>
        <v>0</v>
      </c>
    </row>
    <row r="19" spans="4:12" s="91" customFormat="1" ht="12.75">
      <c r="D19" s="265">
        <v>231</v>
      </c>
      <c r="E19" s="266" t="s">
        <v>20</v>
      </c>
      <c r="F19" s="267">
        <v>70932</v>
      </c>
      <c r="G19" s="267">
        <v>598300</v>
      </c>
      <c r="H19" s="267">
        <v>598300</v>
      </c>
      <c r="I19" s="267">
        <v>598300</v>
      </c>
      <c r="J19" s="267">
        <v>90800</v>
      </c>
      <c r="K19" s="267">
        <v>930</v>
      </c>
      <c r="L19" s="438">
        <f>K19-J19</f>
        <v>-89870</v>
      </c>
    </row>
    <row r="20" spans="4:12" s="91" customFormat="1" ht="12.75">
      <c r="D20" s="265">
        <v>232</v>
      </c>
      <c r="E20" s="266" t="s">
        <v>21</v>
      </c>
      <c r="F20" s="267"/>
      <c r="G20" s="267"/>
      <c r="H20" s="267"/>
      <c r="I20" s="267"/>
      <c r="J20" s="267"/>
      <c r="K20" s="267"/>
      <c r="L20" s="438">
        <f>K20-J20</f>
        <v>0</v>
      </c>
    </row>
    <row r="21" spans="4:12" s="91" customFormat="1" ht="29.25" customHeight="1">
      <c r="D21" s="268" t="s">
        <v>22</v>
      </c>
      <c r="E21" s="271" t="s">
        <v>47</v>
      </c>
      <c r="F21" s="270">
        <f>SUM(F18:F20)</f>
        <v>78323</v>
      </c>
      <c r="G21" s="270">
        <f aca="true" t="shared" si="2" ref="G21:L21">SUM(G18:G20)</f>
        <v>601800</v>
      </c>
      <c r="H21" s="270">
        <f t="shared" si="2"/>
        <v>601800</v>
      </c>
      <c r="I21" s="270">
        <f t="shared" si="2"/>
        <v>601800</v>
      </c>
      <c r="J21" s="270">
        <f t="shared" si="2"/>
        <v>90800</v>
      </c>
      <c r="K21" s="270">
        <f t="shared" si="2"/>
        <v>930</v>
      </c>
      <c r="L21" s="439">
        <f t="shared" si="2"/>
        <v>-89870</v>
      </c>
    </row>
    <row r="22" spans="4:12" s="91" customFormat="1" ht="12.75">
      <c r="D22" s="265">
        <v>230</v>
      </c>
      <c r="E22" s="266" t="s">
        <v>19</v>
      </c>
      <c r="F22" s="270"/>
      <c r="G22" s="270">
        <v>110000</v>
      </c>
      <c r="H22" s="270">
        <v>110000</v>
      </c>
      <c r="I22" s="270">
        <v>110000</v>
      </c>
      <c r="J22" s="270"/>
      <c r="K22" s="270"/>
      <c r="L22" s="438">
        <f>K22-J22</f>
        <v>0</v>
      </c>
    </row>
    <row r="23" spans="4:12" s="91" customFormat="1" ht="12.75">
      <c r="D23" s="265">
        <v>231</v>
      </c>
      <c r="E23" s="266" t="s">
        <v>20</v>
      </c>
      <c r="F23" s="270"/>
      <c r="G23" s="270"/>
      <c r="H23" s="270"/>
      <c r="I23" s="270"/>
      <c r="J23" s="270"/>
      <c r="K23" s="270"/>
      <c r="L23" s="438">
        <f>K23-J23</f>
        <v>0</v>
      </c>
    </row>
    <row r="24" spans="4:12" s="91" customFormat="1" ht="12.75">
      <c r="D24" s="265">
        <v>232</v>
      </c>
      <c r="E24" s="266" t="s">
        <v>21</v>
      </c>
      <c r="F24" s="270"/>
      <c r="G24" s="270"/>
      <c r="H24" s="270"/>
      <c r="I24" s="270"/>
      <c r="J24" s="270"/>
      <c r="K24" s="270"/>
      <c r="L24" s="438">
        <f>K24-J24</f>
        <v>0</v>
      </c>
    </row>
    <row r="25" spans="4:12" s="91" customFormat="1" ht="27.75" customHeight="1">
      <c r="D25" s="268" t="s">
        <v>22</v>
      </c>
      <c r="E25" s="271" t="s">
        <v>48</v>
      </c>
      <c r="F25" s="270">
        <f>SUM(F22:F24)</f>
        <v>0</v>
      </c>
      <c r="G25" s="270">
        <f aca="true" t="shared" si="3" ref="G25:L25">SUM(G22:G24)</f>
        <v>110000</v>
      </c>
      <c r="H25" s="270">
        <f t="shared" si="3"/>
        <v>110000</v>
      </c>
      <c r="I25" s="270">
        <f t="shared" si="3"/>
        <v>110000</v>
      </c>
      <c r="J25" s="270">
        <f t="shared" si="3"/>
        <v>0</v>
      </c>
      <c r="K25" s="270">
        <f t="shared" si="3"/>
        <v>0</v>
      </c>
      <c r="L25" s="439">
        <f t="shared" si="3"/>
        <v>0</v>
      </c>
    </row>
    <row r="26" spans="4:12" s="58" customFormat="1" ht="12.75">
      <c r="D26" s="268" t="s">
        <v>23</v>
      </c>
      <c r="E26" s="231" t="s">
        <v>65</v>
      </c>
      <c r="F26" s="272">
        <f aca="true" t="shared" si="4" ref="F26:L26">F21+F25</f>
        <v>78323</v>
      </c>
      <c r="G26" s="272">
        <f t="shared" si="4"/>
        <v>711800</v>
      </c>
      <c r="H26" s="272">
        <f t="shared" si="4"/>
        <v>711800</v>
      </c>
      <c r="I26" s="272">
        <f t="shared" si="4"/>
        <v>711800</v>
      </c>
      <c r="J26" s="272">
        <f t="shared" si="4"/>
        <v>90800</v>
      </c>
      <c r="K26" s="272">
        <f t="shared" si="4"/>
        <v>930</v>
      </c>
      <c r="L26" s="439">
        <f t="shared" si="4"/>
        <v>-89870</v>
      </c>
    </row>
    <row r="27" spans="4:12" s="91" customFormat="1" ht="12.75">
      <c r="D27" s="468" t="s">
        <v>51</v>
      </c>
      <c r="E27" s="469"/>
      <c r="F27" s="272"/>
      <c r="G27" s="272"/>
      <c r="H27" s="272"/>
      <c r="I27" s="272"/>
      <c r="J27" s="272"/>
      <c r="K27" s="272">
        <v>0</v>
      </c>
      <c r="L27" s="439"/>
    </row>
    <row r="28" spans="4:13" s="58" customFormat="1" ht="18.75" customHeight="1" thickBot="1">
      <c r="D28" s="273" t="s">
        <v>52</v>
      </c>
      <c r="E28" s="274"/>
      <c r="F28" s="275">
        <f aca="true" t="shared" si="5" ref="F28:L28">F17+F26+F27</f>
        <v>462860</v>
      </c>
      <c r="G28" s="275">
        <f t="shared" si="5"/>
        <v>1179570</v>
      </c>
      <c r="H28" s="275">
        <f>H17+H26+H27</f>
        <v>1179570</v>
      </c>
      <c r="I28" s="275">
        <f t="shared" si="5"/>
        <v>1180370</v>
      </c>
      <c r="J28" s="275">
        <f>J17+J26+J27</f>
        <v>246220</v>
      </c>
      <c r="K28" s="275">
        <f>K17+K26+K27</f>
        <v>124350</v>
      </c>
      <c r="L28" s="440">
        <f t="shared" si="5"/>
        <v>-121870</v>
      </c>
      <c r="M28" s="150"/>
    </row>
    <row r="29" spans="4:12" ht="23.25" customHeight="1">
      <c r="D29" s="14"/>
      <c r="E29" s="276"/>
      <c r="F29" s="276"/>
      <c r="G29" s="277"/>
      <c r="H29" s="277"/>
      <c r="I29" s="277"/>
      <c r="J29" s="277"/>
      <c r="K29" s="277"/>
      <c r="L29" s="277"/>
    </row>
    <row r="30" spans="4:12" ht="11.25" customHeight="1">
      <c r="D30" s="14"/>
      <c r="E30" s="276"/>
      <c r="F30" s="276"/>
      <c r="G30" s="277"/>
      <c r="H30" s="277"/>
      <c r="I30" s="277"/>
      <c r="J30" s="277"/>
      <c r="K30" s="277"/>
      <c r="L30" s="277"/>
    </row>
    <row r="31" spans="4:12" ht="12.75">
      <c r="D31" s="278"/>
      <c r="E31" s="259"/>
      <c r="F31" s="259"/>
      <c r="G31" s="278"/>
      <c r="H31" s="278"/>
      <c r="I31" s="278"/>
      <c r="J31" s="278"/>
      <c r="K31" s="278"/>
      <c r="L31" s="278"/>
    </row>
    <row r="32" spans="4:12" ht="17.25" customHeight="1">
      <c r="D32" s="470" t="s">
        <v>24</v>
      </c>
      <c r="E32" s="260"/>
      <c r="F32" s="473" t="s">
        <v>25</v>
      </c>
      <c r="G32" s="474"/>
      <c r="H32" s="62" t="s">
        <v>9</v>
      </c>
      <c r="I32" s="479"/>
      <c r="J32" s="480"/>
      <c r="K32" s="480"/>
      <c r="L32" s="481"/>
    </row>
    <row r="33" spans="4:12" ht="19.5" customHeight="1">
      <c r="D33" s="471"/>
      <c r="E33" s="261" t="s">
        <v>26</v>
      </c>
      <c r="F33" s="475"/>
      <c r="G33" s="476"/>
      <c r="H33" s="62" t="s">
        <v>26</v>
      </c>
      <c r="I33" s="482"/>
      <c r="J33" s="483"/>
      <c r="K33" s="483"/>
      <c r="L33" s="484"/>
    </row>
    <row r="34" spans="4:12" ht="21.75" customHeight="1">
      <c r="D34" s="472"/>
      <c r="E34" s="261" t="s">
        <v>27</v>
      </c>
      <c r="F34" s="477"/>
      <c r="G34" s="478"/>
      <c r="H34" s="62" t="s">
        <v>27</v>
      </c>
      <c r="I34" s="482"/>
      <c r="J34" s="483"/>
      <c r="K34" s="483"/>
      <c r="L34" s="484"/>
    </row>
    <row r="35" spans="4:12" ht="12.75">
      <c r="D35" s="19"/>
      <c r="G35" s="19"/>
      <c r="H35" s="19"/>
      <c r="I35" s="19"/>
      <c r="J35" s="19"/>
      <c r="K35" s="19"/>
      <c r="L35" s="47"/>
    </row>
  </sheetData>
  <sheetProtection/>
  <mergeCells count="6">
    <mergeCell ref="D27:E27"/>
    <mergeCell ref="D32:D34"/>
    <mergeCell ref="F32:G34"/>
    <mergeCell ref="I32:L32"/>
    <mergeCell ref="I33:L33"/>
    <mergeCell ref="I34:L34"/>
  </mergeCells>
  <printOptions/>
  <pageMargins left="0.25" right="0" top="0.75" bottom="0.75" header="0.3" footer="0.3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130" zoomScaleNormal="130" zoomScalePageLayoutView="0" workbookViewId="0" topLeftCell="A28">
      <selection activeCell="K24" sqref="K24:L24"/>
    </sheetView>
  </sheetViews>
  <sheetFormatPr defaultColWidth="9.140625" defaultRowHeight="12.75"/>
  <cols>
    <col min="2" max="2" width="26.42187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100</v>
      </c>
      <c r="C6" s="86"/>
      <c r="D6" s="86"/>
      <c r="E6" s="86"/>
      <c r="F6" s="86"/>
      <c r="G6" s="87"/>
      <c r="H6" s="7" t="s">
        <v>64</v>
      </c>
      <c r="I6" s="89" t="s">
        <v>162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1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56.25">
      <c r="A9" s="466"/>
      <c r="B9" s="487"/>
      <c r="C9" s="12" t="s">
        <v>165</v>
      </c>
      <c r="D9" s="12" t="s">
        <v>161</v>
      </c>
      <c r="E9" s="12" t="s">
        <v>156</v>
      </c>
      <c r="F9" s="12" t="s">
        <v>157</v>
      </c>
      <c r="G9" s="12" t="s">
        <v>166</v>
      </c>
      <c r="H9" s="12" t="s">
        <v>167</v>
      </c>
      <c r="I9" s="489"/>
      <c r="J9" s="51"/>
    </row>
    <row r="10" spans="1:10" ht="12.75">
      <c r="A10" s="22">
        <v>600</v>
      </c>
      <c r="B10" s="5" t="s">
        <v>10</v>
      </c>
      <c r="C10" s="152">
        <v>17124</v>
      </c>
      <c r="D10" s="152">
        <v>33450</v>
      </c>
      <c r="E10" s="152">
        <v>33450</v>
      </c>
      <c r="F10" s="152">
        <v>33450</v>
      </c>
      <c r="G10" s="152">
        <v>11200</v>
      </c>
      <c r="H10" s="152">
        <v>6514</v>
      </c>
      <c r="I10" s="38">
        <f>H10-G10</f>
        <v>-4686</v>
      </c>
      <c r="J10" s="2"/>
    </row>
    <row r="11" spans="1:10" ht="12.75">
      <c r="A11" s="22">
        <v>601</v>
      </c>
      <c r="B11" s="5" t="s">
        <v>11</v>
      </c>
      <c r="C11" s="152">
        <v>2826</v>
      </c>
      <c r="D11" s="152">
        <v>6000</v>
      </c>
      <c r="E11" s="152">
        <v>6000</v>
      </c>
      <c r="F11" s="152">
        <v>6000</v>
      </c>
      <c r="G11" s="152">
        <v>2000</v>
      </c>
      <c r="H11" s="152">
        <v>1082</v>
      </c>
      <c r="I11" s="38">
        <f aca="true" t="shared" si="0" ref="I11:I16">H11-G11</f>
        <v>-918</v>
      </c>
      <c r="J11" s="2"/>
    </row>
    <row r="12" spans="1:13" ht="12.75">
      <c r="A12" s="22">
        <v>602</v>
      </c>
      <c r="B12" s="5" t="s">
        <v>12</v>
      </c>
      <c r="C12" s="152">
        <v>15406</v>
      </c>
      <c r="D12" s="152">
        <v>42500</v>
      </c>
      <c r="E12" s="152">
        <v>42500</v>
      </c>
      <c r="F12" s="152">
        <v>42476</v>
      </c>
      <c r="G12" s="152">
        <v>14176</v>
      </c>
      <c r="H12" s="152">
        <v>5136</v>
      </c>
      <c r="I12" s="38">
        <f t="shared" si="0"/>
        <v>-9040</v>
      </c>
      <c r="J12" s="2"/>
      <c r="K12" s="215"/>
      <c r="L12" s="215"/>
      <c r="M12" s="214"/>
    </row>
    <row r="13" spans="1:13" ht="12.75">
      <c r="A13" s="22">
        <v>603</v>
      </c>
      <c r="B13" s="5" t="s">
        <v>13</v>
      </c>
      <c r="C13" s="152"/>
      <c r="D13" s="152"/>
      <c r="E13" s="152"/>
      <c r="F13" s="152"/>
      <c r="G13" s="152"/>
      <c r="H13" s="152"/>
      <c r="I13" s="38">
        <f t="shared" si="0"/>
        <v>0</v>
      </c>
      <c r="J13" s="2"/>
      <c r="K13" s="215"/>
      <c r="L13" s="215"/>
      <c r="M13" s="214"/>
    </row>
    <row r="14" spans="1:10" ht="12.75">
      <c r="A14" s="22">
        <v>604</v>
      </c>
      <c r="B14" s="5" t="s">
        <v>14</v>
      </c>
      <c r="C14" s="152"/>
      <c r="D14" s="152">
        <v>8000</v>
      </c>
      <c r="E14" s="152">
        <v>8000</v>
      </c>
      <c r="F14" s="152">
        <v>8000</v>
      </c>
      <c r="G14" s="152">
        <v>8000</v>
      </c>
      <c r="H14" s="152">
        <v>582</v>
      </c>
      <c r="I14" s="38">
        <f t="shared" si="0"/>
        <v>-7418</v>
      </c>
      <c r="J14" s="2"/>
    </row>
    <row r="15" spans="1:11" ht="12.75">
      <c r="A15" s="22">
        <v>605</v>
      </c>
      <c r="B15" s="5" t="s">
        <v>15</v>
      </c>
      <c r="C15" s="152"/>
      <c r="D15" s="152"/>
      <c r="E15" s="152"/>
      <c r="F15" s="152"/>
      <c r="G15" s="152"/>
      <c r="H15" s="152"/>
      <c r="I15" s="38">
        <f t="shared" si="0"/>
        <v>0</v>
      </c>
      <c r="J15" s="2"/>
      <c r="K15" s="214"/>
    </row>
    <row r="16" spans="1:10" ht="12.75">
      <c r="A16" s="22">
        <v>606</v>
      </c>
      <c r="B16" s="5" t="s">
        <v>16</v>
      </c>
      <c r="C16" s="152">
        <v>299</v>
      </c>
      <c r="D16" s="152"/>
      <c r="E16" s="152"/>
      <c r="F16" s="152">
        <v>124</v>
      </c>
      <c r="G16" s="152">
        <v>124</v>
      </c>
      <c r="H16" s="152">
        <v>8</v>
      </c>
      <c r="I16" s="38">
        <f t="shared" si="0"/>
        <v>-116</v>
      </c>
      <c r="J16" s="2"/>
    </row>
    <row r="17" spans="1:12" s="58" customFormat="1" ht="12.75">
      <c r="A17" s="54" t="s">
        <v>17</v>
      </c>
      <c r="B17" s="59" t="s">
        <v>18</v>
      </c>
      <c r="C17" s="154">
        <f>SUM(C10:C16)</f>
        <v>35655</v>
      </c>
      <c r="D17" s="154">
        <f aca="true" t="shared" si="1" ref="D17:I17">SUM(D10:D16)</f>
        <v>89950</v>
      </c>
      <c r="E17" s="154">
        <f t="shared" si="1"/>
        <v>89950</v>
      </c>
      <c r="F17" s="154">
        <f t="shared" si="1"/>
        <v>90050</v>
      </c>
      <c r="G17" s="154">
        <f t="shared" si="1"/>
        <v>35500</v>
      </c>
      <c r="H17" s="154">
        <f t="shared" si="1"/>
        <v>13322</v>
      </c>
      <c r="I17" s="60">
        <f t="shared" si="1"/>
        <v>-22178</v>
      </c>
      <c r="J17" s="57"/>
      <c r="K17" s="207"/>
      <c r="L17" s="212"/>
    </row>
    <row r="18" spans="1:11" ht="12.75">
      <c r="A18" s="22">
        <v>230</v>
      </c>
      <c r="B18" s="5" t="s">
        <v>19</v>
      </c>
      <c r="C18" s="152"/>
      <c r="D18" s="152"/>
      <c r="E18" s="152"/>
      <c r="F18" s="152"/>
      <c r="G18" s="152"/>
      <c r="H18" s="152"/>
      <c r="I18" s="38">
        <f>H18-G18</f>
        <v>0</v>
      </c>
      <c r="J18" s="2"/>
      <c r="K18" s="91"/>
    </row>
    <row r="19" spans="1:11" ht="12.75">
      <c r="A19" s="22">
        <v>231</v>
      </c>
      <c r="B19" s="5" t="s">
        <v>20</v>
      </c>
      <c r="C19" s="152">
        <v>1182</v>
      </c>
      <c r="D19" s="152">
        <v>2000</v>
      </c>
      <c r="E19" s="152">
        <v>2000</v>
      </c>
      <c r="F19" s="152">
        <v>2000</v>
      </c>
      <c r="G19" s="152">
        <v>2000</v>
      </c>
      <c r="H19" s="152">
        <v>0</v>
      </c>
      <c r="I19" s="38">
        <f>H19-G19</f>
        <v>-2000</v>
      </c>
      <c r="J19" s="2"/>
      <c r="K19" s="91"/>
    </row>
    <row r="20" spans="1:11" ht="12.75">
      <c r="A20" s="22">
        <v>232</v>
      </c>
      <c r="B20" s="5" t="s">
        <v>21</v>
      </c>
      <c r="C20" s="152"/>
      <c r="D20" s="152"/>
      <c r="E20" s="152"/>
      <c r="F20" s="152"/>
      <c r="G20" s="152"/>
      <c r="H20" s="152"/>
      <c r="I20" s="38">
        <f>H20-G20</f>
        <v>0</v>
      </c>
      <c r="J20" s="2"/>
      <c r="K20" s="91"/>
    </row>
    <row r="21" spans="1:11" ht="34.5" customHeight="1">
      <c r="A21" s="37" t="s">
        <v>22</v>
      </c>
      <c r="B21" s="48" t="s">
        <v>47</v>
      </c>
      <c r="C21" s="156">
        <f>SUM(C18:C20)</f>
        <v>1182</v>
      </c>
      <c r="D21" s="156">
        <f aca="true" t="shared" si="2" ref="D21:I21">SUM(D18:D20)</f>
        <v>2000</v>
      </c>
      <c r="E21" s="156">
        <f t="shared" si="2"/>
        <v>2000</v>
      </c>
      <c r="F21" s="156">
        <f t="shared" si="2"/>
        <v>2000</v>
      </c>
      <c r="G21" s="156">
        <f t="shared" si="2"/>
        <v>2000</v>
      </c>
      <c r="H21" s="156">
        <f t="shared" si="2"/>
        <v>0</v>
      </c>
      <c r="I21" s="43">
        <f t="shared" si="2"/>
        <v>-2000</v>
      </c>
      <c r="J21" s="2"/>
      <c r="K21" s="207"/>
    </row>
    <row r="22" spans="1:11" ht="12.75">
      <c r="A22" s="22">
        <v>230</v>
      </c>
      <c r="B22" s="5" t="s">
        <v>19</v>
      </c>
      <c r="C22" s="158"/>
      <c r="D22" s="158"/>
      <c r="E22" s="158"/>
      <c r="F22" s="158"/>
      <c r="G22" s="158"/>
      <c r="H22" s="158"/>
      <c r="I22" s="38">
        <f>H22-G22</f>
        <v>0</v>
      </c>
      <c r="J22" s="2"/>
      <c r="K22" s="91"/>
    </row>
    <row r="23" spans="1:11" ht="12.75">
      <c r="A23" s="22">
        <v>231</v>
      </c>
      <c r="B23" s="5" t="s">
        <v>20</v>
      </c>
      <c r="C23" s="158"/>
      <c r="D23" s="158"/>
      <c r="E23" s="158"/>
      <c r="F23" s="158"/>
      <c r="G23" s="158"/>
      <c r="H23" s="158"/>
      <c r="I23" s="38">
        <f>H23-G23</f>
        <v>0</v>
      </c>
      <c r="J23" s="2"/>
      <c r="K23" s="91"/>
    </row>
    <row r="24" spans="1:11" ht="12.75">
      <c r="A24" s="22">
        <v>232</v>
      </c>
      <c r="B24" s="5" t="s">
        <v>21</v>
      </c>
      <c r="C24" s="158"/>
      <c r="D24" s="158"/>
      <c r="E24" s="158"/>
      <c r="F24" s="158"/>
      <c r="G24" s="158"/>
      <c r="H24" s="158"/>
      <c r="I24" s="38">
        <f>H24-G24</f>
        <v>0</v>
      </c>
      <c r="J24" s="2"/>
      <c r="K24" s="91"/>
    </row>
    <row r="25" spans="1:11" ht="27.75" customHeight="1">
      <c r="A25" s="37" t="s">
        <v>22</v>
      </c>
      <c r="B25" s="48" t="s">
        <v>48</v>
      </c>
      <c r="C25" s="156">
        <f>SUM(C22:C24)</f>
        <v>0</v>
      </c>
      <c r="D25" s="156">
        <f aca="true" t="shared" si="3" ref="D25:I25">SUM(D22:D24)</f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43">
        <f t="shared" si="3"/>
        <v>0</v>
      </c>
      <c r="J25" s="2"/>
      <c r="K25" s="91"/>
    </row>
    <row r="26" spans="1:11" s="58" customFormat="1" ht="12.75">
      <c r="A26" s="54" t="s">
        <v>23</v>
      </c>
      <c r="B26" s="55" t="s">
        <v>65</v>
      </c>
      <c r="C26" s="159">
        <f aca="true" t="shared" si="4" ref="C26:I26">C21+C25</f>
        <v>1182</v>
      </c>
      <c r="D26" s="159">
        <f t="shared" si="4"/>
        <v>2000</v>
      </c>
      <c r="E26" s="159">
        <f t="shared" si="4"/>
        <v>2000</v>
      </c>
      <c r="F26" s="159">
        <f t="shared" si="4"/>
        <v>2000</v>
      </c>
      <c r="G26" s="159">
        <f t="shared" si="4"/>
        <v>2000</v>
      </c>
      <c r="H26" s="159">
        <f t="shared" si="4"/>
        <v>0</v>
      </c>
      <c r="I26" s="56">
        <f t="shared" si="4"/>
        <v>-2000</v>
      </c>
      <c r="J26" s="57"/>
      <c r="K26" s="91"/>
    </row>
    <row r="27" spans="1:11" ht="12.75">
      <c r="A27" s="490" t="s">
        <v>51</v>
      </c>
      <c r="B27" s="491"/>
      <c r="C27" s="161">
        <v>15307</v>
      </c>
      <c r="D27" s="161"/>
      <c r="E27" s="161"/>
      <c r="F27" s="161"/>
      <c r="G27" s="161"/>
      <c r="H27" s="162">
        <v>5094</v>
      </c>
      <c r="I27" s="56"/>
      <c r="K27" s="91"/>
    </row>
    <row r="28" spans="1:11" s="58" customFormat="1" ht="18.75" customHeight="1" thickBot="1">
      <c r="A28" s="492" t="s">
        <v>52</v>
      </c>
      <c r="B28" s="493"/>
      <c r="C28" s="164">
        <f aca="true" t="shared" si="5" ref="C28:I28">C17+C26+C27</f>
        <v>52144</v>
      </c>
      <c r="D28" s="164">
        <f t="shared" si="5"/>
        <v>91950</v>
      </c>
      <c r="E28" s="164">
        <f t="shared" si="5"/>
        <v>91950</v>
      </c>
      <c r="F28" s="164">
        <f t="shared" si="5"/>
        <v>92050</v>
      </c>
      <c r="G28" s="164">
        <f t="shared" si="5"/>
        <v>37500</v>
      </c>
      <c r="H28" s="164">
        <f t="shared" si="5"/>
        <v>18416</v>
      </c>
      <c r="I28" s="83">
        <f t="shared" si="5"/>
        <v>-24178</v>
      </c>
      <c r="J28" s="91" t="s">
        <v>142</v>
      </c>
      <c r="K28" s="207"/>
    </row>
    <row r="29" spans="1:11" ht="23.25" customHeight="1">
      <c r="A29" s="6"/>
      <c r="B29" s="3"/>
      <c r="C29" s="3"/>
      <c r="D29" s="3"/>
      <c r="E29" s="3"/>
      <c r="F29" s="3"/>
      <c r="G29" s="3"/>
      <c r="H29" s="3"/>
      <c r="I29" s="3"/>
      <c r="K29" s="207"/>
    </row>
    <row r="30" spans="1:11" ht="11.25" customHeight="1">
      <c r="A30" s="6"/>
      <c r="B30" s="3"/>
      <c r="C30" s="3"/>
      <c r="D30" s="25"/>
      <c r="E30" s="25"/>
      <c r="F30" s="25"/>
      <c r="G30" s="25"/>
      <c r="H30" s="25"/>
      <c r="I30" s="45"/>
      <c r="K30" s="91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130" zoomScaleNormal="130" zoomScalePageLayoutView="0" workbookViewId="0" topLeftCell="A28">
      <selection activeCell="K9" sqref="K9:M18"/>
    </sheetView>
  </sheetViews>
  <sheetFormatPr defaultColWidth="9.140625" defaultRowHeight="12.75"/>
  <cols>
    <col min="2" max="2" width="28.140625" style="0" customWidth="1"/>
    <col min="3" max="3" width="9.140625" style="0" customWidth="1"/>
    <col min="7" max="7" width="13.42187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163</v>
      </c>
      <c r="C6" s="86"/>
      <c r="D6" s="86"/>
      <c r="E6" s="86"/>
      <c r="F6" s="86"/>
      <c r="G6" s="87"/>
      <c r="H6" s="7" t="s">
        <v>64</v>
      </c>
      <c r="I6" s="89" t="s">
        <v>175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1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57.75" customHeight="1">
      <c r="A9" s="466"/>
      <c r="B9" s="487"/>
      <c r="C9" s="12" t="s">
        <v>160</v>
      </c>
      <c r="D9" s="12" t="s">
        <v>161</v>
      </c>
      <c r="E9" s="12" t="s">
        <v>156</v>
      </c>
      <c r="F9" s="12" t="s">
        <v>157</v>
      </c>
      <c r="G9" s="12" t="s">
        <v>168</v>
      </c>
      <c r="H9" s="12" t="s">
        <v>159</v>
      </c>
      <c r="I9" s="489"/>
      <c r="J9" s="51"/>
    </row>
    <row r="10" spans="1:13" ht="12.75">
      <c r="A10" s="22">
        <v>600</v>
      </c>
      <c r="B10" s="5" t="s">
        <v>10</v>
      </c>
      <c r="C10" s="152">
        <v>27087</v>
      </c>
      <c r="D10" s="152">
        <v>29159</v>
      </c>
      <c r="E10" s="152">
        <v>29159</v>
      </c>
      <c r="F10" s="152">
        <v>29159</v>
      </c>
      <c r="G10" s="152">
        <v>9720</v>
      </c>
      <c r="H10" s="152">
        <v>8991</v>
      </c>
      <c r="I10" s="38">
        <f>H10-G10</f>
        <v>-729</v>
      </c>
      <c r="J10" s="2"/>
      <c r="K10" s="215"/>
      <c r="L10" s="215"/>
      <c r="M10" s="214"/>
    </row>
    <row r="11" spans="1:13" ht="12.75">
      <c r="A11" s="22">
        <v>601</v>
      </c>
      <c r="B11" s="5" t="s">
        <v>11</v>
      </c>
      <c r="C11" s="152">
        <v>4523</v>
      </c>
      <c r="D11" s="152">
        <v>5141</v>
      </c>
      <c r="E11" s="152">
        <v>5141</v>
      </c>
      <c r="F11" s="152">
        <v>5141</v>
      </c>
      <c r="G11" s="152">
        <v>1712</v>
      </c>
      <c r="H11" s="152">
        <v>1502</v>
      </c>
      <c r="I11" s="38">
        <f aca="true" t="shared" si="0" ref="I11:I16">H11-G11</f>
        <v>-210</v>
      </c>
      <c r="J11" s="2"/>
      <c r="K11" s="215"/>
      <c r="L11" s="215"/>
      <c r="M11" s="214"/>
    </row>
    <row r="12" spans="1:13" ht="12.75">
      <c r="A12" s="22">
        <v>602</v>
      </c>
      <c r="B12" s="5" t="s">
        <v>12</v>
      </c>
      <c r="C12" s="152">
        <v>8221</v>
      </c>
      <c r="D12" s="152">
        <v>22200</v>
      </c>
      <c r="E12" s="152">
        <v>22200</v>
      </c>
      <c r="F12" s="152">
        <v>22176</v>
      </c>
      <c r="G12" s="152">
        <v>5609</v>
      </c>
      <c r="H12" s="152">
        <v>2425</v>
      </c>
      <c r="I12" s="38">
        <f t="shared" si="0"/>
        <v>-3184</v>
      </c>
      <c r="J12" s="2"/>
      <c r="K12" s="215"/>
      <c r="L12" s="215"/>
      <c r="M12" s="214"/>
    </row>
    <row r="13" spans="1:10" ht="12.75">
      <c r="A13" s="22">
        <v>603</v>
      </c>
      <c r="B13" s="5" t="s">
        <v>13</v>
      </c>
      <c r="C13" s="152"/>
      <c r="D13" s="152"/>
      <c r="E13" s="152"/>
      <c r="F13" s="152"/>
      <c r="G13" s="152"/>
      <c r="H13" s="152"/>
      <c r="I13" s="38">
        <f t="shared" si="0"/>
        <v>0</v>
      </c>
      <c r="J13" s="2"/>
    </row>
    <row r="14" spans="1:13" ht="12.75">
      <c r="A14" s="22">
        <v>604</v>
      </c>
      <c r="B14" s="5" t="s">
        <v>14</v>
      </c>
      <c r="C14" s="152"/>
      <c r="D14" s="152"/>
      <c r="E14" s="152"/>
      <c r="F14" s="152"/>
      <c r="G14" s="152"/>
      <c r="H14" s="152"/>
      <c r="I14" s="38">
        <f t="shared" si="0"/>
        <v>0</v>
      </c>
      <c r="J14" s="2"/>
      <c r="K14" s="215"/>
      <c r="L14" s="215"/>
      <c r="M14" s="214"/>
    </row>
    <row r="15" spans="1:10" ht="12.75">
      <c r="A15" s="22">
        <v>605</v>
      </c>
      <c r="B15" s="5" t="s">
        <v>15</v>
      </c>
      <c r="C15" s="152"/>
      <c r="D15" s="152"/>
      <c r="E15" s="152"/>
      <c r="F15" s="152"/>
      <c r="G15" s="152"/>
      <c r="H15" s="152"/>
      <c r="I15" s="38">
        <f t="shared" si="0"/>
        <v>0</v>
      </c>
      <c r="J15" s="2"/>
    </row>
    <row r="16" spans="1:11" ht="12.75">
      <c r="A16" s="22">
        <v>606</v>
      </c>
      <c r="B16" s="5" t="s">
        <v>16</v>
      </c>
      <c r="C16" s="152">
        <v>564</v>
      </c>
      <c r="D16" s="152"/>
      <c r="E16" s="152"/>
      <c r="F16" s="152">
        <v>124</v>
      </c>
      <c r="G16" s="152">
        <v>124</v>
      </c>
      <c r="H16" s="152">
        <v>88</v>
      </c>
      <c r="I16" s="38">
        <f t="shared" si="0"/>
        <v>-36</v>
      </c>
      <c r="J16" s="2"/>
      <c r="K16" s="91"/>
    </row>
    <row r="17" spans="1:11" s="58" customFormat="1" ht="12.75">
      <c r="A17" s="54" t="s">
        <v>17</v>
      </c>
      <c r="B17" s="59" t="s">
        <v>18</v>
      </c>
      <c r="C17" s="154">
        <f>SUM(C10:C16)</f>
        <v>40395</v>
      </c>
      <c r="D17" s="154">
        <f aca="true" t="shared" si="1" ref="D17:I17">SUM(D10:D16)</f>
        <v>56500</v>
      </c>
      <c r="E17" s="154">
        <f t="shared" si="1"/>
        <v>56500</v>
      </c>
      <c r="F17" s="154">
        <f t="shared" si="1"/>
        <v>56600</v>
      </c>
      <c r="G17" s="154">
        <f t="shared" si="1"/>
        <v>17165</v>
      </c>
      <c r="H17" s="154">
        <f t="shared" si="1"/>
        <v>13006</v>
      </c>
      <c r="I17" s="60">
        <f t="shared" si="1"/>
        <v>-4159</v>
      </c>
      <c r="J17" s="57"/>
      <c r="K17" s="207"/>
    </row>
    <row r="18" spans="1:11" ht="12.75">
      <c r="A18" s="22">
        <v>230</v>
      </c>
      <c r="B18" s="5" t="s">
        <v>19</v>
      </c>
      <c r="C18" s="152"/>
      <c r="D18" s="152"/>
      <c r="E18" s="152"/>
      <c r="F18" s="152"/>
      <c r="G18" s="152"/>
      <c r="H18" s="152"/>
      <c r="I18" s="38">
        <f>H18-G18</f>
        <v>0</v>
      </c>
      <c r="J18" s="2"/>
      <c r="K18" s="91"/>
    </row>
    <row r="19" spans="1:11" ht="12.75">
      <c r="A19" s="22">
        <v>231</v>
      </c>
      <c r="B19" s="5" t="s">
        <v>20</v>
      </c>
      <c r="C19" s="152">
        <v>1746</v>
      </c>
      <c r="D19" s="152">
        <v>5000</v>
      </c>
      <c r="E19" s="152">
        <v>5000</v>
      </c>
      <c r="F19" s="152">
        <v>5000</v>
      </c>
      <c r="G19" s="152">
        <v>2000</v>
      </c>
      <c r="H19" s="152">
        <v>0</v>
      </c>
      <c r="I19" s="38">
        <f>H19-G19</f>
        <v>-2000</v>
      </c>
      <c r="J19" s="2"/>
      <c r="K19" s="91"/>
    </row>
    <row r="20" spans="1:11" ht="12.75">
      <c r="A20" s="22">
        <v>232</v>
      </c>
      <c r="B20" s="5" t="s">
        <v>21</v>
      </c>
      <c r="C20" s="152"/>
      <c r="D20" s="152"/>
      <c r="E20" s="152"/>
      <c r="F20" s="152"/>
      <c r="G20" s="152"/>
      <c r="H20" s="152"/>
      <c r="I20" s="38">
        <f>H20-G20</f>
        <v>0</v>
      </c>
      <c r="J20" s="2"/>
      <c r="K20" s="91"/>
    </row>
    <row r="21" spans="1:11" ht="36" customHeight="1">
      <c r="A21" s="37" t="s">
        <v>22</v>
      </c>
      <c r="B21" s="48" t="s">
        <v>47</v>
      </c>
      <c r="C21" s="156">
        <f>SUM(C18:C20)</f>
        <v>1746</v>
      </c>
      <c r="D21" s="156">
        <f aca="true" t="shared" si="2" ref="D21:I21">SUM(D18:D20)</f>
        <v>5000</v>
      </c>
      <c r="E21" s="156">
        <f t="shared" si="2"/>
        <v>5000</v>
      </c>
      <c r="F21" s="156">
        <f t="shared" si="2"/>
        <v>5000</v>
      </c>
      <c r="G21" s="156">
        <f t="shared" si="2"/>
        <v>2000</v>
      </c>
      <c r="H21" s="156">
        <f t="shared" si="2"/>
        <v>0</v>
      </c>
      <c r="I21" s="43">
        <f t="shared" si="2"/>
        <v>-2000</v>
      </c>
      <c r="J21" s="2"/>
      <c r="K21" s="207"/>
    </row>
    <row r="22" spans="1:11" ht="12.75">
      <c r="A22" s="22">
        <v>230</v>
      </c>
      <c r="B22" s="5" t="s">
        <v>19</v>
      </c>
      <c r="C22" s="158"/>
      <c r="D22" s="158"/>
      <c r="E22" s="158"/>
      <c r="F22" s="158"/>
      <c r="G22" s="158"/>
      <c r="H22" s="158"/>
      <c r="I22" s="38">
        <f>H22-G22</f>
        <v>0</v>
      </c>
      <c r="J22" s="2"/>
      <c r="K22" s="91"/>
    </row>
    <row r="23" spans="1:11" ht="12.75">
      <c r="A23" s="22">
        <v>231</v>
      </c>
      <c r="B23" s="5" t="s">
        <v>20</v>
      </c>
      <c r="C23" s="158"/>
      <c r="D23" s="158"/>
      <c r="E23" s="158"/>
      <c r="F23" s="158"/>
      <c r="G23" s="158"/>
      <c r="H23" s="158"/>
      <c r="I23" s="38">
        <f>H23-G23</f>
        <v>0</v>
      </c>
      <c r="J23" s="2"/>
      <c r="K23" s="91"/>
    </row>
    <row r="24" spans="1:11" ht="12.75">
      <c r="A24" s="22">
        <v>232</v>
      </c>
      <c r="B24" s="5" t="s">
        <v>21</v>
      </c>
      <c r="C24" s="158"/>
      <c r="D24" s="158"/>
      <c r="E24" s="158"/>
      <c r="F24" s="158"/>
      <c r="G24" s="158"/>
      <c r="H24" s="158"/>
      <c r="I24" s="38">
        <f>H24-G24</f>
        <v>0</v>
      </c>
      <c r="J24" s="2"/>
      <c r="K24" s="91"/>
    </row>
    <row r="25" spans="1:11" ht="33.75" customHeight="1">
      <c r="A25" s="37" t="s">
        <v>22</v>
      </c>
      <c r="B25" s="48" t="s">
        <v>48</v>
      </c>
      <c r="C25" s="156">
        <f>SUM(C22:C24)</f>
        <v>0</v>
      </c>
      <c r="D25" s="156">
        <f aca="true" t="shared" si="3" ref="D25:I25">SUM(D22:D24)</f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43">
        <f t="shared" si="3"/>
        <v>0</v>
      </c>
      <c r="J25" s="2"/>
      <c r="K25" s="91"/>
    </row>
    <row r="26" spans="1:11" s="58" customFormat="1" ht="12.75">
      <c r="A26" s="54" t="s">
        <v>23</v>
      </c>
      <c r="B26" s="55" t="s">
        <v>65</v>
      </c>
      <c r="C26" s="159">
        <f aca="true" t="shared" si="4" ref="C26:I26">C21+C25</f>
        <v>1746</v>
      </c>
      <c r="D26" s="159">
        <f t="shared" si="4"/>
        <v>5000</v>
      </c>
      <c r="E26" s="159">
        <f t="shared" si="4"/>
        <v>5000</v>
      </c>
      <c r="F26" s="159">
        <f t="shared" si="4"/>
        <v>5000</v>
      </c>
      <c r="G26" s="159">
        <f t="shared" si="4"/>
        <v>2000</v>
      </c>
      <c r="H26" s="159">
        <f t="shared" si="4"/>
        <v>0</v>
      </c>
      <c r="I26" s="56">
        <f t="shared" si="4"/>
        <v>-2000</v>
      </c>
      <c r="J26" s="57"/>
      <c r="K26" s="91"/>
    </row>
    <row r="27" spans="1:11" ht="12.75">
      <c r="A27" s="490" t="s">
        <v>51</v>
      </c>
      <c r="B27" s="491"/>
      <c r="C27" s="161"/>
      <c r="D27" s="161"/>
      <c r="E27" s="161"/>
      <c r="F27" s="161"/>
      <c r="G27" s="161"/>
      <c r="H27" s="162">
        <v>0</v>
      </c>
      <c r="I27" s="44"/>
      <c r="K27" s="91"/>
    </row>
    <row r="28" spans="1:11" s="58" customFormat="1" ht="18.75" customHeight="1" thickBot="1">
      <c r="A28" s="492" t="s">
        <v>52</v>
      </c>
      <c r="B28" s="493"/>
      <c r="C28" s="164">
        <f aca="true" t="shared" si="5" ref="C28:I28">C17+C26+C27</f>
        <v>42141</v>
      </c>
      <c r="D28" s="164">
        <f t="shared" si="5"/>
        <v>61500</v>
      </c>
      <c r="E28" s="164">
        <f t="shared" si="5"/>
        <v>61500</v>
      </c>
      <c r="F28" s="164">
        <f t="shared" si="5"/>
        <v>61600</v>
      </c>
      <c r="G28" s="164">
        <f t="shared" si="5"/>
        <v>19165</v>
      </c>
      <c r="H28" s="164">
        <f t="shared" si="5"/>
        <v>13006</v>
      </c>
      <c r="I28" s="83">
        <f t="shared" si="5"/>
        <v>-6159</v>
      </c>
      <c r="J28" s="91" t="s">
        <v>142</v>
      </c>
      <c r="K28" s="207"/>
    </row>
    <row r="29" spans="1:9" ht="23.25" customHeight="1">
      <c r="A29" s="6"/>
      <c r="B29" s="3"/>
      <c r="C29" s="3"/>
      <c r="D29" s="25"/>
      <c r="E29" s="25"/>
      <c r="F29" s="25"/>
      <c r="G29" s="25"/>
      <c r="H29" s="25"/>
      <c r="I29" s="45"/>
    </row>
    <row r="30" spans="1:9" ht="11.25" customHeight="1">
      <c r="A30" s="6"/>
      <c r="B30" s="3"/>
      <c r="C30" s="3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22">
      <selection activeCell="M18" sqref="M18"/>
    </sheetView>
  </sheetViews>
  <sheetFormatPr defaultColWidth="9.140625" defaultRowHeight="12.75"/>
  <cols>
    <col min="2" max="2" width="28.140625" style="0" customWidth="1"/>
    <col min="7" max="7" width="12.5742187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102</v>
      </c>
      <c r="C6" s="86"/>
      <c r="D6" s="86"/>
      <c r="E6" s="86"/>
      <c r="F6" s="86"/>
      <c r="G6" s="87"/>
      <c r="H6" s="7" t="s">
        <v>64</v>
      </c>
      <c r="I6" s="53" t="s">
        <v>164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1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56.25">
      <c r="A9" s="466"/>
      <c r="B9" s="487"/>
      <c r="C9" s="12" t="s">
        <v>160</v>
      </c>
      <c r="D9" s="12" t="s">
        <v>161</v>
      </c>
      <c r="E9" s="12" t="s">
        <v>156</v>
      </c>
      <c r="F9" s="12" t="s">
        <v>157</v>
      </c>
      <c r="G9" s="12" t="s">
        <v>158</v>
      </c>
      <c r="H9" s="12" t="s">
        <v>159</v>
      </c>
      <c r="I9" s="489"/>
      <c r="J9" s="51"/>
    </row>
    <row r="10" spans="1:10" ht="12.75">
      <c r="A10" s="22">
        <v>600</v>
      </c>
      <c r="B10" s="5" t="s">
        <v>10</v>
      </c>
      <c r="C10" s="152">
        <v>30521</v>
      </c>
      <c r="D10" s="152">
        <v>41118</v>
      </c>
      <c r="E10" s="152">
        <v>41118</v>
      </c>
      <c r="F10" s="152">
        <v>41118</v>
      </c>
      <c r="G10" s="152">
        <v>13721</v>
      </c>
      <c r="H10" s="152">
        <v>11869</v>
      </c>
      <c r="I10" s="38">
        <f>H10-G10</f>
        <v>-1852</v>
      </c>
      <c r="J10" s="2"/>
    </row>
    <row r="11" spans="1:13" ht="12.75">
      <c r="A11" s="22">
        <v>601</v>
      </c>
      <c r="B11" s="5" t="s">
        <v>11</v>
      </c>
      <c r="C11" s="152">
        <v>5103</v>
      </c>
      <c r="D11" s="152">
        <v>7354</v>
      </c>
      <c r="E11" s="152">
        <v>7354</v>
      </c>
      <c r="F11" s="152">
        <v>7354</v>
      </c>
      <c r="G11" s="152">
        <v>2751</v>
      </c>
      <c r="H11" s="152">
        <v>1976</v>
      </c>
      <c r="I11" s="38">
        <f aca="true" t="shared" si="0" ref="I11:I16">H11-G11</f>
        <v>-775</v>
      </c>
      <c r="J11" s="2"/>
      <c r="K11" s="215"/>
      <c r="L11" s="215"/>
      <c r="M11" s="214"/>
    </row>
    <row r="12" spans="1:13" ht="12.75">
      <c r="A12" s="22">
        <v>602</v>
      </c>
      <c r="B12" s="5" t="s">
        <v>12</v>
      </c>
      <c r="C12" s="152">
        <v>40259</v>
      </c>
      <c r="D12" s="152">
        <v>42600</v>
      </c>
      <c r="E12" s="152">
        <v>42600</v>
      </c>
      <c r="F12" s="152">
        <v>42600</v>
      </c>
      <c r="G12" s="152">
        <v>14000</v>
      </c>
      <c r="H12" s="152">
        <v>5683</v>
      </c>
      <c r="I12" s="38">
        <f t="shared" si="0"/>
        <v>-8317</v>
      </c>
      <c r="J12" s="2"/>
      <c r="K12" s="215"/>
      <c r="L12" s="215"/>
      <c r="M12" s="214"/>
    </row>
    <row r="13" spans="1:12" ht="12.75">
      <c r="A13" s="22">
        <v>603</v>
      </c>
      <c r="B13" s="5" t="s">
        <v>13</v>
      </c>
      <c r="C13" s="152"/>
      <c r="D13" s="152"/>
      <c r="E13" s="152"/>
      <c r="F13" s="152"/>
      <c r="G13" s="152"/>
      <c r="H13" s="152"/>
      <c r="I13" s="38">
        <f t="shared" si="0"/>
        <v>0</v>
      </c>
      <c r="J13" s="2"/>
      <c r="K13" s="215"/>
      <c r="L13" s="215"/>
    </row>
    <row r="14" spans="1:10" ht="12.75">
      <c r="A14" s="22">
        <v>604</v>
      </c>
      <c r="B14" s="5" t="s">
        <v>14</v>
      </c>
      <c r="C14" s="152"/>
      <c r="D14" s="152"/>
      <c r="E14" s="152"/>
      <c r="F14" s="152"/>
      <c r="G14" s="152"/>
      <c r="H14" s="152"/>
      <c r="I14" s="38">
        <f t="shared" si="0"/>
        <v>0</v>
      </c>
      <c r="J14" s="2"/>
    </row>
    <row r="15" spans="1:13" ht="12.75">
      <c r="A15" s="22">
        <v>605</v>
      </c>
      <c r="B15" s="5" t="s">
        <v>15</v>
      </c>
      <c r="C15" s="152"/>
      <c r="D15" s="152"/>
      <c r="E15" s="152"/>
      <c r="F15" s="152"/>
      <c r="G15" s="152"/>
      <c r="H15" s="152"/>
      <c r="I15" s="38">
        <f t="shared" si="0"/>
        <v>0</v>
      </c>
      <c r="J15" s="2"/>
      <c r="K15" s="215"/>
      <c r="L15" s="215"/>
      <c r="M15" s="214"/>
    </row>
    <row r="16" spans="1:10" ht="12.75">
      <c r="A16" s="22">
        <v>606</v>
      </c>
      <c r="B16" s="5" t="s">
        <v>16</v>
      </c>
      <c r="C16" s="152">
        <v>490</v>
      </c>
      <c r="D16" s="152"/>
      <c r="E16" s="152"/>
      <c r="F16" s="152">
        <v>100</v>
      </c>
      <c r="G16" s="152">
        <v>100</v>
      </c>
      <c r="H16" s="152">
        <v>91</v>
      </c>
      <c r="I16" s="38">
        <f t="shared" si="0"/>
        <v>-9</v>
      </c>
      <c r="J16" s="2"/>
    </row>
    <row r="17" spans="1:10" s="58" customFormat="1" ht="12.75">
      <c r="A17" s="54" t="s">
        <v>17</v>
      </c>
      <c r="B17" s="59" t="s">
        <v>18</v>
      </c>
      <c r="C17" s="154">
        <f>SUM(C10:C16)</f>
        <v>76373</v>
      </c>
      <c r="D17" s="154">
        <f aca="true" t="shared" si="1" ref="D17:I17">SUM(D10:D16)</f>
        <v>91072</v>
      </c>
      <c r="E17" s="154">
        <f t="shared" si="1"/>
        <v>91072</v>
      </c>
      <c r="F17" s="154">
        <f t="shared" si="1"/>
        <v>91172</v>
      </c>
      <c r="G17" s="154">
        <f t="shared" si="1"/>
        <v>30572</v>
      </c>
      <c r="H17" s="154">
        <f t="shared" si="1"/>
        <v>19619</v>
      </c>
      <c r="I17" s="60">
        <f t="shared" si="1"/>
        <v>-10953</v>
      </c>
      <c r="J17" s="57"/>
    </row>
    <row r="18" spans="1:10" ht="12.75">
      <c r="A18" s="22">
        <v>230</v>
      </c>
      <c r="B18" s="5" t="s">
        <v>19</v>
      </c>
      <c r="C18" s="152"/>
      <c r="D18" s="152"/>
      <c r="E18" s="152"/>
      <c r="F18" s="152">
        <v>2035</v>
      </c>
      <c r="G18" s="152">
        <v>2035</v>
      </c>
      <c r="H18" s="152"/>
      <c r="I18" s="38">
        <f>H18-G18</f>
        <v>-2035</v>
      </c>
      <c r="J18" s="2"/>
    </row>
    <row r="19" spans="1:10" ht="12.75">
      <c r="A19" s="22">
        <v>231</v>
      </c>
      <c r="B19" s="5" t="s">
        <v>20</v>
      </c>
      <c r="C19" s="152">
        <v>4830</v>
      </c>
      <c r="D19" s="152">
        <v>101000</v>
      </c>
      <c r="E19" s="152">
        <v>101000</v>
      </c>
      <c r="F19" s="152">
        <v>98965</v>
      </c>
      <c r="G19" s="152">
        <v>31965</v>
      </c>
      <c r="H19" s="152">
        <v>0</v>
      </c>
      <c r="I19" s="38">
        <f>H19-G19</f>
        <v>-31965</v>
      </c>
      <c r="J19" s="2"/>
    </row>
    <row r="20" spans="1:10" ht="12.75">
      <c r="A20" s="22">
        <v>232</v>
      </c>
      <c r="B20" s="5" t="s">
        <v>21</v>
      </c>
      <c r="C20" s="152"/>
      <c r="D20" s="152"/>
      <c r="E20" s="152"/>
      <c r="F20" s="152"/>
      <c r="G20" s="152"/>
      <c r="H20" s="152"/>
      <c r="I20" s="38">
        <f>H20-G20</f>
        <v>0</v>
      </c>
      <c r="J20" s="2"/>
    </row>
    <row r="21" spans="1:10" ht="29.25" customHeight="1">
      <c r="A21" s="37" t="s">
        <v>22</v>
      </c>
      <c r="B21" s="48" t="s">
        <v>47</v>
      </c>
      <c r="C21" s="156">
        <f>SUM(C18:C20)</f>
        <v>4830</v>
      </c>
      <c r="D21" s="156">
        <f aca="true" t="shared" si="2" ref="D21:I21">SUM(D18:D20)</f>
        <v>101000</v>
      </c>
      <c r="E21" s="156">
        <f t="shared" si="2"/>
        <v>101000</v>
      </c>
      <c r="F21" s="156">
        <f t="shared" si="2"/>
        <v>101000</v>
      </c>
      <c r="G21" s="156">
        <f t="shared" si="2"/>
        <v>34000</v>
      </c>
      <c r="H21" s="156">
        <f t="shared" si="2"/>
        <v>0</v>
      </c>
      <c r="I21" s="43">
        <f t="shared" si="2"/>
        <v>-34000</v>
      </c>
      <c r="J21" s="2"/>
    </row>
    <row r="22" spans="1:10" ht="12.75">
      <c r="A22" s="22">
        <v>230</v>
      </c>
      <c r="B22" s="5" t="s">
        <v>19</v>
      </c>
      <c r="C22" s="158"/>
      <c r="D22" s="158"/>
      <c r="E22" s="158"/>
      <c r="F22" s="158"/>
      <c r="G22" s="158"/>
      <c r="H22" s="158"/>
      <c r="I22" s="38">
        <f>H22-G22</f>
        <v>0</v>
      </c>
      <c r="J22" s="2"/>
    </row>
    <row r="23" spans="1:10" ht="12.75">
      <c r="A23" s="22">
        <v>231</v>
      </c>
      <c r="B23" s="5" t="s">
        <v>20</v>
      </c>
      <c r="C23" s="158"/>
      <c r="D23" s="158"/>
      <c r="E23" s="158"/>
      <c r="F23" s="158"/>
      <c r="G23" s="158"/>
      <c r="H23" s="158"/>
      <c r="I23" s="38">
        <f>H23-G23</f>
        <v>0</v>
      </c>
      <c r="J23" s="2"/>
    </row>
    <row r="24" spans="1:10" ht="12.75">
      <c r="A24" s="22">
        <v>232</v>
      </c>
      <c r="B24" s="5" t="s">
        <v>21</v>
      </c>
      <c r="C24" s="158"/>
      <c r="D24" s="158"/>
      <c r="E24" s="158"/>
      <c r="F24" s="158"/>
      <c r="G24" s="158"/>
      <c r="H24" s="158"/>
      <c r="I24" s="38">
        <f>H24-G24</f>
        <v>0</v>
      </c>
      <c r="J24" s="2"/>
    </row>
    <row r="25" spans="1:10" ht="31.5" customHeight="1">
      <c r="A25" s="37" t="s">
        <v>22</v>
      </c>
      <c r="B25" s="48" t="s">
        <v>48</v>
      </c>
      <c r="C25" s="156">
        <f>SUM(C22:C24)</f>
        <v>0</v>
      </c>
      <c r="D25" s="156">
        <f aca="true" t="shared" si="3" ref="D25:I25">SUM(D22:D24)</f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43">
        <f t="shared" si="3"/>
        <v>0</v>
      </c>
      <c r="J25" s="2"/>
    </row>
    <row r="26" spans="1:10" s="58" customFormat="1" ht="12.75">
      <c r="A26" s="54" t="s">
        <v>23</v>
      </c>
      <c r="B26" s="55" t="s">
        <v>65</v>
      </c>
      <c r="C26" s="159">
        <f aca="true" t="shared" si="4" ref="C26:I26">C21+C25</f>
        <v>4830</v>
      </c>
      <c r="D26" s="159">
        <f t="shared" si="4"/>
        <v>101000</v>
      </c>
      <c r="E26" s="159">
        <f t="shared" si="4"/>
        <v>101000</v>
      </c>
      <c r="F26" s="159">
        <f t="shared" si="4"/>
        <v>101000</v>
      </c>
      <c r="G26" s="159">
        <f t="shared" si="4"/>
        <v>34000</v>
      </c>
      <c r="H26" s="159">
        <f t="shared" si="4"/>
        <v>0</v>
      </c>
      <c r="I26" s="56">
        <f t="shared" si="4"/>
        <v>-34000</v>
      </c>
      <c r="J26" s="57"/>
    </row>
    <row r="27" spans="1:9" ht="12.75">
      <c r="A27" s="490" t="s">
        <v>51</v>
      </c>
      <c r="B27" s="491"/>
      <c r="C27" s="161"/>
      <c r="D27" s="161"/>
      <c r="E27" s="161"/>
      <c r="F27" s="161"/>
      <c r="G27" s="161"/>
      <c r="H27" s="162">
        <v>0</v>
      </c>
      <c r="I27" s="44"/>
    </row>
    <row r="28" spans="1:10" s="58" customFormat="1" ht="18.75" customHeight="1" thickBot="1">
      <c r="A28" s="492" t="s">
        <v>52</v>
      </c>
      <c r="B28" s="493"/>
      <c r="C28" s="164">
        <f aca="true" t="shared" si="5" ref="C28:I28">C17+C26+C27</f>
        <v>81203</v>
      </c>
      <c r="D28" s="164">
        <f t="shared" si="5"/>
        <v>192072</v>
      </c>
      <c r="E28" s="164">
        <f t="shared" si="5"/>
        <v>192072</v>
      </c>
      <c r="F28" s="164">
        <f t="shared" si="5"/>
        <v>192172</v>
      </c>
      <c r="G28" s="164">
        <f t="shared" si="5"/>
        <v>64572</v>
      </c>
      <c r="H28" s="164">
        <f t="shared" si="5"/>
        <v>19619</v>
      </c>
      <c r="I28" s="83">
        <f t="shared" si="5"/>
        <v>-44953</v>
      </c>
      <c r="J28" s="150" t="s">
        <v>142</v>
      </c>
    </row>
    <row r="29" spans="1:9" ht="23.25" customHeight="1">
      <c r="A29" s="6"/>
      <c r="B29" s="3"/>
      <c r="C29" s="3"/>
      <c r="D29" s="25"/>
      <c r="E29" s="25"/>
      <c r="F29" s="25"/>
      <c r="G29" s="25"/>
      <c r="H29" s="25"/>
      <c r="I29" s="45"/>
    </row>
    <row r="30" spans="1:9" ht="11.25" customHeight="1">
      <c r="A30" s="6"/>
      <c r="B30" s="3"/>
      <c r="C30" s="3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14">
      <selection activeCell="K11" sqref="K11:M17"/>
    </sheetView>
  </sheetViews>
  <sheetFormatPr defaultColWidth="9.140625" defaultRowHeight="12.75"/>
  <cols>
    <col min="2" max="2" width="27.28125" style="0" customWidth="1"/>
    <col min="6" max="6" width="11.00390625" style="0" customWidth="1"/>
    <col min="7" max="7" width="10.7109375" style="0" customWidth="1"/>
    <col min="9" max="9" width="11.28125" style="0" customWidth="1"/>
    <col min="11" max="11" width="12.28125" style="0" customWidth="1"/>
    <col min="12" max="12" width="12.851562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103</v>
      </c>
      <c r="C6" s="86"/>
      <c r="D6" s="86"/>
      <c r="E6" s="86"/>
      <c r="F6" s="86"/>
      <c r="G6" s="87"/>
      <c r="H6" s="7" t="s">
        <v>64</v>
      </c>
      <c r="I6" s="89" t="s">
        <v>176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1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56.25" customHeight="1">
      <c r="A9" s="466"/>
      <c r="B9" s="487"/>
      <c r="C9" s="12" t="s">
        <v>160</v>
      </c>
      <c r="D9" s="12" t="s">
        <v>161</v>
      </c>
      <c r="E9" s="12" t="s">
        <v>156</v>
      </c>
      <c r="F9" s="12" t="s">
        <v>157</v>
      </c>
      <c r="G9" s="12" t="s">
        <v>158</v>
      </c>
      <c r="H9" s="12" t="s">
        <v>159</v>
      </c>
      <c r="I9" s="489"/>
      <c r="J9" s="51"/>
    </row>
    <row r="10" spans="1:10" ht="12.75">
      <c r="A10" s="22">
        <v>600</v>
      </c>
      <c r="B10" s="5" t="s">
        <v>10</v>
      </c>
      <c r="C10" s="152">
        <v>3679851</v>
      </c>
      <c r="D10" s="152">
        <v>4288841</v>
      </c>
      <c r="E10" s="152">
        <v>4288841</v>
      </c>
      <c r="F10" s="152">
        <v>4270168</v>
      </c>
      <c r="G10" s="152">
        <v>1565510</v>
      </c>
      <c r="H10" s="152">
        <v>1330120</v>
      </c>
      <c r="I10" s="38">
        <f>H10+H11-G10</f>
        <v>-13995</v>
      </c>
      <c r="J10" s="2"/>
    </row>
    <row r="11" spans="1:13" ht="12.75">
      <c r="A11" s="22">
        <v>601</v>
      </c>
      <c r="B11" s="5" t="s">
        <v>11</v>
      </c>
      <c r="C11" s="152">
        <v>612554</v>
      </c>
      <c r="D11" s="152">
        <v>714559</v>
      </c>
      <c r="E11" s="152">
        <v>714559</v>
      </c>
      <c r="F11" s="152">
        <v>714559</v>
      </c>
      <c r="G11" s="152">
        <v>238186</v>
      </c>
      <c r="H11" s="152">
        <v>221395</v>
      </c>
      <c r="I11" s="38"/>
      <c r="J11" s="2"/>
      <c r="K11" s="215"/>
      <c r="L11" s="215"/>
      <c r="M11" s="214"/>
    </row>
    <row r="12" spans="1:13" ht="12.75">
      <c r="A12" s="22">
        <v>602</v>
      </c>
      <c r="B12" s="5" t="s">
        <v>12</v>
      </c>
      <c r="C12" s="152">
        <v>1414211</v>
      </c>
      <c r="D12" s="152">
        <v>1369200</v>
      </c>
      <c r="E12" s="152">
        <v>1369200</v>
      </c>
      <c r="F12" s="152">
        <v>1369200</v>
      </c>
      <c r="G12" s="152">
        <v>552050</v>
      </c>
      <c r="H12" s="152">
        <v>356666</v>
      </c>
      <c r="I12" s="38">
        <f>H12+H15+H16-G12</f>
        <v>-149759</v>
      </c>
      <c r="J12" s="2"/>
      <c r="K12" s="215"/>
      <c r="L12" s="215"/>
      <c r="M12" s="214"/>
    </row>
    <row r="13" spans="1:13" ht="12.75">
      <c r="A13" s="22">
        <v>603</v>
      </c>
      <c r="B13" s="5" t="s">
        <v>13</v>
      </c>
      <c r="C13" s="152"/>
      <c r="D13" s="152"/>
      <c r="E13" s="152"/>
      <c r="F13" s="152"/>
      <c r="G13" s="152"/>
      <c r="H13" s="152"/>
      <c r="I13" s="38"/>
      <c r="J13" s="2"/>
      <c r="K13" s="215"/>
      <c r="L13" s="215"/>
      <c r="M13" s="214"/>
    </row>
    <row r="14" spans="1:10" ht="12.75">
      <c r="A14" s="22">
        <v>604</v>
      </c>
      <c r="B14" s="5" t="s">
        <v>14</v>
      </c>
      <c r="C14" s="152"/>
      <c r="D14" s="152"/>
      <c r="E14" s="152"/>
      <c r="F14" s="152"/>
      <c r="G14" s="152"/>
      <c r="H14" s="152"/>
      <c r="I14" s="38"/>
      <c r="J14" s="2"/>
    </row>
    <row r="15" spans="1:10" ht="12.75">
      <c r="A15" s="22">
        <v>605</v>
      </c>
      <c r="B15" s="5" t="s">
        <v>15</v>
      </c>
      <c r="C15" s="152">
        <v>439</v>
      </c>
      <c r="D15" s="152">
        <v>500</v>
      </c>
      <c r="E15" s="152">
        <v>500</v>
      </c>
      <c r="F15" s="152">
        <v>500</v>
      </c>
      <c r="G15" s="152">
        <v>500</v>
      </c>
      <c r="H15" s="152">
        <v>414</v>
      </c>
      <c r="I15" s="38"/>
      <c r="J15" s="2"/>
    </row>
    <row r="16" spans="1:10" ht="12.75">
      <c r="A16" s="22">
        <v>606</v>
      </c>
      <c r="B16" s="5" t="s">
        <v>16</v>
      </c>
      <c r="C16" s="152">
        <v>134012</v>
      </c>
      <c r="D16" s="152">
        <v>61500</v>
      </c>
      <c r="E16" s="152">
        <v>61500</v>
      </c>
      <c r="F16" s="152">
        <v>88173</v>
      </c>
      <c r="G16" s="152">
        <f>56174+8000</f>
        <v>64174</v>
      </c>
      <c r="H16" s="152">
        <v>45211</v>
      </c>
      <c r="I16" s="38"/>
      <c r="J16" s="2"/>
    </row>
    <row r="17" spans="1:13" s="58" customFormat="1" ht="12.75">
      <c r="A17" s="54" t="s">
        <v>17</v>
      </c>
      <c r="B17" s="59" t="s">
        <v>18</v>
      </c>
      <c r="C17" s="154">
        <f>SUM(C10:C16)</f>
        <v>5841067</v>
      </c>
      <c r="D17" s="154">
        <f aca="true" t="shared" si="0" ref="D17:I17">SUM(D10:D16)</f>
        <v>6434600</v>
      </c>
      <c r="E17" s="154">
        <f t="shared" si="0"/>
        <v>6434600</v>
      </c>
      <c r="F17" s="154">
        <f t="shared" si="0"/>
        <v>6442600</v>
      </c>
      <c r="G17" s="154">
        <f t="shared" si="0"/>
        <v>2420420</v>
      </c>
      <c r="H17" s="154">
        <f t="shared" si="0"/>
        <v>1953806</v>
      </c>
      <c r="I17" s="60">
        <f t="shared" si="0"/>
        <v>-163754</v>
      </c>
      <c r="J17" s="57"/>
      <c r="K17" s="207"/>
      <c r="L17" s="207"/>
      <c r="M17" s="212"/>
    </row>
    <row r="18" spans="1:10" ht="12.75">
      <c r="A18" s="22">
        <v>230</v>
      </c>
      <c r="B18" s="5" t="s">
        <v>19</v>
      </c>
      <c r="C18" s="152"/>
      <c r="D18" s="152">
        <v>15000</v>
      </c>
      <c r="E18" s="152">
        <v>15000</v>
      </c>
      <c r="F18" s="152">
        <v>15000</v>
      </c>
      <c r="G18" s="152"/>
      <c r="H18" s="152">
        <v>0</v>
      </c>
      <c r="I18" s="38">
        <f>H18-G18</f>
        <v>0</v>
      </c>
      <c r="J18" s="2"/>
    </row>
    <row r="19" spans="1:10" ht="12.75">
      <c r="A19" s="22">
        <v>231</v>
      </c>
      <c r="B19" s="5" t="s">
        <v>20</v>
      </c>
      <c r="C19" s="152">
        <v>418473</v>
      </c>
      <c r="D19" s="152">
        <v>205000</v>
      </c>
      <c r="E19" s="152">
        <v>205000</v>
      </c>
      <c r="F19" s="152">
        <v>205000</v>
      </c>
      <c r="G19" s="152">
        <v>80000</v>
      </c>
      <c r="H19" s="152">
        <v>6946</v>
      </c>
      <c r="I19" s="38">
        <f>H19+H18-G19</f>
        <v>-73054</v>
      </c>
      <c r="J19" s="2"/>
    </row>
    <row r="20" spans="1:10" ht="12.75">
      <c r="A20" s="22">
        <v>232</v>
      </c>
      <c r="B20" s="5" t="s">
        <v>21</v>
      </c>
      <c r="C20" s="152"/>
      <c r="D20" s="152"/>
      <c r="E20" s="152"/>
      <c r="F20" s="152"/>
      <c r="G20" s="152"/>
      <c r="H20" s="152"/>
      <c r="I20" s="38">
        <f>H20-G20</f>
        <v>0</v>
      </c>
      <c r="J20" s="2"/>
    </row>
    <row r="21" spans="1:11" ht="33.75" customHeight="1">
      <c r="A21" s="37" t="s">
        <v>22</v>
      </c>
      <c r="B21" s="48" t="s">
        <v>47</v>
      </c>
      <c r="C21" s="156">
        <f>SUM(C18:C20)</f>
        <v>418473</v>
      </c>
      <c r="D21" s="156">
        <f aca="true" t="shared" si="1" ref="D21:I21">SUM(D18:D20)</f>
        <v>220000</v>
      </c>
      <c r="E21" s="156">
        <f t="shared" si="1"/>
        <v>220000</v>
      </c>
      <c r="F21" s="156">
        <f t="shared" si="1"/>
        <v>220000</v>
      </c>
      <c r="G21" s="156">
        <f t="shared" si="1"/>
        <v>80000</v>
      </c>
      <c r="H21" s="156">
        <f t="shared" si="1"/>
        <v>6946</v>
      </c>
      <c r="I21" s="43">
        <f t="shared" si="1"/>
        <v>-73054</v>
      </c>
      <c r="J21" s="2"/>
      <c r="K21" s="116"/>
    </row>
    <row r="22" spans="1:10" ht="12.75">
      <c r="A22" s="22">
        <v>230</v>
      </c>
      <c r="B22" s="5" t="s">
        <v>19</v>
      </c>
      <c r="C22" s="158"/>
      <c r="D22" s="158"/>
      <c r="E22" s="158"/>
      <c r="F22" s="158"/>
      <c r="G22" s="158"/>
      <c r="H22" s="158"/>
      <c r="I22" s="38">
        <f>H22-G22</f>
        <v>0</v>
      </c>
      <c r="J22" s="2"/>
    </row>
    <row r="23" spans="1:10" ht="12.75">
      <c r="A23" s="22">
        <v>231</v>
      </c>
      <c r="B23" s="5" t="s">
        <v>20</v>
      </c>
      <c r="C23" s="158"/>
      <c r="D23" s="158"/>
      <c r="E23" s="158"/>
      <c r="F23" s="158"/>
      <c r="G23" s="158"/>
      <c r="H23" s="158"/>
      <c r="I23" s="38">
        <f>H23-G23</f>
        <v>0</v>
      </c>
      <c r="J23" s="2"/>
    </row>
    <row r="24" spans="1:10" ht="12.75">
      <c r="A24" s="22">
        <v>232</v>
      </c>
      <c r="B24" s="5" t="s">
        <v>21</v>
      </c>
      <c r="C24" s="158"/>
      <c r="D24" s="158"/>
      <c r="E24" s="158"/>
      <c r="F24" s="158"/>
      <c r="G24" s="158"/>
      <c r="H24" s="158"/>
      <c r="I24" s="38">
        <f>H24-G24</f>
        <v>0</v>
      </c>
      <c r="J24" s="2"/>
    </row>
    <row r="25" spans="1:10" ht="31.5" customHeight="1">
      <c r="A25" s="37" t="s">
        <v>22</v>
      </c>
      <c r="B25" s="48" t="s">
        <v>48</v>
      </c>
      <c r="C25" s="156">
        <f>SUM(C22:C24)</f>
        <v>0</v>
      </c>
      <c r="D25" s="156">
        <f aca="true" t="shared" si="2" ref="D25:I25">SUM(D22:D24)</f>
        <v>0</v>
      </c>
      <c r="E25" s="156">
        <f t="shared" si="2"/>
        <v>0</v>
      </c>
      <c r="F25" s="156">
        <f t="shared" si="2"/>
        <v>0</v>
      </c>
      <c r="G25" s="156">
        <f t="shared" si="2"/>
        <v>0</v>
      </c>
      <c r="H25" s="156">
        <f t="shared" si="2"/>
        <v>0</v>
      </c>
      <c r="I25" s="43">
        <f t="shared" si="2"/>
        <v>0</v>
      </c>
      <c r="J25" s="2"/>
    </row>
    <row r="26" spans="1:10" s="58" customFormat="1" ht="12.75">
      <c r="A26" s="54" t="s">
        <v>23</v>
      </c>
      <c r="B26" s="55" t="s">
        <v>65</v>
      </c>
      <c r="C26" s="159">
        <f aca="true" t="shared" si="3" ref="C26:I26">C21+C25</f>
        <v>418473</v>
      </c>
      <c r="D26" s="159">
        <f t="shared" si="3"/>
        <v>220000</v>
      </c>
      <c r="E26" s="159">
        <f t="shared" si="3"/>
        <v>220000</v>
      </c>
      <c r="F26" s="159">
        <f t="shared" si="3"/>
        <v>220000</v>
      </c>
      <c r="G26" s="159">
        <f t="shared" si="3"/>
        <v>80000</v>
      </c>
      <c r="H26" s="159">
        <f t="shared" si="3"/>
        <v>6946</v>
      </c>
      <c r="I26" s="56">
        <f t="shared" si="3"/>
        <v>-73054</v>
      </c>
      <c r="J26" s="57"/>
    </row>
    <row r="27" spans="1:9" ht="12.75">
      <c r="A27" s="490" t="s">
        <v>51</v>
      </c>
      <c r="B27" s="491"/>
      <c r="C27" s="161"/>
      <c r="D27" s="161"/>
      <c r="E27" s="161"/>
      <c r="F27" s="161"/>
      <c r="G27" s="161"/>
      <c r="H27" s="162">
        <v>0</v>
      </c>
      <c r="I27" s="44"/>
    </row>
    <row r="28" spans="1:11" s="58" customFormat="1" ht="18.75" customHeight="1" thickBot="1">
      <c r="A28" s="492" t="s">
        <v>52</v>
      </c>
      <c r="B28" s="493"/>
      <c r="C28" s="164">
        <f aca="true" t="shared" si="4" ref="C28:I28">C17+C26+C27</f>
        <v>6259540</v>
      </c>
      <c r="D28" s="164">
        <f t="shared" si="4"/>
        <v>6654600</v>
      </c>
      <c r="E28" s="164">
        <f t="shared" si="4"/>
        <v>6654600</v>
      </c>
      <c r="F28" s="164">
        <f t="shared" si="4"/>
        <v>6662600</v>
      </c>
      <c r="G28" s="164">
        <f t="shared" si="4"/>
        <v>2500420</v>
      </c>
      <c r="H28" s="164">
        <f t="shared" si="4"/>
        <v>1960752</v>
      </c>
      <c r="I28" s="83">
        <f t="shared" si="4"/>
        <v>-236808</v>
      </c>
      <c r="J28" s="91" t="s">
        <v>142</v>
      </c>
      <c r="K28" s="207"/>
    </row>
    <row r="29" spans="1:9" ht="23.25" customHeight="1">
      <c r="A29" s="6"/>
      <c r="B29" s="3"/>
      <c r="C29" s="3"/>
      <c r="D29" s="25"/>
      <c r="E29" s="25"/>
      <c r="F29" s="25"/>
      <c r="G29" s="25"/>
      <c r="H29" s="25"/>
      <c r="I29" s="45"/>
    </row>
    <row r="30" spans="1:9" ht="11.25" customHeight="1">
      <c r="A30" s="6"/>
      <c r="B30" s="3"/>
      <c r="C30" s="3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1">
      <selection activeCell="K9" sqref="K9:M19"/>
    </sheetView>
  </sheetViews>
  <sheetFormatPr defaultColWidth="9.140625" defaultRowHeight="12.75"/>
  <cols>
    <col min="2" max="2" width="26.42187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177</v>
      </c>
      <c r="C6" s="86"/>
      <c r="D6" s="86"/>
      <c r="E6" s="86"/>
      <c r="F6" s="86"/>
      <c r="G6" s="87"/>
      <c r="H6" s="7" t="s">
        <v>64</v>
      </c>
      <c r="I6" s="89" t="s">
        <v>178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1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56.25">
      <c r="A9" s="466"/>
      <c r="B9" s="487"/>
      <c r="C9" s="12" t="s">
        <v>160</v>
      </c>
      <c r="D9" s="12" t="s">
        <v>161</v>
      </c>
      <c r="E9" s="12" t="s">
        <v>156</v>
      </c>
      <c r="F9" s="12" t="s">
        <v>157</v>
      </c>
      <c r="G9" s="12" t="s">
        <v>158</v>
      </c>
      <c r="H9" s="12" t="s">
        <v>174</v>
      </c>
      <c r="I9" s="489"/>
      <c r="J9" s="51"/>
    </row>
    <row r="10" spans="1:10" ht="12.75">
      <c r="A10" s="22">
        <v>600</v>
      </c>
      <c r="B10" s="5" t="s">
        <v>10</v>
      </c>
      <c r="C10" s="189">
        <v>88236</v>
      </c>
      <c r="D10" s="189">
        <v>110400</v>
      </c>
      <c r="E10" s="189">
        <v>110400</v>
      </c>
      <c r="F10" s="189">
        <v>110400</v>
      </c>
      <c r="G10" s="190">
        <v>36800</v>
      </c>
      <c r="H10" s="189">
        <v>30913</v>
      </c>
      <c r="I10" s="191">
        <f>H10+H11-G10</f>
        <v>-712</v>
      </c>
      <c r="J10" s="2"/>
    </row>
    <row r="11" spans="1:13" ht="12.75">
      <c r="A11" s="22">
        <v>601</v>
      </c>
      <c r="B11" s="5" t="s">
        <v>11</v>
      </c>
      <c r="C11" s="189">
        <v>14744</v>
      </c>
      <c r="D11" s="189">
        <v>17900</v>
      </c>
      <c r="E11" s="189">
        <v>17900</v>
      </c>
      <c r="F11" s="189">
        <v>17900</v>
      </c>
      <c r="G11" s="189">
        <v>5920</v>
      </c>
      <c r="H11" s="189">
        <v>5175</v>
      </c>
      <c r="I11" s="191"/>
      <c r="J11" s="2"/>
      <c r="K11" s="215"/>
      <c r="L11" s="215"/>
      <c r="M11" s="214"/>
    </row>
    <row r="12" spans="1:13" ht="12.75">
      <c r="A12" s="22">
        <v>602</v>
      </c>
      <c r="B12" s="5" t="s">
        <v>12</v>
      </c>
      <c r="C12" s="189">
        <v>21156</v>
      </c>
      <c r="D12" s="189">
        <v>32000</v>
      </c>
      <c r="E12" s="189">
        <v>32000</v>
      </c>
      <c r="F12" s="189">
        <v>31952</v>
      </c>
      <c r="G12" s="189">
        <v>10632</v>
      </c>
      <c r="H12" s="189">
        <v>5069</v>
      </c>
      <c r="I12" s="191">
        <f>H12+H16-G12</f>
        <v>-5547</v>
      </c>
      <c r="J12" s="2"/>
      <c r="K12" s="215"/>
      <c r="L12" s="215"/>
      <c r="M12" s="214"/>
    </row>
    <row r="13" spans="1:13" ht="12.75">
      <c r="A13" s="22">
        <v>603</v>
      </c>
      <c r="B13" s="5" t="s">
        <v>13</v>
      </c>
      <c r="C13" s="189"/>
      <c r="D13" s="189"/>
      <c r="E13" s="189"/>
      <c r="F13" s="189"/>
      <c r="G13" s="189"/>
      <c r="H13" s="189"/>
      <c r="I13" s="191"/>
      <c r="J13" s="2"/>
      <c r="K13" s="215"/>
      <c r="L13" s="215"/>
      <c r="M13" s="214"/>
    </row>
    <row r="14" spans="1:10" ht="12.75">
      <c r="A14" s="22">
        <v>604</v>
      </c>
      <c r="B14" s="5" t="s">
        <v>14</v>
      </c>
      <c r="C14" s="189"/>
      <c r="D14" s="189"/>
      <c r="E14" s="189"/>
      <c r="F14" s="189"/>
      <c r="G14" s="189"/>
      <c r="H14" s="189"/>
      <c r="I14" s="191"/>
      <c r="J14" s="2"/>
    </row>
    <row r="15" spans="1:10" ht="12.75">
      <c r="A15" s="22">
        <v>605</v>
      </c>
      <c r="B15" s="5" t="s">
        <v>15</v>
      </c>
      <c r="C15" s="189"/>
      <c r="D15" s="189"/>
      <c r="E15" s="189"/>
      <c r="F15" s="189"/>
      <c r="G15" s="189"/>
      <c r="H15" s="189"/>
      <c r="I15" s="191"/>
      <c r="J15" s="2"/>
    </row>
    <row r="16" spans="1:13" ht="12.75">
      <c r="A16" s="22">
        <v>606</v>
      </c>
      <c r="B16" s="5" t="s">
        <v>16</v>
      </c>
      <c r="C16" s="189">
        <v>1879</v>
      </c>
      <c r="D16" s="189"/>
      <c r="E16" s="189"/>
      <c r="F16" s="189">
        <v>448</v>
      </c>
      <c r="G16" s="189">
        <v>448</v>
      </c>
      <c r="H16" s="189">
        <v>16</v>
      </c>
      <c r="I16" s="191"/>
      <c r="J16" s="2"/>
      <c r="K16" s="208"/>
      <c r="L16" s="208"/>
      <c r="M16" s="214"/>
    </row>
    <row r="17" spans="1:11" s="58" customFormat="1" ht="12.75">
      <c r="A17" s="54" t="s">
        <v>17</v>
      </c>
      <c r="B17" s="59" t="s">
        <v>18</v>
      </c>
      <c r="C17" s="192">
        <f>SUM(C10:C16)</f>
        <v>126015</v>
      </c>
      <c r="D17" s="192">
        <f aca="true" t="shared" si="0" ref="D17:I17">SUM(D10:D16)</f>
        <v>160300</v>
      </c>
      <c r="E17" s="192">
        <f t="shared" si="0"/>
        <v>160300</v>
      </c>
      <c r="F17" s="192">
        <f t="shared" si="0"/>
        <v>160700</v>
      </c>
      <c r="G17" s="192">
        <f t="shared" si="0"/>
        <v>53800</v>
      </c>
      <c r="H17" s="192">
        <f t="shared" si="0"/>
        <v>41173</v>
      </c>
      <c r="I17" s="193">
        <f t="shared" si="0"/>
        <v>-6259</v>
      </c>
      <c r="J17" s="57"/>
      <c r="K17" s="208"/>
    </row>
    <row r="18" spans="1:11" ht="12.75">
      <c r="A18" s="22">
        <v>230</v>
      </c>
      <c r="B18" s="5" t="s">
        <v>19</v>
      </c>
      <c r="C18" s="189"/>
      <c r="D18" s="189"/>
      <c r="E18" s="189"/>
      <c r="F18" s="189"/>
      <c r="G18" s="189"/>
      <c r="H18" s="189"/>
      <c r="I18" s="191"/>
      <c r="J18" s="2"/>
      <c r="K18" s="91"/>
    </row>
    <row r="19" spans="1:11" ht="12.75">
      <c r="A19" s="22">
        <v>231</v>
      </c>
      <c r="B19" s="5" t="s">
        <v>20</v>
      </c>
      <c r="C19" s="189">
        <v>1567</v>
      </c>
      <c r="D19" s="189">
        <v>5000</v>
      </c>
      <c r="E19" s="189">
        <v>5000</v>
      </c>
      <c r="F19" s="189">
        <v>5000</v>
      </c>
      <c r="G19" s="189">
        <v>5000</v>
      </c>
      <c r="H19" s="189">
        <v>0</v>
      </c>
      <c r="I19" s="191">
        <f>H19-G19</f>
        <v>-5000</v>
      </c>
      <c r="J19" s="2"/>
      <c r="K19" s="91"/>
    </row>
    <row r="20" spans="1:11" ht="12.75">
      <c r="A20" s="22">
        <v>232</v>
      </c>
      <c r="B20" s="5" t="s">
        <v>21</v>
      </c>
      <c r="C20" s="189"/>
      <c r="D20" s="189"/>
      <c r="E20" s="189"/>
      <c r="F20" s="189"/>
      <c r="G20" s="189"/>
      <c r="H20" s="189"/>
      <c r="I20" s="191"/>
      <c r="J20" s="2"/>
      <c r="K20" s="91"/>
    </row>
    <row r="21" spans="1:11" ht="35.25" customHeight="1">
      <c r="A21" s="37" t="s">
        <v>22</v>
      </c>
      <c r="B21" s="48" t="s">
        <v>47</v>
      </c>
      <c r="C21" s="194">
        <f>SUM(C18:C20)</f>
        <v>1567</v>
      </c>
      <c r="D21" s="194">
        <f aca="true" t="shared" si="1" ref="D21:I21">SUM(D18:D20)</f>
        <v>5000</v>
      </c>
      <c r="E21" s="194">
        <f t="shared" si="1"/>
        <v>5000</v>
      </c>
      <c r="F21" s="194">
        <f t="shared" si="1"/>
        <v>5000</v>
      </c>
      <c r="G21" s="194">
        <f t="shared" si="1"/>
        <v>5000</v>
      </c>
      <c r="H21" s="194">
        <f t="shared" si="1"/>
        <v>0</v>
      </c>
      <c r="I21" s="195">
        <f t="shared" si="1"/>
        <v>-5000</v>
      </c>
      <c r="J21" s="2"/>
      <c r="K21" s="208"/>
    </row>
    <row r="22" spans="1:11" ht="12.75">
      <c r="A22" s="22">
        <v>230</v>
      </c>
      <c r="B22" s="5" t="s">
        <v>19</v>
      </c>
      <c r="C22" s="196"/>
      <c r="D22" s="196"/>
      <c r="E22" s="196"/>
      <c r="F22" s="196"/>
      <c r="G22" s="196"/>
      <c r="H22" s="196"/>
      <c r="I22" s="191">
        <f>H22-G22</f>
        <v>0</v>
      </c>
      <c r="J22" s="2"/>
      <c r="K22" s="91"/>
    </row>
    <row r="23" spans="1:11" ht="12.75">
      <c r="A23" s="22">
        <v>231</v>
      </c>
      <c r="B23" s="5" t="s">
        <v>20</v>
      </c>
      <c r="C23" s="196"/>
      <c r="D23" s="196"/>
      <c r="E23" s="196"/>
      <c r="F23" s="196"/>
      <c r="G23" s="196"/>
      <c r="H23" s="196"/>
      <c r="I23" s="191">
        <f>H23-G23</f>
        <v>0</v>
      </c>
      <c r="J23" s="2"/>
      <c r="K23" s="91"/>
    </row>
    <row r="24" spans="1:11" ht="12.75">
      <c r="A24" s="22">
        <v>232</v>
      </c>
      <c r="B24" s="5" t="s">
        <v>21</v>
      </c>
      <c r="C24" s="196"/>
      <c r="D24" s="196"/>
      <c r="E24" s="196"/>
      <c r="F24" s="196"/>
      <c r="G24" s="196"/>
      <c r="H24" s="196"/>
      <c r="I24" s="191">
        <f>H24-G24</f>
        <v>0</v>
      </c>
      <c r="J24" s="2"/>
      <c r="K24" s="91"/>
    </row>
    <row r="25" spans="1:11" ht="27.75" customHeight="1">
      <c r="A25" s="37" t="s">
        <v>22</v>
      </c>
      <c r="B25" s="48" t="s">
        <v>48</v>
      </c>
      <c r="C25" s="194">
        <f>SUM(C22:C24)</f>
        <v>0</v>
      </c>
      <c r="D25" s="194">
        <f aca="true" t="shared" si="2" ref="D25:I25">SUM(D22:D24)</f>
        <v>0</v>
      </c>
      <c r="E25" s="194">
        <f t="shared" si="2"/>
        <v>0</v>
      </c>
      <c r="F25" s="194">
        <f t="shared" si="2"/>
        <v>0</v>
      </c>
      <c r="G25" s="194">
        <f t="shared" si="2"/>
        <v>0</v>
      </c>
      <c r="H25" s="194">
        <f t="shared" si="2"/>
        <v>0</v>
      </c>
      <c r="I25" s="195">
        <f t="shared" si="2"/>
        <v>0</v>
      </c>
      <c r="J25" s="2"/>
      <c r="K25" s="91"/>
    </row>
    <row r="26" spans="1:11" s="58" customFormat="1" ht="12.75">
      <c r="A26" s="54" t="s">
        <v>23</v>
      </c>
      <c r="B26" s="55" t="s">
        <v>65</v>
      </c>
      <c r="C26" s="197">
        <f aca="true" t="shared" si="3" ref="C26:I26">C21+C25</f>
        <v>1567</v>
      </c>
      <c r="D26" s="197">
        <f t="shared" si="3"/>
        <v>5000</v>
      </c>
      <c r="E26" s="197">
        <f t="shared" si="3"/>
        <v>5000</v>
      </c>
      <c r="F26" s="197">
        <f t="shared" si="3"/>
        <v>5000</v>
      </c>
      <c r="G26" s="197">
        <f t="shared" si="3"/>
        <v>5000</v>
      </c>
      <c r="H26" s="197">
        <f t="shared" si="3"/>
        <v>0</v>
      </c>
      <c r="I26" s="198">
        <f t="shared" si="3"/>
        <v>-5000</v>
      </c>
      <c r="J26" s="57"/>
      <c r="K26" s="91"/>
    </row>
    <row r="27" spans="1:11" ht="12.75">
      <c r="A27" s="490" t="s">
        <v>51</v>
      </c>
      <c r="B27" s="491"/>
      <c r="C27" s="199"/>
      <c r="D27" s="199"/>
      <c r="E27" s="199"/>
      <c r="F27" s="199"/>
      <c r="G27" s="199"/>
      <c r="H27" s="200">
        <v>0</v>
      </c>
      <c r="I27" s="201"/>
      <c r="K27" s="91"/>
    </row>
    <row r="28" spans="1:11" s="58" customFormat="1" ht="18.75" customHeight="1" thickBot="1">
      <c r="A28" s="492" t="s">
        <v>52</v>
      </c>
      <c r="B28" s="493"/>
      <c r="C28" s="202">
        <f aca="true" t="shared" si="4" ref="C28:I28">C17+C26+C27</f>
        <v>127582</v>
      </c>
      <c r="D28" s="202">
        <f t="shared" si="4"/>
        <v>165300</v>
      </c>
      <c r="E28" s="202">
        <f t="shared" si="4"/>
        <v>165300</v>
      </c>
      <c r="F28" s="202">
        <f t="shared" si="4"/>
        <v>165700</v>
      </c>
      <c r="G28" s="202">
        <f t="shared" si="4"/>
        <v>58800</v>
      </c>
      <c r="H28" s="202">
        <f t="shared" si="4"/>
        <v>41173</v>
      </c>
      <c r="I28" s="203">
        <f t="shared" si="4"/>
        <v>-11259</v>
      </c>
      <c r="J28" s="150" t="s">
        <v>142</v>
      </c>
      <c r="K28" s="208"/>
    </row>
    <row r="29" spans="1:9" ht="23.25" customHeight="1">
      <c r="A29" s="6"/>
      <c r="B29" s="3"/>
      <c r="C29" s="186"/>
      <c r="D29" s="204"/>
      <c r="E29" s="204"/>
      <c r="F29" s="204"/>
      <c r="G29" s="204"/>
      <c r="H29" s="204"/>
      <c r="I29" s="205"/>
    </row>
    <row r="30" spans="1:9" ht="11.25" customHeight="1">
      <c r="A30" s="6"/>
      <c r="B30" s="3"/>
      <c r="C30" s="3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4">
      <selection activeCell="K10" sqref="K10:M18"/>
    </sheetView>
  </sheetViews>
  <sheetFormatPr defaultColWidth="9.140625" defaultRowHeight="12.75"/>
  <cols>
    <col min="2" max="2" width="28.28125" style="0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8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84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179</v>
      </c>
      <c r="C6" s="86"/>
      <c r="D6" s="86"/>
      <c r="E6" s="86"/>
      <c r="F6" s="86"/>
      <c r="G6" s="87"/>
      <c r="H6" s="7" t="s">
        <v>64</v>
      </c>
      <c r="I6" s="89" t="s">
        <v>180</v>
      </c>
      <c r="J6" s="2"/>
    </row>
    <row r="7" spans="1:10" s="50" customFormat="1" ht="12.75">
      <c r="A7" s="462" t="s">
        <v>84</v>
      </c>
      <c r="B7" s="485" t="s">
        <v>63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22.5">
      <c r="A8" s="464"/>
      <c r="B8" s="486"/>
      <c r="C8" s="11" t="s">
        <v>7</v>
      </c>
      <c r="D8" s="11" t="s">
        <v>31</v>
      </c>
      <c r="E8" s="12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56.25">
      <c r="A9" s="466"/>
      <c r="B9" s="487"/>
      <c r="C9" s="12" t="s">
        <v>160</v>
      </c>
      <c r="D9" s="12" t="s">
        <v>161</v>
      </c>
      <c r="E9" s="12" t="s">
        <v>156</v>
      </c>
      <c r="F9" s="12" t="s">
        <v>157</v>
      </c>
      <c r="G9" s="12" t="s">
        <v>158</v>
      </c>
      <c r="H9" s="12" t="s">
        <v>159</v>
      </c>
      <c r="I9" s="489"/>
      <c r="J9" s="51"/>
    </row>
    <row r="10" spans="1:10" ht="12.75">
      <c r="A10" s="22">
        <v>600</v>
      </c>
      <c r="B10" s="5" t="s">
        <v>10</v>
      </c>
      <c r="C10" s="152">
        <v>7006</v>
      </c>
      <c r="D10" s="152">
        <v>9880</v>
      </c>
      <c r="E10" s="152">
        <v>9880</v>
      </c>
      <c r="F10" s="152">
        <v>9880</v>
      </c>
      <c r="G10" s="152">
        <v>3320</v>
      </c>
      <c r="H10" s="152">
        <v>2924</v>
      </c>
      <c r="I10" s="180">
        <f>H10+H11-G10</f>
        <v>98</v>
      </c>
      <c r="J10" s="2"/>
    </row>
    <row r="11" spans="1:13" ht="12.75">
      <c r="A11" s="22">
        <v>601</v>
      </c>
      <c r="B11" s="5" t="s">
        <v>11</v>
      </c>
      <c r="C11" s="152">
        <v>1186</v>
      </c>
      <c r="D11" s="152">
        <v>1680</v>
      </c>
      <c r="E11" s="152">
        <v>1680</v>
      </c>
      <c r="F11" s="152">
        <v>1680</v>
      </c>
      <c r="G11" s="152">
        <v>560</v>
      </c>
      <c r="H11" s="152">
        <v>494</v>
      </c>
      <c r="I11" s="180"/>
      <c r="J11" s="2"/>
      <c r="K11" s="215"/>
      <c r="L11" s="215"/>
      <c r="M11" s="214"/>
    </row>
    <row r="12" spans="1:13" ht="12.75">
      <c r="A12" s="22">
        <v>602</v>
      </c>
      <c r="B12" s="5" t="s">
        <v>12</v>
      </c>
      <c r="C12" s="152">
        <v>2447</v>
      </c>
      <c r="D12" s="152">
        <v>4000</v>
      </c>
      <c r="E12" s="152">
        <v>4000</v>
      </c>
      <c r="F12" s="152">
        <v>3976</v>
      </c>
      <c r="G12" s="152">
        <v>1676</v>
      </c>
      <c r="H12" s="152">
        <v>856</v>
      </c>
      <c r="I12" s="180">
        <f>H12+H16-G12</f>
        <v>-814</v>
      </c>
      <c r="J12" s="2"/>
      <c r="K12" s="215"/>
      <c r="L12" s="215"/>
      <c r="M12" s="214"/>
    </row>
    <row r="13" spans="1:13" ht="12.75">
      <c r="A13" s="22">
        <v>603</v>
      </c>
      <c r="B13" s="5" t="s">
        <v>13</v>
      </c>
      <c r="C13" s="152"/>
      <c r="D13" s="152"/>
      <c r="E13" s="152"/>
      <c r="F13" s="152"/>
      <c r="G13" s="152"/>
      <c r="H13" s="152"/>
      <c r="I13" s="180"/>
      <c r="J13" s="2"/>
      <c r="K13" s="215"/>
      <c r="L13" s="215"/>
      <c r="M13" s="214"/>
    </row>
    <row r="14" spans="1:13" ht="12.75">
      <c r="A14" s="22">
        <v>604</v>
      </c>
      <c r="B14" s="5" t="s">
        <v>14</v>
      </c>
      <c r="C14" s="152"/>
      <c r="D14" s="152"/>
      <c r="E14" s="152"/>
      <c r="F14" s="152"/>
      <c r="G14" s="152"/>
      <c r="H14" s="152"/>
      <c r="I14" s="180"/>
      <c r="J14" s="2"/>
      <c r="K14" s="215"/>
      <c r="L14" s="215"/>
      <c r="M14" s="214"/>
    </row>
    <row r="15" spans="1:10" ht="12.75">
      <c r="A15" s="22">
        <v>605</v>
      </c>
      <c r="B15" s="5" t="s">
        <v>15</v>
      </c>
      <c r="C15" s="152"/>
      <c r="D15" s="152"/>
      <c r="E15" s="152"/>
      <c r="F15" s="152"/>
      <c r="G15" s="152"/>
      <c r="H15" s="152"/>
      <c r="I15" s="180"/>
      <c r="J15" s="2"/>
    </row>
    <row r="16" spans="1:11" ht="12.75">
      <c r="A16" s="22">
        <v>606</v>
      </c>
      <c r="B16" s="5" t="s">
        <v>16</v>
      </c>
      <c r="C16" s="152">
        <v>174</v>
      </c>
      <c r="D16" s="152"/>
      <c r="E16" s="152"/>
      <c r="F16" s="152">
        <v>124</v>
      </c>
      <c r="G16" s="152">
        <v>124</v>
      </c>
      <c r="H16" s="152">
        <v>6</v>
      </c>
      <c r="I16" s="180"/>
      <c r="J16" s="2"/>
      <c r="K16" s="91"/>
    </row>
    <row r="17" spans="1:11" s="58" customFormat="1" ht="12.75">
      <c r="A17" s="54" t="s">
        <v>17</v>
      </c>
      <c r="B17" s="59" t="s">
        <v>18</v>
      </c>
      <c r="C17" s="154">
        <f>SUM(C10:C16)</f>
        <v>10813</v>
      </c>
      <c r="D17" s="154">
        <f aca="true" t="shared" si="0" ref="D17:I17">SUM(D10:D16)</f>
        <v>15560</v>
      </c>
      <c r="E17" s="154">
        <f t="shared" si="0"/>
        <v>15560</v>
      </c>
      <c r="F17" s="154">
        <f t="shared" si="0"/>
        <v>15660</v>
      </c>
      <c r="G17" s="154">
        <f t="shared" si="0"/>
        <v>5680</v>
      </c>
      <c r="H17" s="154">
        <f t="shared" si="0"/>
        <v>4280</v>
      </c>
      <c r="I17" s="181">
        <f t="shared" si="0"/>
        <v>-716</v>
      </c>
      <c r="J17" s="57"/>
      <c r="K17" s="208"/>
    </row>
    <row r="18" spans="1:11" ht="12.75">
      <c r="A18" s="22">
        <v>230</v>
      </c>
      <c r="B18" s="5" t="s">
        <v>19</v>
      </c>
      <c r="C18" s="152"/>
      <c r="D18" s="152"/>
      <c r="E18" s="152"/>
      <c r="F18" s="152"/>
      <c r="G18" s="152"/>
      <c r="H18" s="152"/>
      <c r="I18" s="180"/>
      <c r="J18" s="2"/>
      <c r="K18" s="91"/>
    </row>
    <row r="19" spans="1:11" ht="12.75">
      <c r="A19" s="22">
        <v>231</v>
      </c>
      <c r="B19" s="5" t="s">
        <v>20</v>
      </c>
      <c r="C19" s="152">
        <v>174</v>
      </c>
      <c r="D19" s="152">
        <v>200</v>
      </c>
      <c r="E19" s="152">
        <v>200</v>
      </c>
      <c r="F19" s="152">
        <v>200</v>
      </c>
      <c r="G19" s="152">
        <v>200</v>
      </c>
      <c r="H19" s="152">
        <v>0</v>
      </c>
      <c r="I19" s="180">
        <f>H19-G19</f>
        <v>-200</v>
      </c>
      <c r="J19" s="2"/>
      <c r="K19" s="91"/>
    </row>
    <row r="20" spans="1:11" ht="12.75">
      <c r="A20" s="22">
        <v>232</v>
      </c>
      <c r="B20" s="5" t="s">
        <v>21</v>
      </c>
      <c r="C20" s="152"/>
      <c r="D20" s="152"/>
      <c r="E20" s="152"/>
      <c r="F20" s="152"/>
      <c r="G20" s="152"/>
      <c r="H20" s="152"/>
      <c r="I20" s="180"/>
      <c r="J20" s="2"/>
      <c r="K20" s="91"/>
    </row>
    <row r="21" spans="1:11" ht="34.5" customHeight="1">
      <c r="A21" s="37" t="s">
        <v>22</v>
      </c>
      <c r="B21" s="48" t="s">
        <v>47</v>
      </c>
      <c r="C21" s="156">
        <f>SUM(C18:C20)</f>
        <v>174</v>
      </c>
      <c r="D21" s="156">
        <f aca="true" t="shared" si="1" ref="D21:I21">SUM(D18:D20)</f>
        <v>200</v>
      </c>
      <c r="E21" s="156">
        <f t="shared" si="1"/>
        <v>200</v>
      </c>
      <c r="F21" s="156">
        <f t="shared" si="1"/>
        <v>200</v>
      </c>
      <c r="G21" s="156">
        <f t="shared" si="1"/>
        <v>200</v>
      </c>
      <c r="H21" s="156">
        <f t="shared" si="1"/>
        <v>0</v>
      </c>
      <c r="I21" s="182">
        <f t="shared" si="1"/>
        <v>-200</v>
      </c>
      <c r="J21" s="2"/>
      <c r="K21" s="208"/>
    </row>
    <row r="22" spans="1:11" ht="12.75">
      <c r="A22" s="22">
        <v>230</v>
      </c>
      <c r="B22" s="5" t="s">
        <v>19</v>
      </c>
      <c r="C22" s="158"/>
      <c r="D22" s="158"/>
      <c r="E22" s="158"/>
      <c r="F22" s="158"/>
      <c r="G22" s="158"/>
      <c r="H22" s="158"/>
      <c r="I22" s="180">
        <f>H22-G22</f>
        <v>0</v>
      </c>
      <c r="J22" s="2"/>
      <c r="K22" s="91"/>
    </row>
    <row r="23" spans="1:11" ht="12.75">
      <c r="A23" s="22">
        <v>231</v>
      </c>
      <c r="B23" s="5" t="s">
        <v>20</v>
      </c>
      <c r="C23" s="158"/>
      <c r="D23" s="158"/>
      <c r="E23" s="158"/>
      <c r="F23" s="158"/>
      <c r="G23" s="158"/>
      <c r="H23" s="158"/>
      <c r="I23" s="180">
        <f>H23-G23</f>
        <v>0</v>
      </c>
      <c r="J23" s="2"/>
      <c r="K23" s="91"/>
    </row>
    <row r="24" spans="1:11" ht="12.75">
      <c r="A24" s="22">
        <v>232</v>
      </c>
      <c r="B24" s="5" t="s">
        <v>21</v>
      </c>
      <c r="C24" s="158"/>
      <c r="D24" s="158"/>
      <c r="E24" s="158"/>
      <c r="F24" s="158"/>
      <c r="G24" s="158"/>
      <c r="H24" s="158"/>
      <c r="I24" s="180">
        <f>H24-G24</f>
        <v>0</v>
      </c>
      <c r="J24" s="2"/>
      <c r="K24" s="91"/>
    </row>
    <row r="25" spans="1:11" ht="32.25" customHeight="1">
      <c r="A25" s="37" t="s">
        <v>22</v>
      </c>
      <c r="B25" s="48" t="s">
        <v>48</v>
      </c>
      <c r="C25" s="156">
        <f>SUM(C22:C24)</f>
        <v>0</v>
      </c>
      <c r="D25" s="156">
        <f aca="true" t="shared" si="2" ref="D25:I25">SUM(D22:D24)</f>
        <v>0</v>
      </c>
      <c r="E25" s="156">
        <f t="shared" si="2"/>
        <v>0</v>
      </c>
      <c r="F25" s="156">
        <f t="shared" si="2"/>
        <v>0</v>
      </c>
      <c r="G25" s="156">
        <f t="shared" si="2"/>
        <v>0</v>
      </c>
      <c r="H25" s="156">
        <f t="shared" si="2"/>
        <v>0</v>
      </c>
      <c r="I25" s="182">
        <f t="shared" si="2"/>
        <v>0</v>
      </c>
      <c r="J25" s="2"/>
      <c r="K25" s="91"/>
    </row>
    <row r="26" spans="1:11" s="58" customFormat="1" ht="12.75">
      <c r="A26" s="54" t="s">
        <v>23</v>
      </c>
      <c r="B26" s="55" t="s">
        <v>65</v>
      </c>
      <c r="C26" s="159">
        <f aca="true" t="shared" si="3" ref="C26:I26">C21+C25</f>
        <v>174</v>
      </c>
      <c r="D26" s="159">
        <f t="shared" si="3"/>
        <v>200</v>
      </c>
      <c r="E26" s="159">
        <f t="shared" si="3"/>
        <v>200</v>
      </c>
      <c r="F26" s="159">
        <f t="shared" si="3"/>
        <v>200</v>
      </c>
      <c r="G26" s="159">
        <f t="shared" si="3"/>
        <v>200</v>
      </c>
      <c r="H26" s="159">
        <f t="shared" si="3"/>
        <v>0</v>
      </c>
      <c r="I26" s="183">
        <f t="shared" si="3"/>
        <v>-200</v>
      </c>
      <c r="J26" s="57"/>
      <c r="K26" s="91"/>
    </row>
    <row r="27" spans="1:11" ht="12.75">
      <c r="A27" s="490" t="s">
        <v>51</v>
      </c>
      <c r="B27" s="491"/>
      <c r="C27" s="161"/>
      <c r="D27" s="161"/>
      <c r="E27" s="161"/>
      <c r="F27" s="161"/>
      <c r="G27" s="161"/>
      <c r="H27" s="206"/>
      <c r="I27" s="184"/>
      <c r="K27" s="91"/>
    </row>
    <row r="28" spans="1:11" s="58" customFormat="1" ht="18.75" customHeight="1" thickBot="1">
      <c r="A28" s="492" t="s">
        <v>52</v>
      </c>
      <c r="B28" s="493"/>
      <c r="C28" s="164">
        <f aca="true" t="shared" si="4" ref="C28:I28">C17+C26+C27</f>
        <v>10987</v>
      </c>
      <c r="D28" s="164">
        <f t="shared" si="4"/>
        <v>15760</v>
      </c>
      <c r="E28" s="164">
        <f t="shared" si="4"/>
        <v>15760</v>
      </c>
      <c r="F28" s="164">
        <f t="shared" si="4"/>
        <v>15860</v>
      </c>
      <c r="G28" s="164">
        <f t="shared" si="4"/>
        <v>5880</v>
      </c>
      <c r="H28" s="164">
        <f t="shared" si="4"/>
        <v>4280</v>
      </c>
      <c r="I28" s="185">
        <f t="shared" si="4"/>
        <v>-916</v>
      </c>
      <c r="J28" s="150" t="s">
        <v>142</v>
      </c>
      <c r="K28" s="208"/>
    </row>
    <row r="29" spans="1:9" ht="23.25" customHeight="1">
      <c r="A29" s="6"/>
      <c r="B29" s="3"/>
      <c r="C29" s="186"/>
      <c r="D29" s="187"/>
      <c r="E29" s="187"/>
      <c r="F29" s="187"/>
      <c r="G29" s="187"/>
      <c r="H29" s="187"/>
      <c r="I29" s="188"/>
    </row>
    <row r="30" spans="1:9" ht="11.25" customHeight="1">
      <c r="A30" s="6"/>
      <c r="B30" s="3"/>
      <c r="C30" s="3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zoomScale="120" zoomScaleNormal="120" zoomScalePageLayoutView="0" workbookViewId="0" topLeftCell="A6">
      <selection activeCell="C29" sqref="C29:J29"/>
    </sheetView>
  </sheetViews>
  <sheetFormatPr defaultColWidth="9.140625" defaultRowHeight="12.75"/>
  <cols>
    <col min="2" max="2" width="33.57421875" style="0" customWidth="1"/>
    <col min="3" max="3" width="12.140625" style="122" customWidth="1"/>
    <col min="4" max="4" width="12.00390625" style="0" bestFit="1" customWidth="1"/>
    <col min="5" max="5" width="13.28125" style="0" customWidth="1"/>
    <col min="6" max="6" width="12.421875" style="0" customWidth="1"/>
    <col min="7" max="7" width="11.57421875" style="0" customWidth="1"/>
    <col min="8" max="8" width="12.00390625" style="0" customWidth="1"/>
    <col min="9" max="9" width="11.57421875" style="0" customWidth="1"/>
    <col min="11" max="11" width="12.28125" style="0" bestFit="1" customWidth="1"/>
    <col min="12" max="12" width="11.140625" style="0" customWidth="1"/>
    <col min="15" max="15" width="10.7109375" style="0" bestFit="1" customWidth="1"/>
    <col min="18" max="18" width="11.28125" style="0" bestFit="1" customWidth="1"/>
  </cols>
  <sheetData>
    <row r="1" spans="1:9" ht="12.75">
      <c r="A1" s="19"/>
      <c r="D1" s="19"/>
      <c r="E1" s="19"/>
      <c r="F1" s="19"/>
      <c r="G1" s="19"/>
      <c r="H1" s="19"/>
      <c r="I1" s="47"/>
    </row>
    <row r="2" spans="1:9" s="18" customFormat="1" ht="15.75">
      <c r="A2" s="61" t="s">
        <v>83</v>
      </c>
      <c r="C2" s="123"/>
      <c r="D2" s="23"/>
      <c r="E2" s="23"/>
      <c r="F2" s="23"/>
      <c r="G2" s="23"/>
      <c r="H2" s="23"/>
      <c r="I2" s="39"/>
    </row>
    <row r="3" spans="1:10" ht="13.5" thickBot="1">
      <c r="A3" s="20"/>
      <c r="B3" s="1"/>
      <c r="C3" s="124"/>
      <c r="D3" s="20"/>
      <c r="E3" s="20"/>
      <c r="F3" s="27"/>
      <c r="G3" s="28"/>
      <c r="H3" s="24"/>
      <c r="I3" s="40" t="s">
        <v>62</v>
      </c>
      <c r="J3" s="2"/>
    </row>
    <row r="4" spans="1:10" s="35" customFormat="1" ht="12.75">
      <c r="A4" s="30"/>
      <c r="B4" s="8"/>
      <c r="C4" s="125"/>
      <c r="D4" s="31"/>
      <c r="E4" s="31"/>
      <c r="F4" s="32"/>
      <c r="G4" s="32"/>
      <c r="H4" s="33"/>
      <c r="I4" s="41"/>
      <c r="J4" s="34"/>
    </row>
    <row r="5" spans="1:10" ht="12.75">
      <c r="A5" s="21" t="s">
        <v>28</v>
      </c>
      <c r="B5" s="63" t="s">
        <v>95</v>
      </c>
      <c r="C5" s="126"/>
      <c r="D5" s="84"/>
      <c r="E5" s="84"/>
      <c r="F5" s="84"/>
      <c r="G5" s="85"/>
      <c r="H5" s="7" t="s">
        <v>29</v>
      </c>
      <c r="I5" s="53" t="s">
        <v>94</v>
      </c>
      <c r="J5" s="2"/>
    </row>
    <row r="6" spans="1:10" ht="12.75">
      <c r="A6" s="21" t="s">
        <v>1</v>
      </c>
      <c r="B6" s="63" t="s">
        <v>96</v>
      </c>
      <c r="C6" s="127"/>
      <c r="D6" s="86"/>
      <c r="E6" s="86"/>
      <c r="F6" s="86"/>
      <c r="G6" s="87"/>
      <c r="H6" s="7" t="s">
        <v>64</v>
      </c>
      <c r="I6" s="89" t="s">
        <v>93</v>
      </c>
      <c r="J6" s="2"/>
    </row>
    <row r="7" spans="1:10" s="50" customFormat="1" ht="12.75">
      <c r="A7" s="462" t="s">
        <v>84</v>
      </c>
      <c r="B7" s="485" t="s">
        <v>63</v>
      </c>
      <c r="C7" s="128" t="s">
        <v>3</v>
      </c>
      <c r="D7" s="17" t="s">
        <v>4</v>
      </c>
      <c r="E7" s="17" t="s">
        <v>5</v>
      </c>
      <c r="F7" s="17" t="s">
        <v>6</v>
      </c>
      <c r="G7" s="17" t="s">
        <v>46</v>
      </c>
      <c r="H7" s="17" t="s">
        <v>77</v>
      </c>
      <c r="I7" s="42" t="s">
        <v>78</v>
      </c>
      <c r="J7" s="49"/>
    </row>
    <row r="8" spans="1:10" s="52" customFormat="1" ht="12.75">
      <c r="A8" s="464"/>
      <c r="B8" s="486"/>
      <c r="C8" s="129" t="s">
        <v>7</v>
      </c>
      <c r="D8" s="11" t="s">
        <v>31</v>
      </c>
      <c r="E8" s="11" t="s">
        <v>61</v>
      </c>
      <c r="F8" s="11" t="s">
        <v>61</v>
      </c>
      <c r="G8" s="11" t="s">
        <v>61</v>
      </c>
      <c r="H8" s="11" t="s">
        <v>7</v>
      </c>
      <c r="I8" s="488" t="s">
        <v>8</v>
      </c>
      <c r="J8" s="51"/>
    </row>
    <row r="9" spans="1:10" s="52" customFormat="1" ht="45">
      <c r="A9" s="466"/>
      <c r="B9" s="487"/>
      <c r="C9" s="130" t="s">
        <v>160</v>
      </c>
      <c r="D9" s="12" t="s">
        <v>161</v>
      </c>
      <c r="E9" s="12" t="s">
        <v>156</v>
      </c>
      <c r="F9" s="12" t="s">
        <v>157</v>
      </c>
      <c r="G9" s="12" t="s">
        <v>158</v>
      </c>
      <c r="H9" s="12" t="s">
        <v>159</v>
      </c>
      <c r="I9" s="489"/>
      <c r="J9" s="51"/>
    </row>
    <row r="10" spans="1:10" ht="12.75">
      <c r="A10" s="22">
        <v>600</v>
      </c>
      <c r="B10" s="5" t="s">
        <v>10</v>
      </c>
      <c r="C10" s="166">
        <v>122157</v>
      </c>
      <c r="D10" s="167">
        <v>174057</v>
      </c>
      <c r="E10" s="167">
        <v>174057</v>
      </c>
      <c r="F10" s="167">
        <v>174057</v>
      </c>
      <c r="G10" s="167">
        <v>52217</v>
      </c>
      <c r="H10" s="167">
        <v>40266</v>
      </c>
      <c r="I10" s="168">
        <f>H10-G10</f>
        <v>-11951</v>
      </c>
      <c r="J10" s="2"/>
    </row>
    <row r="11" spans="1:12" ht="12.75">
      <c r="A11" s="22">
        <v>601</v>
      </c>
      <c r="B11" s="5" t="s">
        <v>11</v>
      </c>
      <c r="C11" s="167">
        <v>20385</v>
      </c>
      <c r="D11" s="167">
        <v>29060</v>
      </c>
      <c r="E11" s="167">
        <v>29060</v>
      </c>
      <c r="F11" s="167">
        <v>29060</v>
      </c>
      <c r="G11" s="167">
        <v>8718</v>
      </c>
      <c r="H11" s="167">
        <v>6722</v>
      </c>
      <c r="I11" s="168">
        <f aca="true" t="shared" si="0" ref="I11:I16">H11-G11</f>
        <v>-1996</v>
      </c>
      <c r="J11" s="2"/>
      <c r="K11" s="213"/>
      <c r="L11" s="213"/>
    </row>
    <row r="12" spans="1:12" ht="12.75">
      <c r="A12" s="22">
        <v>602</v>
      </c>
      <c r="B12" s="5" t="s">
        <v>12</v>
      </c>
      <c r="C12" s="167">
        <v>26044</v>
      </c>
      <c r="D12" s="167">
        <v>56400</v>
      </c>
      <c r="E12" s="167">
        <v>56400</v>
      </c>
      <c r="F12" s="167">
        <v>56400</v>
      </c>
      <c r="G12" s="167">
        <f>F12/3</f>
        <v>18800</v>
      </c>
      <c r="H12" s="167">
        <v>3874</v>
      </c>
      <c r="I12" s="168">
        <f t="shared" si="0"/>
        <v>-14926</v>
      </c>
      <c r="J12" s="2"/>
      <c r="K12" s="213"/>
      <c r="L12" s="213"/>
    </row>
    <row r="13" spans="1:10" ht="12.75">
      <c r="A13" s="22">
        <v>603</v>
      </c>
      <c r="B13" s="5" t="s">
        <v>13</v>
      </c>
      <c r="C13" s="167"/>
      <c r="D13" s="167"/>
      <c r="E13" s="167"/>
      <c r="F13" s="167"/>
      <c r="G13" s="167"/>
      <c r="H13" s="167"/>
      <c r="I13" s="168">
        <f t="shared" si="0"/>
        <v>0</v>
      </c>
      <c r="J13" s="2"/>
    </row>
    <row r="14" spans="1:10" ht="12.75">
      <c r="A14" s="22">
        <v>604</v>
      </c>
      <c r="B14" s="5" t="s">
        <v>14</v>
      </c>
      <c r="C14" s="167">
        <v>1000000</v>
      </c>
      <c r="D14" s="167">
        <v>3500000</v>
      </c>
      <c r="E14" s="167">
        <v>3500000</v>
      </c>
      <c r="F14" s="167">
        <v>3500000</v>
      </c>
      <c r="G14" s="167">
        <v>1130000</v>
      </c>
      <c r="H14" s="167">
        <v>0</v>
      </c>
      <c r="I14" s="168">
        <f t="shared" si="0"/>
        <v>-1130000</v>
      </c>
      <c r="J14" s="2"/>
    </row>
    <row r="15" spans="1:10" ht="12.75">
      <c r="A15" s="22">
        <v>605</v>
      </c>
      <c r="B15" s="5" t="s">
        <v>15</v>
      </c>
      <c r="C15" s="167"/>
      <c r="D15" s="167"/>
      <c r="E15" s="167"/>
      <c r="F15" s="167"/>
      <c r="G15" s="167"/>
      <c r="H15" s="167"/>
      <c r="I15" s="168">
        <f t="shared" si="0"/>
        <v>0</v>
      </c>
      <c r="J15" s="2"/>
    </row>
    <row r="16" spans="1:10" ht="12.75">
      <c r="A16" s="22">
        <v>606</v>
      </c>
      <c r="B16" s="5" t="s">
        <v>16</v>
      </c>
      <c r="C16" s="167">
        <v>1390</v>
      </c>
      <c r="D16" s="167"/>
      <c r="E16" s="167"/>
      <c r="F16" s="167">
        <v>200</v>
      </c>
      <c r="G16" s="167">
        <v>200</v>
      </c>
      <c r="H16" s="167">
        <v>0</v>
      </c>
      <c r="I16" s="168">
        <f t="shared" si="0"/>
        <v>-200</v>
      </c>
      <c r="J16" s="2"/>
    </row>
    <row r="17" spans="1:10" s="58" customFormat="1" ht="12.75">
      <c r="A17" s="54" t="s">
        <v>17</v>
      </c>
      <c r="B17" s="59" t="s">
        <v>18</v>
      </c>
      <c r="C17" s="169">
        <f>SUM(C10:C16)</f>
        <v>1169976</v>
      </c>
      <c r="D17" s="169">
        <f aca="true" t="shared" si="1" ref="D17:I17">SUM(D10:D16)</f>
        <v>3759517</v>
      </c>
      <c r="E17" s="169">
        <f t="shared" si="1"/>
        <v>3759517</v>
      </c>
      <c r="F17" s="169">
        <f t="shared" si="1"/>
        <v>3759717</v>
      </c>
      <c r="G17" s="169">
        <f t="shared" si="1"/>
        <v>1209935</v>
      </c>
      <c r="H17" s="169">
        <f t="shared" si="1"/>
        <v>50862</v>
      </c>
      <c r="I17" s="170">
        <f t="shared" si="1"/>
        <v>-1159073</v>
      </c>
      <c r="J17" s="57"/>
    </row>
    <row r="18" spans="1:10" ht="12.75">
      <c r="A18" s="22">
        <v>230</v>
      </c>
      <c r="B18" s="5" t="s">
        <v>19</v>
      </c>
      <c r="C18" s="167"/>
      <c r="D18" s="167"/>
      <c r="E18" s="167"/>
      <c r="F18" s="167"/>
      <c r="G18" s="167"/>
      <c r="H18" s="167"/>
      <c r="I18" s="168">
        <f>H18-G18</f>
        <v>0</v>
      </c>
      <c r="J18" s="2"/>
    </row>
    <row r="19" spans="1:10" ht="12.75">
      <c r="A19" s="22">
        <v>231</v>
      </c>
      <c r="B19" s="5" t="s">
        <v>20</v>
      </c>
      <c r="C19" s="167">
        <v>5506</v>
      </c>
      <c r="D19" s="167">
        <v>6000</v>
      </c>
      <c r="E19" s="167">
        <v>6000</v>
      </c>
      <c r="F19" s="167">
        <v>6000</v>
      </c>
      <c r="G19" s="167"/>
      <c r="H19" s="167">
        <v>0</v>
      </c>
      <c r="I19" s="168">
        <f>H19-G19</f>
        <v>0</v>
      </c>
      <c r="J19" s="2"/>
    </row>
    <row r="20" spans="1:10" ht="12.75">
      <c r="A20" s="22">
        <v>232</v>
      </c>
      <c r="B20" s="5" t="s">
        <v>21</v>
      </c>
      <c r="C20" s="167"/>
      <c r="D20" s="167"/>
      <c r="E20" s="167"/>
      <c r="F20" s="167"/>
      <c r="G20" s="167"/>
      <c r="H20" s="167"/>
      <c r="I20" s="168">
        <f>H20-G20</f>
        <v>0</v>
      </c>
      <c r="J20" s="2"/>
    </row>
    <row r="21" spans="1:15" ht="31.5" customHeight="1">
      <c r="A21" s="37" t="s">
        <v>22</v>
      </c>
      <c r="B21" s="48" t="s">
        <v>47</v>
      </c>
      <c r="C21" s="171">
        <f>SUM(C18:C20)</f>
        <v>5506</v>
      </c>
      <c r="D21" s="171">
        <f aca="true" t="shared" si="2" ref="D21:I21">SUM(D18:D20)</f>
        <v>6000</v>
      </c>
      <c r="E21" s="171">
        <f t="shared" si="2"/>
        <v>6000</v>
      </c>
      <c r="F21" s="171">
        <f t="shared" si="2"/>
        <v>6000</v>
      </c>
      <c r="G21" s="171"/>
      <c r="H21" s="171">
        <f t="shared" si="2"/>
        <v>0</v>
      </c>
      <c r="I21" s="172">
        <f t="shared" si="2"/>
        <v>0</v>
      </c>
      <c r="J21" s="2"/>
      <c r="O21" s="116"/>
    </row>
    <row r="22" spans="1:10" ht="12.75">
      <c r="A22" s="22">
        <v>230</v>
      </c>
      <c r="B22" s="5" t="s">
        <v>19</v>
      </c>
      <c r="C22" s="173"/>
      <c r="D22" s="173"/>
      <c r="E22" s="173"/>
      <c r="F22" s="173"/>
      <c r="G22" s="173"/>
      <c r="H22" s="173"/>
      <c r="I22" s="168">
        <f>H22-G22</f>
        <v>0</v>
      </c>
      <c r="J22" s="2"/>
    </row>
    <row r="23" spans="1:10" ht="12.75">
      <c r="A23" s="22">
        <v>231</v>
      </c>
      <c r="B23" s="5" t="s">
        <v>20</v>
      </c>
      <c r="C23" s="173"/>
      <c r="D23" s="173"/>
      <c r="E23" s="173"/>
      <c r="F23" s="173"/>
      <c r="G23" s="173"/>
      <c r="H23" s="173"/>
      <c r="I23" s="168">
        <f>H23-G23</f>
        <v>0</v>
      </c>
      <c r="J23" s="2"/>
    </row>
    <row r="24" spans="1:10" ht="12.75">
      <c r="A24" s="22">
        <v>232</v>
      </c>
      <c r="B24" s="5" t="s">
        <v>21</v>
      </c>
      <c r="C24" s="173"/>
      <c r="D24" s="173"/>
      <c r="E24" s="173"/>
      <c r="F24" s="173"/>
      <c r="G24" s="173"/>
      <c r="H24" s="173"/>
      <c r="I24" s="168">
        <f>H24-G24</f>
        <v>0</v>
      </c>
      <c r="J24" s="2"/>
    </row>
    <row r="25" spans="1:10" ht="25.5" customHeight="1">
      <c r="A25" s="37" t="s">
        <v>22</v>
      </c>
      <c r="B25" s="48" t="s">
        <v>48</v>
      </c>
      <c r="C25" s="171">
        <f>SUM(C22:C24)</f>
        <v>0</v>
      </c>
      <c r="D25" s="171">
        <f aca="true" t="shared" si="3" ref="D25:I25">SUM(D22:D24)</f>
        <v>0</v>
      </c>
      <c r="E25" s="171">
        <f t="shared" si="3"/>
        <v>0</v>
      </c>
      <c r="F25" s="171">
        <f t="shared" si="3"/>
        <v>0</v>
      </c>
      <c r="G25" s="171">
        <f t="shared" si="3"/>
        <v>0</v>
      </c>
      <c r="H25" s="171">
        <f t="shared" si="3"/>
        <v>0</v>
      </c>
      <c r="I25" s="172">
        <f t="shared" si="3"/>
        <v>0</v>
      </c>
      <c r="J25" s="2"/>
    </row>
    <row r="26" spans="1:10" s="58" customFormat="1" ht="12.75">
      <c r="A26" s="54" t="s">
        <v>23</v>
      </c>
      <c r="B26" s="55" t="s">
        <v>65</v>
      </c>
      <c r="C26" s="174">
        <f aca="true" t="shared" si="4" ref="C26:I26">C21+C25</f>
        <v>5506</v>
      </c>
      <c r="D26" s="174">
        <f t="shared" si="4"/>
        <v>6000</v>
      </c>
      <c r="E26" s="174">
        <f t="shared" si="4"/>
        <v>6000</v>
      </c>
      <c r="F26" s="174">
        <f t="shared" si="4"/>
        <v>6000</v>
      </c>
      <c r="G26" s="174">
        <f t="shared" si="4"/>
        <v>0</v>
      </c>
      <c r="H26" s="174">
        <f t="shared" si="4"/>
        <v>0</v>
      </c>
      <c r="I26" s="175">
        <f t="shared" si="4"/>
        <v>0</v>
      </c>
      <c r="J26" s="57"/>
    </row>
    <row r="27" spans="1:9" ht="12.75">
      <c r="A27" s="490" t="s">
        <v>51</v>
      </c>
      <c r="B27" s="491"/>
      <c r="C27" s="176">
        <v>553856</v>
      </c>
      <c r="D27" s="176"/>
      <c r="E27" s="176"/>
      <c r="F27" s="176"/>
      <c r="G27" s="176"/>
      <c r="H27" s="177">
        <v>89334</v>
      </c>
      <c r="I27" s="168">
        <f>H27-G27</f>
        <v>89334</v>
      </c>
    </row>
    <row r="28" spans="1:18" s="58" customFormat="1" ht="18.75" customHeight="1" thickBot="1">
      <c r="A28" s="492" t="s">
        <v>52</v>
      </c>
      <c r="B28" s="493"/>
      <c r="C28" s="178">
        <f aca="true" t="shared" si="5" ref="C28:I28">C17+C26+C27</f>
        <v>1729338</v>
      </c>
      <c r="D28" s="178">
        <f t="shared" si="5"/>
        <v>3765517</v>
      </c>
      <c r="E28" s="178">
        <f t="shared" si="5"/>
        <v>3765517</v>
      </c>
      <c r="F28" s="178">
        <f t="shared" si="5"/>
        <v>3765717</v>
      </c>
      <c r="G28" s="178">
        <f t="shared" si="5"/>
        <v>1209935</v>
      </c>
      <c r="H28" s="178">
        <f t="shared" si="5"/>
        <v>140196</v>
      </c>
      <c r="I28" s="179">
        <f t="shared" si="5"/>
        <v>-1069739</v>
      </c>
      <c r="J28" s="150"/>
      <c r="R28" s="90"/>
    </row>
    <row r="29" spans="1:9" ht="23.25" customHeight="1">
      <c r="A29" s="6"/>
      <c r="B29" s="3"/>
      <c r="C29" s="131"/>
      <c r="D29" s="3"/>
      <c r="E29" s="3"/>
      <c r="F29" s="3"/>
      <c r="G29" s="3"/>
      <c r="H29" s="3"/>
      <c r="I29" s="3"/>
    </row>
    <row r="30" spans="1:9" ht="11.25" customHeight="1">
      <c r="A30" s="6"/>
      <c r="B30" s="3"/>
      <c r="C30" s="131"/>
      <c r="D30" s="25"/>
      <c r="E30" s="25"/>
      <c r="F30" s="25"/>
      <c r="G30" s="25"/>
      <c r="H30" s="25"/>
      <c r="I30" s="45"/>
    </row>
    <row r="31" spans="1:9" ht="12.75">
      <c r="A31" s="19"/>
      <c r="D31" s="19"/>
      <c r="E31" s="19"/>
      <c r="F31" s="19"/>
      <c r="G31" s="19"/>
      <c r="H31" s="19"/>
      <c r="I31" s="47"/>
    </row>
    <row r="32" spans="1:9" ht="17.25" customHeight="1">
      <c r="A32" s="494" t="s">
        <v>24</v>
      </c>
      <c r="B32" s="82" t="s">
        <v>9</v>
      </c>
      <c r="C32" s="497" t="s">
        <v>25</v>
      </c>
      <c r="D32" s="498"/>
      <c r="E32" s="29" t="s">
        <v>9</v>
      </c>
      <c r="F32" s="503"/>
      <c r="G32" s="504"/>
      <c r="H32" s="26"/>
      <c r="I32" s="46"/>
    </row>
    <row r="33" spans="1:9" ht="19.5" customHeight="1">
      <c r="A33" s="495"/>
      <c r="B33" s="82" t="s">
        <v>26</v>
      </c>
      <c r="C33" s="499"/>
      <c r="D33" s="500"/>
      <c r="E33" s="29" t="s">
        <v>26</v>
      </c>
      <c r="F33" s="503"/>
      <c r="G33" s="504"/>
      <c r="H33" s="26"/>
      <c r="I33" s="46"/>
    </row>
    <row r="34" spans="1:9" ht="21.75" customHeight="1">
      <c r="A34" s="496"/>
      <c r="B34" s="82" t="s">
        <v>27</v>
      </c>
      <c r="C34" s="501"/>
      <c r="D34" s="502"/>
      <c r="E34" s="29" t="s">
        <v>27</v>
      </c>
      <c r="F34" s="503"/>
      <c r="G34" s="504"/>
      <c r="H34" s="26"/>
      <c r="I34" s="46"/>
    </row>
    <row r="35" spans="1:9" ht="12.75">
      <c r="A35" s="19"/>
      <c r="D35" s="19"/>
      <c r="E35" s="19"/>
      <c r="F35" s="19"/>
      <c r="G35" s="19"/>
      <c r="H35" s="19"/>
      <c r="I35" s="47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Anisa Leka</cp:lastModifiedBy>
  <cp:lastPrinted>2023-06-02T10:15:40Z</cp:lastPrinted>
  <dcterms:created xsi:type="dcterms:W3CDTF">2006-01-12T07:01:41Z</dcterms:created>
  <dcterms:modified xsi:type="dcterms:W3CDTF">2023-10-20T08:16:51Z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