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/>
  </bookViews>
  <sheets>
    <sheet name="Sheet2" sheetId="2" r:id="rId1"/>
    <sheet name="Sheet3" sheetId="3" r:id="rId2"/>
    <sheet name="Sheet4" sheetId="4" r:id="rId3"/>
    <sheet name="Sheet5" sheetId="5" r:id="rId4"/>
    <sheet name="Sheet6" sheetId="6" state="hidden" r:id="rId5"/>
  </sheets>
  <calcPr calcId="162913"/>
</workbook>
</file>

<file path=xl/calcChain.xml><?xml version="1.0" encoding="utf-8"?>
<calcChain xmlns="http://schemas.openxmlformats.org/spreadsheetml/2006/main">
  <c r="K14" i="3" l="1"/>
  <c r="K13" i="3"/>
  <c r="K11" i="3" l="1"/>
  <c r="L5" i="6"/>
  <c r="L1" i="6"/>
  <c r="G25" i="6" l="1"/>
  <c r="O12" i="6"/>
  <c r="U11" i="6"/>
  <c r="O11" i="6"/>
  <c r="H9" i="6"/>
  <c r="M8" i="6"/>
  <c r="K8" i="6"/>
  <c r="I8" i="6"/>
  <c r="H8" i="6"/>
  <c r="J8" i="6" s="1"/>
  <c r="O7" i="6"/>
  <c r="P7" i="6" s="1"/>
  <c r="G7" i="6"/>
  <c r="H7" i="6" s="1"/>
  <c r="O6" i="6"/>
  <c r="P6" i="6" s="1"/>
  <c r="G6" i="6"/>
  <c r="H6" i="6" s="1"/>
  <c r="O5" i="6"/>
  <c r="P5" i="6" s="1"/>
  <c r="N5" i="6"/>
  <c r="R5" i="6" s="1"/>
  <c r="G5" i="6"/>
  <c r="L8" i="6" l="1"/>
  <c r="N8" i="6"/>
  <c r="R8" i="6" s="1"/>
  <c r="S8" i="6" s="1"/>
  <c r="S5" i="6"/>
  <c r="O8" i="6"/>
  <c r="P8" i="6" s="1"/>
  <c r="N6" i="6"/>
  <c r="L6" i="6"/>
  <c r="J6" i="6"/>
  <c r="N7" i="6"/>
  <c r="J7" i="6"/>
  <c r="L7" i="6"/>
  <c r="L10" i="6"/>
  <c r="H5" i="6"/>
  <c r="G10" i="6"/>
  <c r="G26" i="6"/>
  <c r="F11" i="2"/>
  <c r="F10" i="2"/>
  <c r="F16" i="2" s="1"/>
  <c r="F9" i="2"/>
  <c r="K12" i="3" l="1"/>
  <c r="N10" i="6"/>
  <c r="R7" i="6"/>
  <c r="S7" i="6" s="1"/>
  <c r="J10" i="6"/>
  <c r="R6" i="6"/>
  <c r="O10" i="6" l="1"/>
  <c r="S6" i="6"/>
  <c r="R12" i="6"/>
  <c r="I15" i="3"/>
  <c r="G20" i="2" l="1"/>
  <c r="C24" i="2" l="1"/>
  <c r="C20" i="2"/>
  <c r="C16" i="2"/>
  <c r="C25" i="2" l="1"/>
  <c r="C27" i="2"/>
  <c r="N18" i="3" l="1"/>
  <c r="K18" i="3"/>
  <c r="H16" i="2" l="1"/>
  <c r="E16" i="2" l="1"/>
  <c r="N20" i="3" l="1"/>
  <c r="L13" i="3" l="1"/>
  <c r="L14" i="3"/>
  <c r="L12" i="3"/>
  <c r="BY31" i="3" l="1"/>
  <c r="BY33" i="3" s="1"/>
  <c r="CF31" i="3"/>
  <c r="CF33" i="3" s="1"/>
  <c r="BT31" i="3"/>
  <c r="BV31" i="3"/>
  <c r="BV33" i="3" s="1"/>
  <c r="BW31" i="3"/>
  <c r="BW33" i="3" s="1"/>
  <c r="BX31" i="3"/>
  <c r="BX33" i="3" s="1"/>
  <c r="BZ31" i="3"/>
  <c r="CA31" i="3"/>
  <c r="CA33" i="3" s="1"/>
  <c r="CB31" i="3"/>
  <c r="CB33" i="3" s="1"/>
  <c r="CC31" i="3"/>
  <c r="CC33" i="3" s="1"/>
  <c r="BZ33" i="3"/>
  <c r="BS31" i="3" l="1"/>
  <c r="BS33" i="3" s="1"/>
  <c r="CD31" i="3"/>
  <c r="CD33" i="3" s="1"/>
  <c r="BL31" i="3"/>
  <c r="BN31" i="3"/>
  <c r="BR31" i="3" l="1"/>
  <c r="BR33" i="3" s="1"/>
  <c r="BU31" i="3"/>
  <c r="BU33" i="3" s="1"/>
  <c r="CG31" i="3"/>
  <c r="CG33" i="3" s="1"/>
  <c r="CE31" i="3"/>
  <c r="CE33" i="3" s="1"/>
  <c r="R16" i="3" l="1"/>
  <c r="H24" i="2" l="1"/>
  <c r="G24" i="2"/>
  <c r="F24" i="2"/>
  <c r="E24" i="2"/>
  <c r="D24" i="2"/>
  <c r="I23" i="2"/>
  <c r="I22" i="2"/>
  <c r="I21" i="2"/>
  <c r="H20" i="2"/>
  <c r="H25" i="2" s="1"/>
  <c r="G25" i="2"/>
  <c r="F20" i="2"/>
  <c r="F25" i="2" s="1"/>
  <c r="E20" i="2"/>
  <c r="D20" i="2"/>
  <c r="I19" i="2"/>
  <c r="I18" i="2"/>
  <c r="I17" i="2"/>
  <c r="G16" i="2"/>
  <c r="D16" i="2"/>
  <c r="I15" i="2"/>
  <c r="I14" i="2"/>
  <c r="I13" i="2"/>
  <c r="I12" i="2"/>
  <c r="I11" i="2"/>
  <c r="I10" i="2"/>
  <c r="I9" i="2"/>
  <c r="E25" i="2" l="1"/>
  <c r="E27" i="2" s="1"/>
  <c r="I24" i="2"/>
  <c r="I20" i="2"/>
  <c r="G27" i="2"/>
  <c r="I16" i="2"/>
  <c r="H27" i="2"/>
  <c r="D25" i="2"/>
  <c r="D27" i="2" s="1"/>
  <c r="F27" i="2"/>
  <c r="I25" i="2" l="1"/>
  <c r="I27" i="2"/>
  <c r="M19" i="3" l="1"/>
  <c r="I34" i="4" l="1"/>
  <c r="I33" i="4"/>
  <c r="I32" i="4"/>
  <c r="I31" i="4"/>
  <c r="I12" i="4"/>
  <c r="I11" i="4"/>
  <c r="I10" i="4"/>
  <c r="I9" i="4"/>
  <c r="O14" i="3"/>
  <c r="I14" i="3"/>
  <c r="F14" i="3"/>
  <c r="O13" i="3"/>
  <c r="I13" i="3"/>
  <c r="F13" i="3"/>
  <c r="O12" i="3"/>
  <c r="I12" i="3"/>
  <c r="F12" i="3"/>
  <c r="O11" i="3"/>
  <c r="L11" i="3"/>
  <c r="I11" i="3"/>
  <c r="F11" i="3"/>
  <c r="L19" i="3" l="1"/>
  <c r="P13" i="3"/>
  <c r="Q13" i="3"/>
  <c r="Q14" i="3"/>
  <c r="R11" i="3"/>
  <c r="R13" i="3"/>
  <c r="P11" i="3"/>
  <c r="P12" i="3"/>
  <c r="R14" i="3"/>
  <c r="Q11" i="3"/>
  <c r="R12" i="3"/>
  <c r="P14" i="3"/>
  <c r="Q12" i="3"/>
</calcChain>
</file>

<file path=xl/sharedStrings.xml><?xml version="1.0" encoding="utf-8"?>
<sst xmlns="http://schemas.openxmlformats.org/spreadsheetml/2006/main" count="295" uniqueCount="209">
  <si>
    <t>ne 000/leke</t>
  </si>
  <si>
    <t>Emri i Grupit</t>
  </si>
  <si>
    <t>MINISTRIA E DREJTESISE</t>
  </si>
  <si>
    <t>Kodi i Grupit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</si>
  <si>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</si>
  <si>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</si>
  <si>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</si>
  <si>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</si>
  <si>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</si>
  <si>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</si>
  <si>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</si>
  <si>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</si>
  <si>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</si>
  <si>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</si>
  <si>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</si>
  <si>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Emertimi</t>
  </si>
  <si>
    <t>Sekretari i Përgjithshëm</t>
  </si>
  <si>
    <t>Emri</t>
  </si>
  <si>
    <t>Firma</t>
  </si>
  <si>
    <t>Data</t>
  </si>
  <si>
    <t>ANEKSI nr.2 "Raporti i Shpenzimeve  të Programit sipas Shpenzimeve"</t>
  </si>
  <si>
    <t>14</t>
  </si>
  <si>
    <t>Programi</t>
  </si>
  <si>
    <t>QENDRA E BOTIMEVE ZYRTARE</t>
  </si>
  <si>
    <t>Kodi i Programit</t>
  </si>
  <si>
    <t>1014045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</si>
  <si>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</si>
  <si>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</si>
  <si>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</si>
  <si>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</si>
  <si>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</si>
  <si>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</si>
  <si>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</si>
  <si>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</si>
  <si>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</si>
  <si>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</si>
  <si>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</si>
  <si>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</si>
  <si>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</si>
  <si>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</si>
  <si>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</si>
  <si>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</si>
  <si>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</si>
  <si>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</si>
  <si>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</si>
  <si>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</si>
  <si>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Drejtuesi i Ekipit Menaxhues të Programit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</si>
  <si>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</si>
  <si>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</si>
  <si>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</si>
  <si>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</si>
  <si>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</si>
  <si>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</si>
  <si>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</si>
  <si>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</si>
  <si>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</si>
  <si>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</si>
  <si>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</si>
  <si>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</si>
  <si>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</si>
  <si>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</si>
  <si>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</si>
  <si>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</si>
  <si>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</si>
  <si>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</si>
  <si>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</si>
  <si>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</si>
  <si>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</si>
  <si>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</si>
  <si>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Nr fletoresh</t>
  </si>
  <si>
    <t>B</t>
  </si>
  <si>
    <t>Nr botimesh</t>
  </si>
  <si>
    <t>C</t>
  </si>
  <si>
    <t>Nr buletini</t>
  </si>
  <si>
    <t>D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</si>
  <si>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</si>
  <si>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</si>
  <si>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</si>
  <si>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</si>
  <si>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</si>
  <si>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Treguesi i Performances .....</t>
  </si>
  <si>
    <t>ANEKSI nr.4 "Raporti i realizimit te objektivave te politikes se programit"</t>
  </si>
  <si>
    <t>Emertimi i programit:</t>
  </si>
  <si>
    <t>Qellimi 1</t>
  </si>
  <si>
    <t>........</t>
  </si>
  <si>
    <t>.....</t>
  </si>
  <si>
    <t>**Treguesit e performancës/Produktet:</t>
  </si>
  <si>
    <t>Kodi i
Treguesit te Performances/Produktit</t>
  </si>
  <si>
    <t>Niveli faktik i  vitit paraardhes</t>
  </si>
  <si>
    <t>Niveli i planifikuar ne vitin korent</t>
  </si>
  <si>
    <t>% e Realizimit te Treguesit te Performances/Produktit</t>
  </si>
  <si>
    <t>Objektivi 1.1</t>
  </si>
  <si>
    <t xml:space="preserve">Objektivi 1.2 </t>
  </si>
  <si>
    <t>………</t>
  </si>
  <si>
    <t>Objektivi 1.3</t>
  </si>
  <si>
    <t xml:space="preserve"> ………..</t>
  </si>
  <si>
    <t xml:space="preserve">         Njekohesisht, per ata tregues performance te cilet nuk vleresohen mbi baze vjetore por disa vjecare (psh vleresime ndekombetare te tilla si: OBI, PISA score, PEFA score, etc), si nivel i vitit paraardhes vendoset niveli me i fundit i regjistruar per ta.</t>
  </si>
  <si>
    <t>Shembull</t>
  </si>
  <si>
    <t>Programi: Arsimi Baze</t>
  </si>
  <si>
    <r>
      <rPr>
        <b/>
        <i/>
        <sz val="10"/>
        <color indexed="60"/>
        <rFont val="Arial"/>
        <family val="2"/>
        <charset val="238"/>
      </rPr>
      <t>Qellimi 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</si>
  <si>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Objektivat e politikës*:</t>
  </si>
  <si>
    <t>Treguesit e performancës/Produktet:</t>
  </si>
  <si>
    <r>
      <t xml:space="preserve">Niveli faktik i  vitit </t>
    </r>
    <r>
      <rPr>
        <b/>
        <u/>
        <sz val="10"/>
        <color indexed="60"/>
        <rFont val="Calibri"/>
        <family val="2"/>
        <charset val="238"/>
      </rPr>
      <t>2015</t>
    </r>
  </si>
  <si>
    <r>
      <t xml:space="preserve">Niveli i planifikuar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</si>
  <si>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i rishikuar ne vitin </t>
    </r>
    <r>
      <rPr>
        <b/>
        <u/>
        <sz val="10"/>
        <color indexed="60"/>
        <rFont val="Calibri"/>
        <family val="2"/>
        <charset val="238"/>
      </rPr>
      <t>2016</t>
    </r>
  </si>
  <si>
    <r>
      <t xml:space="preserve">Niveli faktik ne fund te vitit </t>
    </r>
    <r>
      <rPr>
        <b/>
        <u/>
        <sz val="10"/>
        <color indexed="60"/>
        <rFont val="Calibri"/>
        <family val="2"/>
        <charset val="238"/>
      </rPr>
      <t>2016</t>
    </r>
  </si>
  <si>
    <t>% e realizimit te Treguesit te Performances/Produktit</t>
  </si>
  <si>
    <t>Permiresimi i cilesise se mesimdhenies ne sistemin arsimor parauniversitar</t>
  </si>
  <si>
    <r>
      <rPr>
        <b/>
        <i/>
        <sz val="10"/>
        <color indexed="60"/>
        <rFont val="Arial"/>
        <family val="2"/>
        <charset val="238"/>
      </rPr>
      <t>Objektivi 1.1</t>
    </r>
    <r>
      <rPr>
        <i/>
        <sz val="10"/>
        <color indexed="60"/>
        <rFont val="Arial"/>
        <family val="2"/>
        <charset val="238"/>
      </rPr>
      <t xml:space="preserve"> eshte realizuar ne masen ..... .
Ne realizimin/mosrealizimin e tij ka ndikuar.... .
Nderkohe, eshte verejtur problematika e ..... (etj, etj)</t>
    </r>
  </si>
  <si>
    <t>Raporti nxenes per klase</t>
  </si>
  <si>
    <r>
      <rPr>
        <b/>
        <i/>
        <sz val="10"/>
        <color indexed="60"/>
        <rFont val="Arial"/>
        <family val="2"/>
        <charset val="238"/>
      </rPr>
      <t>Treguesi i Performances "C"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</si>
  <si>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Mesues te trainuar</t>
  </si>
  <si>
    <r>
      <rPr>
        <b/>
        <i/>
        <sz val="10"/>
        <color indexed="60"/>
        <rFont val="Arial"/>
        <family val="2"/>
        <charset val="238"/>
      </rPr>
      <t>Produkti "D"</t>
    </r>
    <r>
      <rPr>
        <i/>
        <sz val="10"/>
        <color indexed="60"/>
        <rFont val="Arial"/>
        <family val="2"/>
        <charset val="238"/>
      </rPr>
      <t xml:space="preserve"> eshte realizuar ne masen ...%.
Ne realizimin/mosrealizimin e tij ka ndikuar.... .
Nderkohe, eshte verejtur problematika e ..... (etj, etj)</t>
    </r>
  </si>
  <si>
    <t>E</t>
  </si>
  <si>
    <t>Siperfaqe ambientesh te rikonstruktuara (ne m2)</t>
  </si>
  <si>
    <t>F</t>
  </si>
  <si>
    <t>Kurrikula te permiresuara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</si>
  <si>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</si>
  <si>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</si>
  <si>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</si>
  <si>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</si>
  <si>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</si>
  <si>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</si>
  <si>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</si>
  <si>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</si>
  <si>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Plani i buxhetit viti 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</si>
  <si>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</si>
  <si>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</si>
  <si>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</si>
  <si>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</si>
  <si>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</si>
  <si>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</si>
  <si>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</si>
  <si>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</si>
  <si>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</si>
  <si>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</si>
  <si>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</si>
  <si>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numer fletore</t>
  </si>
  <si>
    <t>Objektivi 1.4</t>
  </si>
  <si>
    <t>numer botime</t>
  </si>
  <si>
    <t>numer buletini</t>
  </si>
  <si>
    <t>numer botimesh online</t>
  </si>
  <si>
    <r>
      <rPr>
        <b/>
        <sz val="10"/>
        <color indexed="60"/>
        <rFont val="Calibri"/>
        <family val="2"/>
        <charset val="238"/>
      </rPr>
      <t>*</t>
    </r>
    <r>
      <rPr>
        <b/>
        <sz val="10"/>
        <color indexed="60"/>
        <rFont val="Calibri"/>
        <family val="2"/>
      </rPr>
      <t>Objektivat e politikës*:</t>
    </r>
  </si>
  <si>
    <r>
      <t>Emertimi i Treguesit te Performances</t>
    </r>
    <r>
      <rPr>
        <b/>
        <sz val="10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</si>
  <si>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r>
      <rPr>
        <b/>
        <i/>
        <sz val="10"/>
        <color indexed="60"/>
        <rFont val="Calibri"/>
        <family val="2"/>
        <charset val="238"/>
      </rPr>
      <t>*Objektivat e listuar jane ne funksion te permbushjes se qellimit te mesiperm te politikes. Nese specifikohet me shume se 1 Qellim, ai se bashku me objektivat e tij (psh Qellimi 2 me Objektiv 2.1; 2.2; etj) duhet te futen ne nje tabele tjeter te ngjashme, ne vazhdim te kesaj.</t>
    </r>
  </si>
  <si>
    <r>
      <rPr>
        <b/>
        <i/>
        <sz val="10"/>
        <color indexed="60"/>
        <rFont val="Calibri"/>
        <family val="2"/>
        <charset val="238"/>
      </rPr>
      <t xml:space="preserve">** Si tregues për vlerësimin e performancës së objektivave, krahas produkteve, shërbejnë edhe tregues të tjerë të matshëm të lidhur me to. Këto mund të jene standarte të njohura të fushës; tregues statistikorë; indekse kombëtare e ndërkombëtare,etj. </t>
    </r>
  </si>
  <si>
    <r>
      <rPr>
        <b/>
        <i/>
        <sz val="10"/>
        <color indexed="60"/>
        <rFont val="Calibri"/>
        <family val="2"/>
        <charset val="238"/>
      </rPr>
      <t>***Ketu listohen te gjithe treguesit e performances, perfshi dhe produktet. Raportimi per produktet behet periodik dhe vjetor, ndersa raportimi per treguesit e performances mund te behet edhe vetem vjetor, nqs matshmeria e tyre periodike paraqet veshtiresi objektive.</t>
    </r>
  </si>
  <si>
    <t>Blerje pajisje kompjuterike</t>
  </si>
  <si>
    <t>Blerje pajisje zyre</t>
  </si>
  <si>
    <t>nr pajisje</t>
  </si>
  <si>
    <t>Botimi I akteve ne fletore zyrtare brenda afateve ligjore</t>
  </si>
  <si>
    <t>Botimi I akteve ne buletinin e njoftimeve zyrtare brenda afateve ligjore</t>
  </si>
  <si>
    <t>Botimi I kodeve dhe permbledheseve te legjislacionit te perditesuara, ne kohe reale</t>
  </si>
  <si>
    <t>Botimi elektronik I fletores zyrtare, Buletinit te njoftimeve zyrtare, kodeve dhe permbledheseve te legjislacionit</t>
  </si>
  <si>
    <t>Objektivi 1.5</t>
  </si>
  <si>
    <t>Objektivi 1.6</t>
  </si>
  <si>
    <t>Objektivi 1.7</t>
  </si>
  <si>
    <t>G</t>
  </si>
  <si>
    <t>H</t>
  </si>
  <si>
    <t>numer pajisje</t>
  </si>
  <si>
    <t>Botimi në kohën më të shkurtër i akteve juridike , duke rritur aksesin e publikut në ligj dhe transparencë të normave juridike për një zbatim sa më të mirë të tyre.</t>
  </si>
  <si>
    <t>Plani i buxhetit viti  2020</t>
  </si>
  <si>
    <t>M140312</t>
  </si>
  <si>
    <t xml:space="preserve">Prane QBZ ka qene me I vogel numri I akteve te ardhura per botim ne buletinin e njoftimeve zyrtare zyrtare  </t>
  </si>
  <si>
    <t>Plan i Rishikuar Viti 2021</t>
  </si>
  <si>
    <t>Niveli i rishikuar ne vitin korent (katermujoriI I)</t>
  </si>
  <si>
    <t>Niveli faktik ne fund te katermujorit I</t>
  </si>
  <si>
    <t>Buxheti 2021</t>
  </si>
  <si>
    <t>realizuar</t>
  </si>
  <si>
    <t>Ne zbatim te Ligjit nr.78/2014 "Per  organizimin dhe funksionimin e Qendres se Botimeve Zyrtare", jane zabtuar me perpikmeri detyrimi ligjor per botimin brenda afatve te akteve te botueshme si dhe perditesimi I ndryshimeve ne legjislacion si dhe grupimi i tyre sipas fushave te veprimtarise se tyre</t>
  </si>
  <si>
    <t>Plan Fillestar Viti 2022</t>
  </si>
  <si>
    <t>i vitit paraardhes
Viti 2021</t>
  </si>
  <si>
    <t>Plan                   Viti 2022</t>
  </si>
  <si>
    <t>Rikonstruksion</t>
  </si>
  <si>
    <t>nr</t>
  </si>
  <si>
    <t xml:space="preserve">Prane QBZ ka qene me I madh numri I akteve te ardhura per botim ne fletore zyrtaredhe  buletinin e njoftimeve zyrtare  </t>
  </si>
  <si>
    <t xml:space="preserve">numer </t>
  </si>
  <si>
    <t>Periudha e Raportimit:  VITI 2022  janar - prill 2022</t>
  </si>
  <si>
    <t>KATERMUJORI I PARE</t>
  </si>
  <si>
    <t>KATERMUJORI I DYTE</t>
  </si>
  <si>
    <t>KATERMUJORI I TRETE</t>
  </si>
  <si>
    <t>NR</t>
  </si>
  <si>
    <t>PRODUKETI</t>
  </si>
  <si>
    <t>SASIA VJETORE</t>
  </si>
  <si>
    <t>FONDI VJETOR</t>
  </si>
  <si>
    <t>KOSTO PER NJESI</t>
  </si>
  <si>
    <t>SASIA</t>
  </si>
  <si>
    <t>FONDI I PLANIFIKUAR</t>
  </si>
  <si>
    <t>AA</t>
  </si>
  <si>
    <t>Fletore</t>
  </si>
  <si>
    <t>AB</t>
  </si>
  <si>
    <t>Buletin</t>
  </si>
  <si>
    <t>AC</t>
  </si>
  <si>
    <t>Botime</t>
  </si>
  <si>
    <t>AD</t>
  </si>
  <si>
    <t>Internet</t>
  </si>
  <si>
    <t>M</t>
  </si>
  <si>
    <t>rikonstruksion</t>
  </si>
  <si>
    <t>totali</t>
  </si>
  <si>
    <r>
      <t xml:space="preserve">Sasia (sipas </t>
    </r>
    <r>
      <rPr>
        <b/>
        <sz val="7.5"/>
        <color indexed="60"/>
        <rFont val="Arial"/>
        <family val="2"/>
      </rPr>
      <t>planit</t>
    </r>
    <r>
      <rPr>
        <b/>
        <sz val="7.5"/>
        <rFont val="Arial"/>
        <family val="2"/>
      </rPr>
      <t xml:space="preserve"> </t>
    </r>
    <r>
      <rPr>
        <b/>
        <sz val="7.5"/>
        <color indexed="60"/>
        <rFont val="Arial"/>
        <family val="2"/>
      </rPr>
      <t>te rishikuar</t>
    </r>
    <r>
      <rPr>
        <b/>
        <sz val="7.5"/>
        <rFont val="Arial"/>
        <family val="2"/>
      </rPr>
      <t xml:space="preserve"> te katermujori II)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</si>
  <si>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katermujori II progresiv</t>
    </r>
    <r>
      <rPr>
        <b/>
        <sz val="8"/>
        <rFont val="Arial"/>
        <family val="2"/>
        <charset val="238"/>
      </rPr>
      <t>)</t>
    </r>
  </si>
  <si>
    <t xml:space="preserve">Prane QBZ ka qene me I vogel numri I akteve te ardhura per botim ne fletore zyrtare  </t>
  </si>
  <si>
    <t>Kontrata eshte ne vazhdim</t>
  </si>
  <si>
    <t xml:space="preserve">Prane QBZ ka qene me I vogel numri I akteve te ardhura per botim ne fletore zyrtaredhe  buletinin e njoftimeve zyrtare  </t>
  </si>
  <si>
    <t>Rikonstruksion I godines</t>
  </si>
  <si>
    <t xml:space="preserve"> Plani i Periudhes/progresiv 4 mujori i II</t>
  </si>
  <si>
    <t>i
Periudhes/progresiv 4 mujori II</t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</si>
  <si>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tekatermujori II)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</si>
  <si>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 mujori II progresiv</t>
    </r>
    <r>
      <rPr>
        <b/>
        <sz val="8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</si>
</sst>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b/>
      <u/>
      <sz val="1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u/>
      <sz val="10"/>
      <color indexed="60"/>
      <name val="Calibri"/>
      <family val="2"/>
      <charset val="238"/>
    </font>
    <font>
      <sz val="12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b/>
      <sz val="10"/>
      <color indexed="60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 Light"/>
      <family val="2"/>
    </font>
    <font>
      <b/>
      <sz val="7.5"/>
      <name val="Arial"/>
      <family val="2"/>
    </font>
    <font>
      <b/>
      <sz val="7.5"/>
      <color indexed="60"/>
      <name val="Arial"/>
      <family val="2"/>
    </font>
    <font>
      <sz val="11"/>
      <color theme="0"/>
      <name val="Calibri"/>
      <family val="2"/>
      <scheme val="minor"/>
    </font>
    <font>
      <sz val="7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3" fillId="0" borderId="0"/>
  </cellStyleXfs>
  <cellXfs count="33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10" fillId="0" borderId="12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28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8" fillId="0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11" xfId="0" applyFont="1" applyFill="1" applyBorder="1" applyAlignment="1"/>
    <xf numFmtId="49" fontId="17" fillId="2" borderId="31" xfId="0" applyNumberFormat="1" applyFont="1" applyFill="1" applyBorder="1" applyAlignment="1">
      <alignment horizontal="center"/>
    </xf>
    <xf numFmtId="0" fontId="6" fillId="0" borderId="32" xfId="0" applyFont="1" applyFill="1" applyBorder="1" applyAlignment="1"/>
    <xf numFmtId="0" fontId="6" fillId="0" borderId="14" xfId="0" applyFont="1" applyFill="1" applyBorder="1" applyAlignment="1"/>
    <xf numFmtId="49" fontId="18" fillId="0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4" fontId="6" fillId="2" borderId="6" xfId="0" applyNumberFormat="1" applyFont="1" applyFill="1" applyBorder="1" applyAlignment="1">
      <alignment horizontal="right"/>
    </xf>
    <xf numFmtId="164" fontId="17" fillId="3" borderId="31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164" fontId="19" fillId="3" borderId="6" xfId="0" applyNumberFormat="1" applyFont="1" applyFill="1" applyBorder="1" applyAlignment="1">
      <alignment horizontal="center"/>
    </xf>
    <xf numFmtId="164" fontId="10" fillId="3" borderId="31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wrapText="1"/>
    </xf>
    <xf numFmtId="164" fontId="20" fillId="3" borderId="6" xfId="0" applyNumberFormat="1" applyFont="1" applyFill="1" applyBorder="1" applyAlignment="1">
      <alignment horizontal="center"/>
    </xf>
    <xf numFmtId="164" fontId="11" fillId="3" borderId="31" xfId="0" applyNumberFormat="1" applyFont="1" applyFill="1" applyBorder="1" applyAlignment="1">
      <alignment horizontal="center"/>
    </xf>
    <xf numFmtId="164" fontId="20" fillId="2" borderId="6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0" fillId="4" borderId="31" xfId="0" applyNumberFormat="1" applyFont="1" applyFill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11" fillId="0" borderId="31" xfId="0" applyNumberFormat="1" applyFont="1" applyBorder="1" applyAlignment="1">
      <alignment horizontal="center"/>
    </xf>
    <xf numFmtId="164" fontId="10" fillId="5" borderId="37" xfId="0" applyNumberFormat="1" applyFont="1" applyFill="1" applyBorder="1" applyAlignment="1">
      <alignment horizontal="center"/>
    </xf>
    <xf numFmtId="164" fontId="10" fillId="5" borderId="38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/>
    <xf numFmtId="0" fontId="14" fillId="0" borderId="0" xfId="0" applyFont="1" applyBorder="1"/>
    <xf numFmtId="0" fontId="1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25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3" fillId="2" borderId="34" xfId="0" applyFont="1" applyFill="1" applyBorder="1" applyAlignment="1">
      <alignment horizontal="center" vertical="center"/>
    </xf>
    <xf numFmtId="3" fontId="33" fillId="2" borderId="6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164" fontId="6" fillId="2" borderId="53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2" fillId="0" borderId="0" xfId="0" applyFont="1"/>
    <xf numFmtId="0" fontId="34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43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8" fillId="6" borderId="0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67" xfId="0" applyFont="1" applyFill="1" applyBorder="1" applyAlignment="1">
      <alignment horizontal="center" vertical="center" wrapText="1"/>
    </xf>
    <xf numFmtId="0" fontId="36" fillId="6" borderId="56" xfId="0" applyFont="1" applyFill="1" applyBorder="1" applyAlignment="1">
      <alignment horizontal="center" vertical="center" wrapText="1"/>
    </xf>
    <xf numFmtId="0" fontId="2" fillId="6" borderId="68" xfId="0" applyFont="1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16" fillId="0" borderId="72" xfId="0" applyFont="1" applyBorder="1" applyAlignment="1">
      <alignment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9" fontId="44" fillId="6" borderId="51" xfId="0" applyNumberFormat="1" applyFont="1" applyFill="1" applyBorder="1" applyAlignment="1">
      <alignment horizontal="left" vertical="center" wrapText="1"/>
    </xf>
    <xf numFmtId="0" fontId="30" fillId="6" borderId="74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7" fillId="6" borderId="6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9" fontId="16" fillId="6" borderId="51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40" fillId="6" borderId="6" xfId="0" applyFont="1" applyFill="1" applyBorder="1" applyAlignment="1">
      <alignment horizontal="center" vertical="center" wrapText="1"/>
    </xf>
    <xf numFmtId="9" fontId="0" fillId="6" borderId="6" xfId="0" applyNumberForma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vertical="center" wrapText="1"/>
    </xf>
    <xf numFmtId="0" fontId="0" fillId="6" borderId="53" xfId="0" applyFill="1" applyBorder="1" applyAlignment="1">
      <alignment horizontal="center" vertical="center" wrapText="1"/>
    </xf>
    <xf numFmtId="9" fontId="16" fillId="6" borderId="77" xfId="0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0" xfId="2" applyFill="1" applyAlignment="1">
      <alignment vertical="center"/>
    </xf>
    <xf numFmtId="0" fontId="33" fillId="0" borderId="0" xfId="2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0" fontId="33" fillId="0" borderId="0" xfId="2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33" fillId="0" borderId="0" xfId="2" applyFill="1" applyBorder="1" applyAlignment="1">
      <alignment vertical="center" wrapText="1"/>
    </xf>
    <xf numFmtId="0" fontId="8" fillId="0" borderId="80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33" fillId="2" borderId="84" xfId="2" applyFill="1" applyBorder="1" applyAlignment="1">
      <alignment vertical="center" wrapText="1"/>
    </xf>
    <xf numFmtId="0" fontId="33" fillId="2" borderId="33" xfId="2" applyFill="1" applyBorder="1" applyAlignment="1">
      <alignment vertical="center" wrapText="1"/>
    </xf>
    <xf numFmtId="0" fontId="33" fillId="2" borderId="19" xfId="2" applyFill="1" applyBorder="1" applyAlignment="1">
      <alignment vertical="center" wrapText="1"/>
    </xf>
    <xf numFmtId="0" fontId="33" fillId="2" borderId="2" xfId="2" applyFill="1" applyBorder="1" applyAlignment="1">
      <alignment vertical="center" wrapText="1"/>
    </xf>
    <xf numFmtId="0" fontId="33" fillId="2" borderId="6" xfId="2" applyFill="1" applyBorder="1" applyAlignment="1">
      <alignment vertical="center" wrapText="1"/>
    </xf>
    <xf numFmtId="0" fontId="33" fillId="2" borderId="31" xfId="2" applyFill="1" applyBorder="1" applyAlignment="1">
      <alignment vertical="center" wrapText="1"/>
    </xf>
    <xf numFmtId="0" fontId="33" fillId="2" borderId="61" xfId="2" applyFill="1" applyBorder="1" applyAlignment="1">
      <alignment vertical="center" wrapText="1"/>
    </xf>
    <xf numFmtId="0" fontId="33" fillId="2" borderId="37" xfId="2" applyFill="1" applyBorder="1" applyAlignment="1">
      <alignment vertical="center" wrapText="1"/>
    </xf>
    <xf numFmtId="0" fontId="33" fillId="2" borderId="38" xfId="2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48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37" fillId="2" borderId="6" xfId="0" applyFont="1" applyFill="1" applyBorder="1" applyAlignment="1">
      <alignment horizontal="left" vertical="center" wrapText="1"/>
    </xf>
    <xf numFmtId="0" fontId="49" fillId="0" borderId="42" xfId="0" applyFont="1" applyBorder="1" applyAlignment="1">
      <alignment horizontal="center" vertical="center" wrapText="1"/>
    </xf>
    <xf numFmtId="0" fontId="50" fillId="2" borderId="45" xfId="0" applyFont="1" applyFill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37" fillId="2" borderId="6" xfId="0" applyNumberFormat="1" applyFont="1" applyFill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56" fillId="0" borderId="31" xfId="0" applyFont="1" applyFill="1" applyBorder="1" applyAlignment="1">
      <alignment horizontal="center" vertical="center" wrapText="1"/>
    </xf>
    <xf numFmtId="9" fontId="33" fillId="3" borderId="5" xfId="1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31" xfId="0" applyFont="1" applyFill="1" applyBorder="1" applyAlignment="1">
      <alignment horizontal="center" vertical="center" wrapText="1"/>
    </xf>
    <xf numFmtId="0" fontId="55" fillId="0" borderId="61" xfId="0" applyFont="1" applyBorder="1" applyAlignment="1">
      <alignment horizontal="center" vertical="center" wrapText="1"/>
    </xf>
    <xf numFmtId="0" fontId="37" fillId="2" borderId="37" xfId="0" applyFont="1" applyFill="1" applyBorder="1" applyAlignment="1">
      <alignment horizontal="left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66" xfId="0" applyFont="1" applyFill="1" applyBorder="1" applyAlignment="1">
      <alignment horizontal="center" vertical="center" wrapText="1"/>
    </xf>
    <xf numFmtId="0" fontId="51" fillId="0" borderId="37" xfId="0" applyFont="1" applyFill="1" applyBorder="1" applyAlignment="1">
      <alignment horizontal="center" vertical="center" wrapText="1"/>
    </xf>
    <xf numFmtId="0" fontId="51" fillId="0" borderId="38" xfId="0" applyFont="1" applyFill="1" applyBorder="1" applyAlignment="1">
      <alignment horizontal="center" vertical="center" wrapText="1"/>
    </xf>
    <xf numFmtId="0" fontId="51" fillId="0" borderId="0" xfId="0" applyFont="1"/>
    <xf numFmtId="0" fontId="51" fillId="0" borderId="0" xfId="0" applyFont="1" applyAlignment="1">
      <alignment horizontal="center"/>
    </xf>
    <xf numFmtId="0" fontId="9" fillId="2" borderId="33" xfId="2" applyFont="1" applyFill="1" applyBorder="1" applyAlignment="1">
      <alignment vertical="center" wrapText="1"/>
    </xf>
    <xf numFmtId="0" fontId="57" fillId="0" borderId="0" xfId="2" applyFont="1" applyFill="1"/>
    <xf numFmtId="0" fontId="57" fillId="0" borderId="2" xfId="2" applyFont="1" applyFill="1" applyBorder="1"/>
    <xf numFmtId="0" fontId="57" fillId="0" borderId="6" xfId="2" applyFont="1" applyFill="1" applyBorder="1"/>
    <xf numFmtId="0" fontId="57" fillId="0" borderId="31" xfId="2" applyFont="1" applyFill="1" applyBorder="1"/>
    <xf numFmtId="3" fontId="57" fillId="0" borderId="2" xfId="2" applyNumberFormat="1" applyFont="1" applyFill="1" applyBorder="1"/>
    <xf numFmtId="3" fontId="57" fillId="0" borderId="6" xfId="2" applyNumberFormat="1" applyFont="1" applyFill="1" applyBorder="1"/>
    <xf numFmtId="0" fontId="57" fillId="0" borderId="85" xfId="2" applyFont="1" applyFill="1" applyBorder="1"/>
    <xf numFmtId="0" fontId="57" fillId="0" borderId="86" xfId="2" applyFont="1" applyFill="1" applyBorder="1"/>
    <xf numFmtId="0" fontId="57" fillId="0" borderId="61" xfId="2" applyFont="1" applyFill="1" applyBorder="1"/>
    <xf numFmtId="0" fontId="57" fillId="0" borderId="37" xfId="2" applyFont="1" applyFill="1" applyBorder="1"/>
    <xf numFmtId="0" fontId="57" fillId="0" borderId="38" xfId="2" applyFont="1" applyFill="1" applyBorder="1"/>
    <xf numFmtId="0" fontId="30" fillId="0" borderId="20" xfId="0" applyFont="1" applyBorder="1" applyAlignment="1">
      <alignment horizontal="center"/>
    </xf>
    <xf numFmtId="49" fontId="9" fillId="0" borderId="34" xfId="0" applyNumberFormat="1" applyFont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/>
    </xf>
    <xf numFmtId="3" fontId="33" fillId="2" borderId="42" xfId="0" applyNumberFormat="1" applyFont="1" applyFill="1" applyBorder="1" applyAlignment="1">
      <alignment horizontal="right" vertical="center"/>
    </xf>
    <xf numFmtId="3" fontId="33" fillId="2" borderId="45" xfId="0" applyNumberFormat="1" applyFont="1" applyFill="1" applyBorder="1" applyAlignment="1">
      <alignment horizontal="right" vertical="center"/>
    </xf>
    <xf numFmtId="3" fontId="33" fillId="3" borderId="90" xfId="0" applyNumberFormat="1" applyFont="1" applyFill="1" applyBorder="1" applyAlignment="1">
      <alignment horizontal="right" vertical="center"/>
    </xf>
    <xf numFmtId="3" fontId="33" fillId="2" borderId="2" xfId="0" applyNumberFormat="1" applyFont="1" applyFill="1" applyBorder="1" applyAlignment="1">
      <alignment horizontal="right" vertical="center"/>
    </xf>
    <xf numFmtId="3" fontId="33" fillId="3" borderId="31" xfId="0" applyNumberFormat="1" applyFont="1" applyFill="1" applyBorder="1" applyAlignment="1">
      <alignment horizontal="right" vertical="center"/>
    </xf>
    <xf numFmtId="3" fontId="33" fillId="2" borderId="61" xfId="0" applyNumberFormat="1" applyFont="1" applyFill="1" applyBorder="1" applyAlignment="1">
      <alignment horizontal="right" vertical="center"/>
    </xf>
    <xf numFmtId="3" fontId="33" fillId="2" borderId="37" xfId="0" applyNumberFormat="1" applyFont="1" applyFill="1" applyBorder="1" applyAlignment="1">
      <alignment horizontal="right" vertical="center"/>
    </xf>
    <xf numFmtId="3" fontId="33" fillId="3" borderId="38" xfId="0" applyNumberFormat="1" applyFont="1" applyFill="1" applyBorder="1" applyAlignment="1">
      <alignment horizontal="right" vertical="center"/>
    </xf>
    <xf numFmtId="3" fontId="33" fillId="3" borderId="43" xfId="0" applyNumberFormat="1" applyFont="1" applyFill="1" applyBorder="1" applyAlignment="1">
      <alignment horizontal="right" vertical="center"/>
    </xf>
    <xf numFmtId="3" fontId="33" fillId="3" borderId="3" xfId="0" applyNumberFormat="1" applyFont="1" applyFill="1" applyBorder="1" applyAlignment="1">
      <alignment horizontal="right" vertical="center"/>
    </xf>
    <xf numFmtId="3" fontId="33" fillId="3" borderId="6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3" fontId="60" fillId="7" borderId="0" xfId="0" applyNumberFormat="1" applyFont="1" applyFill="1"/>
    <xf numFmtId="3" fontId="61" fillId="2" borderId="88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49" fontId="9" fillId="0" borderId="82" xfId="0" applyNumberFormat="1" applyFont="1" applyBorder="1" applyAlignment="1">
      <alignment horizontal="center" vertical="center"/>
    </xf>
    <xf numFmtId="3" fontId="56" fillId="0" borderId="31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3" fontId="0" fillId="0" borderId="0" xfId="0" applyNumberFormat="1"/>
    <xf numFmtId="164" fontId="5" fillId="2" borderId="6" xfId="0" applyNumberFormat="1" applyFont="1" applyFill="1" applyBorder="1" applyAlignment="1">
      <alignment horizontal="center"/>
    </xf>
    <xf numFmtId="0" fontId="60" fillId="0" borderId="0" xfId="0" applyFont="1"/>
    <xf numFmtId="3" fontId="60" fillId="0" borderId="0" xfId="0" applyNumberFormat="1" applyFont="1"/>
    <xf numFmtId="3" fontId="62" fillId="0" borderId="0" xfId="0" applyNumberFormat="1" applyFont="1" applyFill="1"/>
    <xf numFmtId="0" fontId="18" fillId="2" borderId="63" xfId="0" applyFont="1" applyFill="1" applyBorder="1" applyAlignment="1">
      <alignment horizontal="center" vertical="center" wrapText="1"/>
    </xf>
    <xf numFmtId="164" fontId="0" fillId="0" borderId="0" xfId="0" applyNumberFormat="1"/>
    <xf numFmtId="0" fontId="63" fillId="0" borderId="0" xfId="0" applyFont="1"/>
    <xf numFmtId="3" fontId="0" fillId="0" borderId="0" xfId="0" applyNumberFormat="1" applyFill="1"/>
    <xf numFmtId="0" fontId="60" fillId="7" borderId="0" xfId="0" applyFont="1" applyFill="1" applyBorder="1"/>
    <xf numFmtId="1" fontId="60" fillId="7" borderId="0" xfId="0" applyNumberFormat="1" applyFont="1" applyFill="1" applyBorder="1"/>
    <xf numFmtId="0" fontId="60" fillId="7" borderId="0" xfId="0" applyFont="1" applyFill="1" applyBorder="1" applyAlignment="1">
      <alignment horizontal="center"/>
    </xf>
    <xf numFmtId="0" fontId="60" fillId="7" borderId="0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58" fillId="0" borderId="44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9" fillId="0" borderId="4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0" fontId="32" fillId="3" borderId="44" xfId="0" applyFont="1" applyFill="1" applyBorder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2" fillId="3" borderId="47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48" xfId="0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6" borderId="68" xfId="0" applyFont="1" applyFill="1" applyBorder="1" applyAlignment="1">
      <alignment horizontal="center" vertical="center" wrapText="1"/>
    </xf>
    <xf numFmtId="0" fontId="2" fillId="6" borderId="69" xfId="0" applyFont="1" applyFill="1" applyBorder="1" applyAlignment="1">
      <alignment horizontal="center" vertical="center" wrapText="1"/>
    </xf>
    <xf numFmtId="0" fontId="2" fillId="6" borderId="7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6" fillId="6" borderId="73" xfId="0" applyFont="1" applyFill="1" applyBorder="1" applyAlignment="1">
      <alignment horizontal="center" vertical="center" wrapText="1"/>
    </xf>
    <xf numFmtId="0" fontId="36" fillId="6" borderId="10" xfId="0" applyFont="1" applyFill="1" applyBorder="1" applyAlignment="1">
      <alignment horizontal="center" vertical="center" wrapText="1"/>
    </xf>
    <xf numFmtId="0" fontId="36" fillId="6" borderId="75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27" xfId="0" applyFont="1" applyFill="1" applyBorder="1" applyAlignment="1">
      <alignment horizontal="center" vertical="center" wrapText="1"/>
    </xf>
    <xf numFmtId="0" fontId="36" fillId="6" borderId="32" xfId="0" applyFont="1" applyFill="1" applyBorder="1" applyAlignment="1">
      <alignment horizontal="center" vertical="center" wrapText="1"/>
    </xf>
    <xf numFmtId="0" fontId="37" fillId="2" borderId="43" xfId="0" applyFont="1" applyFill="1" applyBorder="1" applyAlignment="1">
      <alignment horizontal="center" vertical="center" wrapText="1"/>
    </xf>
    <xf numFmtId="0" fontId="37" fillId="2" borderId="29" xfId="0" applyFont="1" applyFill="1" applyBorder="1" applyAlignment="1">
      <alignment horizontal="center" vertical="center" wrapText="1"/>
    </xf>
    <xf numFmtId="0" fontId="37" fillId="2" borderId="47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7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81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8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79" xfId="2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8" fillId="0" borderId="82" xfId="2" applyFont="1" applyFill="1" applyBorder="1" applyAlignment="1">
      <alignment horizontal="center" vertical="center" wrapText="1"/>
    </xf>
    <xf numFmtId="0" fontId="8" fillId="0" borderId="8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workbookViewId="0">
      <selection activeCell="B31" sqref="A31:XFD33"/>
    </sheetView>
  </sheetViews>
  <sheetFormatPr defaultRowHeight="15" x14ac:dyDescent="0.25"/>
  <cols>
    <col min="1" max="1" width="12.42578125" style="4" customWidth="1"/>
    <col min="2" max="2" width="36.5703125" customWidth="1"/>
    <col min="3" max="3" width="15.42578125" customWidth="1"/>
    <col min="4" max="8" width="15.42578125" style="4" customWidth="1"/>
    <col min="9" max="9" width="15.85546875" style="63" customWidth="1"/>
  </cols>
  <sheetData>
    <row r="1" spans="1:13" s="1" customFormat="1" ht="15.75" x14ac:dyDescent="0.25">
      <c r="A1" s="13" t="s">
        <v>20</v>
      </c>
      <c r="D1" s="2"/>
      <c r="E1" s="2"/>
      <c r="F1" s="2"/>
      <c r="G1" s="2"/>
      <c r="H1" s="2"/>
      <c r="I1" s="14"/>
    </row>
    <row r="2" spans="1:13" ht="15.75" thickBot="1" x14ac:dyDescent="0.3">
      <c r="A2" s="15"/>
      <c r="B2" s="16"/>
      <c r="C2" s="16"/>
      <c r="D2" s="15"/>
      <c r="E2" s="15"/>
      <c r="F2" s="241"/>
      <c r="G2" s="17"/>
      <c r="H2" s="18"/>
      <c r="I2" s="19" t="s">
        <v>0</v>
      </c>
      <c r="J2" s="3"/>
    </row>
    <row r="3" spans="1:13" s="25" customFormat="1" x14ac:dyDescent="0.25">
      <c r="A3" s="20"/>
      <c r="B3" s="5"/>
      <c r="C3" s="5"/>
      <c r="D3" s="21"/>
      <c r="E3" s="21"/>
      <c r="F3" s="6"/>
      <c r="G3" s="6"/>
      <c r="H3" s="22"/>
      <c r="I3" s="23"/>
      <c r="J3" s="24"/>
    </row>
    <row r="4" spans="1:13" x14ac:dyDescent="0.25">
      <c r="A4" s="26" t="s">
        <v>1</v>
      </c>
      <c r="B4" s="27" t="s">
        <v>2</v>
      </c>
      <c r="C4" s="16"/>
      <c r="D4" s="16"/>
      <c r="E4" s="16"/>
      <c r="F4" s="16"/>
      <c r="G4" s="28"/>
      <c r="H4" s="7" t="s">
        <v>3</v>
      </c>
      <c r="I4" s="29" t="s">
        <v>21</v>
      </c>
      <c r="J4" s="3"/>
    </row>
    <row r="5" spans="1:13" x14ac:dyDescent="0.25">
      <c r="A5" s="26" t="s">
        <v>22</v>
      </c>
      <c r="B5" s="27" t="s">
        <v>23</v>
      </c>
      <c r="C5" s="30"/>
      <c r="D5" s="30"/>
      <c r="E5" s="30"/>
      <c r="F5" s="30"/>
      <c r="G5" s="31"/>
      <c r="H5" s="7" t="s">
        <v>24</v>
      </c>
      <c r="I5" s="29" t="s">
        <v>25</v>
      </c>
      <c r="J5" s="3"/>
    </row>
    <row r="6" spans="1:13" s="34" customFormat="1" x14ac:dyDescent="0.25">
      <c r="A6" s="255" t="s">
        <v>26</v>
      </c>
      <c r="B6" s="258" t="s">
        <v>15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32" t="s">
        <v>10</v>
      </c>
      <c r="J6" s="33"/>
    </row>
    <row r="7" spans="1:13" s="36" customFormat="1" x14ac:dyDescent="0.25">
      <c r="A7" s="256"/>
      <c r="B7" s="259"/>
      <c r="C7" s="10" t="s">
        <v>11</v>
      </c>
      <c r="D7" s="10" t="s">
        <v>12</v>
      </c>
      <c r="E7" s="10" t="s">
        <v>13</v>
      </c>
      <c r="F7" s="10" t="s">
        <v>13</v>
      </c>
      <c r="G7" s="10" t="s">
        <v>13</v>
      </c>
      <c r="H7" s="10" t="s">
        <v>11</v>
      </c>
      <c r="I7" s="261" t="s">
        <v>14</v>
      </c>
      <c r="J7" s="35"/>
    </row>
    <row r="8" spans="1:13" s="36" customFormat="1" ht="33.75" x14ac:dyDescent="0.25">
      <c r="A8" s="257"/>
      <c r="B8" s="260"/>
      <c r="C8" s="240" t="s">
        <v>171</v>
      </c>
      <c r="D8" s="240" t="s">
        <v>172</v>
      </c>
      <c r="E8" s="240" t="s">
        <v>170</v>
      </c>
      <c r="F8" s="240" t="s">
        <v>164</v>
      </c>
      <c r="G8" s="240" t="s">
        <v>205</v>
      </c>
      <c r="H8" s="240" t="s">
        <v>206</v>
      </c>
      <c r="I8" s="262"/>
      <c r="J8" s="35"/>
    </row>
    <row r="9" spans="1:13" x14ac:dyDescent="0.25">
      <c r="A9" s="37">
        <v>600</v>
      </c>
      <c r="B9" s="38" t="s">
        <v>27</v>
      </c>
      <c r="C9" s="39">
        <v>27084</v>
      </c>
      <c r="D9" s="39">
        <v>29159</v>
      </c>
      <c r="E9" s="39">
        <v>29159</v>
      </c>
      <c r="F9" s="39">
        <f>29159-729</f>
        <v>28430</v>
      </c>
      <c r="G9" s="39">
        <v>18703</v>
      </c>
      <c r="H9" s="39">
        <v>18020</v>
      </c>
      <c r="I9" s="40">
        <f>H9-G9</f>
        <v>-683</v>
      </c>
      <c r="J9" s="3"/>
      <c r="M9" s="248"/>
    </row>
    <row r="10" spans="1:13" x14ac:dyDescent="0.25">
      <c r="A10" s="37">
        <v>601</v>
      </c>
      <c r="B10" s="38" t="s">
        <v>28</v>
      </c>
      <c r="C10" s="39">
        <v>4513</v>
      </c>
      <c r="D10" s="39">
        <v>5141</v>
      </c>
      <c r="E10" s="39">
        <v>5141</v>
      </c>
      <c r="F10" s="39">
        <f>5141-129</f>
        <v>5012</v>
      </c>
      <c r="G10" s="39">
        <v>3303</v>
      </c>
      <c r="H10" s="39">
        <v>3009</v>
      </c>
      <c r="I10" s="40">
        <f t="shared" ref="I10:I15" si="0">H10-G10</f>
        <v>-294</v>
      </c>
      <c r="J10" s="3"/>
    </row>
    <row r="11" spans="1:13" x14ac:dyDescent="0.25">
      <c r="A11" s="37">
        <v>602</v>
      </c>
      <c r="B11" s="38" t="s">
        <v>29</v>
      </c>
      <c r="C11" s="39">
        <v>8023</v>
      </c>
      <c r="D11" s="39">
        <v>23200</v>
      </c>
      <c r="E11" s="39">
        <v>23200</v>
      </c>
      <c r="F11" s="39">
        <f>23200-2320-3000-24</f>
        <v>17856</v>
      </c>
      <c r="G11" s="39">
        <v>7872</v>
      </c>
      <c r="H11" s="39">
        <v>3759</v>
      </c>
      <c r="I11" s="40">
        <f t="shared" si="0"/>
        <v>-4113</v>
      </c>
      <c r="J11" s="3"/>
      <c r="M11" s="248"/>
    </row>
    <row r="12" spans="1:13" ht="15.75" x14ac:dyDescent="0.25">
      <c r="A12" s="37">
        <v>603</v>
      </c>
      <c r="B12" s="38" t="s">
        <v>30</v>
      </c>
      <c r="C12" s="41"/>
      <c r="D12" s="243"/>
      <c r="E12" s="243"/>
      <c r="F12" s="41"/>
      <c r="G12" s="41"/>
      <c r="H12" s="41"/>
      <c r="I12" s="40">
        <f t="shared" si="0"/>
        <v>0</v>
      </c>
      <c r="J12" s="3"/>
    </row>
    <row r="13" spans="1:13" x14ac:dyDescent="0.25">
      <c r="A13" s="37">
        <v>604</v>
      </c>
      <c r="B13" s="38" t="s">
        <v>31</v>
      </c>
      <c r="C13" s="41"/>
      <c r="D13" s="41"/>
      <c r="E13" s="41"/>
      <c r="F13" s="41"/>
      <c r="G13" s="41"/>
      <c r="H13" s="41"/>
      <c r="I13" s="40">
        <f t="shared" si="0"/>
        <v>0</v>
      </c>
      <c r="J13" s="3"/>
    </row>
    <row r="14" spans="1:13" x14ac:dyDescent="0.25">
      <c r="A14" s="37">
        <v>605</v>
      </c>
      <c r="B14" s="38" t="s">
        <v>32</v>
      </c>
      <c r="C14" s="41"/>
      <c r="D14" s="41"/>
      <c r="E14" s="41"/>
      <c r="F14" s="41"/>
      <c r="G14" s="41"/>
      <c r="H14" s="41"/>
      <c r="I14" s="40">
        <f t="shared" si="0"/>
        <v>0</v>
      </c>
      <c r="J14" s="3"/>
    </row>
    <row r="15" spans="1:13" x14ac:dyDescent="0.25">
      <c r="A15" s="37">
        <v>606</v>
      </c>
      <c r="B15" s="38" t="s">
        <v>33</v>
      </c>
      <c r="C15" s="41">
        <v>282</v>
      </c>
      <c r="D15" s="41"/>
      <c r="E15" s="41"/>
      <c r="F15" s="41">
        <v>224</v>
      </c>
      <c r="G15" s="41">
        <v>224</v>
      </c>
      <c r="H15" s="41">
        <v>68</v>
      </c>
      <c r="I15" s="40">
        <f t="shared" si="0"/>
        <v>-156</v>
      </c>
      <c r="J15" s="3"/>
    </row>
    <row r="16" spans="1:13" s="12" customFormat="1" ht="12.75" x14ac:dyDescent="0.2">
      <c r="A16" s="42" t="s">
        <v>34</v>
      </c>
      <c r="B16" s="43" t="s">
        <v>35</v>
      </c>
      <c r="C16" s="44">
        <f t="shared" ref="C16" si="1">SUM(C9:C15)</f>
        <v>39902</v>
      </c>
      <c r="D16" s="44">
        <f t="shared" ref="D16:I16" si="2">SUM(D9:D15)</f>
        <v>57500</v>
      </c>
      <c r="E16" s="44">
        <f t="shared" ref="E16" si="3">SUM(E9:E15)</f>
        <v>57500</v>
      </c>
      <c r="F16" s="44">
        <f>SUM(F9:F15)</f>
        <v>51522</v>
      </c>
      <c r="G16" s="44">
        <f t="shared" si="2"/>
        <v>30102</v>
      </c>
      <c r="H16" s="44">
        <f>SUM(H9:H15)</f>
        <v>24856</v>
      </c>
      <c r="I16" s="45">
        <f t="shared" si="2"/>
        <v>-5246</v>
      </c>
      <c r="J16" s="11"/>
    </row>
    <row r="17" spans="1:16" x14ac:dyDescent="0.25">
      <c r="A17" s="37">
        <v>230</v>
      </c>
      <c r="B17" s="38" t="s">
        <v>36</v>
      </c>
      <c r="C17" s="41"/>
      <c r="D17" s="41"/>
      <c r="E17" s="41"/>
      <c r="F17" s="41"/>
      <c r="G17" s="41"/>
      <c r="H17" s="41"/>
      <c r="I17" s="40">
        <f>H17-G17</f>
        <v>0</v>
      </c>
      <c r="J17" s="3"/>
    </row>
    <row r="18" spans="1:16" x14ac:dyDescent="0.25">
      <c r="A18" s="37">
        <v>231</v>
      </c>
      <c r="B18" s="38" t="s">
        <v>37</v>
      </c>
      <c r="C18" s="41"/>
      <c r="D18" s="41"/>
      <c r="E18" s="41">
        <v>2000</v>
      </c>
      <c r="F18" s="41">
        <v>2000</v>
      </c>
      <c r="G18" s="41">
        <v>2000</v>
      </c>
      <c r="H18" s="41">
        <v>0</v>
      </c>
      <c r="I18" s="40">
        <f>H18-G18</f>
        <v>-2000</v>
      </c>
      <c r="J18" s="3"/>
    </row>
    <row r="19" spans="1:16" x14ac:dyDescent="0.25">
      <c r="A19" s="37">
        <v>232</v>
      </c>
      <c r="B19" s="38" t="s">
        <v>38</v>
      </c>
      <c r="C19" s="41"/>
      <c r="D19" s="41"/>
      <c r="E19" s="41"/>
      <c r="F19" s="41"/>
      <c r="G19" s="41"/>
      <c r="H19" s="41"/>
      <c r="I19" s="40">
        <f>H19-G19</f>
        <v>0</v>
      </c>
      <c r="J19" s="3"/>
    </row>
    <row r="20" spans="1:16" ht="34.5" customHeight="1" x14ac:dyDescent="0.25">
      <c r="A20" s="46" t="s">
        <v>39</v>
      </c>
      <c r="B20" s="47" t="s">
        <v>40</v>
      </c>
      <c r="C20" s="48">
        <f t="shared" ref="C20" si="4">SUM(C17:C19)</f>
        <v>0</v>
      </c>
      <c r="D20" s="48">
        <f t="shared" ref="D20:I20" si="5">SUM(D17:D19)</f>
        <v>0</v>
      </c>
      <c r="E20" s="48">
        <f t="shared" si="5"/>
        <v>2000</v>
      </c>
      <c r="F20" s="48">
        <f t="shared" si="5"/>
        <v>2000</v>
      </c>
      <c r="G20" s="48">
        <f t="shared" si="5"/>
        <v>2000</v>
      </c>
      <c r="H20" s="48">
        <f t="shared" si="5"/>
        <v>0</v>
      </c>
      <c r="I20" s="49">
        <f t="shared" si="5"/>
        <v>-2000</v>
      </c>
      <c r="J20" s="3"/>
    </row>
    <row r="21" spans="1:16" x14ac:dyDescent="0.25">
      <c r="A21" s="37">
        <v>230</v>
      </c>
      <c r="B21" s="38" t="s">
        <v>36</v>
      </c>
      <c r="C21" s="50"/>
      <c r="D21" s="50"/>
      <c r="E21" s="50"/>
      <c r="F21" s="50"/>
      <c r="G21" s="50"/>
      <c r="H21" s="50"/>
      <c r="I21" s="40">
        <f>H21-G21</f>
        <v>0</v>
      </c>
      <c r="J21" s="3"/>
    </row>
    <row r="22" spans="1:16" x14ac:dyDescent="0.25">
      <c r="A22" s="37">
        <v>231</v>
      </c>
      <c r="B22" s="38" t="s">
        <v>37</v>
      </c>
      <c r="C22" s="50"/>
      <c r="D22" s="50"/>
      <c r="E22" s="50"/>
      <c r="F22" s="50"/>
      <c r="G22" s="50"/>
      <c r="H22" s="50"/>
      <c r="I22" s="40">
        <f>H22-G22</f>
        <v>0</v>
      </c>
      <c r="J22" s="3"/>
      <c r="P22" s="248"/>
    </row>
    <row r="23" spans="1:16" x14ac:dyDescent="0.25">
      <c r="A23" s="37">
        <v>232</v>
      </c>
      <c r="B23" s="38" t="s">
        <v>38</v>
      </c>
      <c r="C23" s="50"/>
      <c r="D23" s="50"/>
      <c r="E23" s="50"/>
      <c r="F23" s="50"/>
      <c r="G23" s="50"/>
      <c r="H23" s="50"/>
      <c r="I23" s="40">
        <f>H23-G23</f>
        <v>0</v>
      </c>
      <c r="J23" s="3"/>
    </row>
    <row r="24" spans="1:16" ht="27" customHeight="1" x14ac:dyDescent="0.25">
      <c r="A24" s="46" t="s">
        <v>39</v>
      </c>
      <c r="B24" s="47" t="s">
        <v>41</v>
      </c>
      <c r="C24" s="48">
        <f t="shared" ref="C24" si="6">SUM(C21:C23)</f>
        <v>0</v>
      </c>
      <c r="D24" s="48">
        <f t="shared" ref="D24:I24" si="7">SUM(D21:D23)</f>
        <v>0</v>
      </c>
      <c r="E24" s="48">
        <f t="shared" si="7"/>
        <v>0</v>
      </c>
      <c r="F24" s="48">
        <f t="shared" si="7"/>
        <v>0</v>
      </c>
      <c r="G24" s="48">
        <f t="shared" si="7"/>
        <v>0</v>
      </c>
      <c r="H24" s="48">
        <f t="shared" si="7"/>
        <v>0</v>
      </c>
      <c r="I24" s="49">
        <f t="shared" si="7"/>
        <v>0</v>
      </c>
      <c r="J24" s="3"/>
    </row>
    <row r="25" spans="1:16" s="12" customFormat="1" ht="12.75" x14ac:dyDescent="0.2">
      <c r="A25" s="42" t="s">
        <v>42</v>
      </c>
      <c r="B25" s="51" t="s">
        <v>43</v>
      </c>
      <c r="C25" s="52">
        <f t="shared" ref="C25" si="8">C20+C24</f>
        <v>0</v>
      </c>
      <c r="D25" s="52">
        <f t="shared" ref="D25:I25" si="9">D20+D24</f>
        <v>0</v>
      </c>
      <c r="E25" s="52">
        <f t="shared" si="9"/>
        <v>2000</v>
      </c>
      <c r="F25" s="52">
        <f t="shared" si="9"/>
        <v>2000</v>
      </c>
      <c r="G25" s="52">
        <f t="shared" si="9"/>
        <v>2000</v>
      </c>
      <c r="H25" s="52">
        <f t="shared" si="9"/>
        <v>0</v>
      </c>
      <c r="I25" s="53">
        <f t="shared" si="9"/>
        <v>-2000</v>
      </c>
      <c r="J25" s="11"/>
    </row>
    <row r="26" spans="1:16" x14ac:dyDescent="0.25">
      <c r="A26" s="263" t="s">
        <v>44</v>
      </c>
      <c r="B26" s="264"/>
      <c r="C26" s="55">
        <v>0</v>
      </c>
      <c r="D26" s="54"/>
      <c r="E26" s="54"/>
      <c r="F26" s="54"/>
      <c r="G26" s="54"/>
      <c r="H26" s="55">
        <v>0</v>
      </c>
      <c r="I26" s="56"/>
    </row>
    <row r="27" spans="1:16" s="12" customFormat="1" ht="13.5" thickBot="1" x14ac:dyDescent="0.25">
      <c r="A27" s="265" t="s">
        <v>45</v>
      </c>
      <c r="B27" s="266"/>
      <c r="C27" s="57">
        <f t="shared" ref="C27" si="10">C16+C25+C26</f>
        <v>39902</v>
      </c>
      <c r="D27" s="57">
        <f t="shared" ref="D27:I27" si="11">D16+D25+D26</f>
        <v>57500</v>
      </c>
      <c r="E27" s="57">
        <f t="shared" si="11"/>
        <v>59500</v>
      </c>
      <c r="F27" s="57">
        <f t="shared" si="11"/>
        <v>53522</v>
      </c>
      <c r="G27" s="57">
        <f t="shared" si="11"/>
        <v>32102</v>
      </c>
      <c r="H27" s="57">
        <f t="shared" si="11"/>
        <v>24856</v>
      </c>
      <c r="I27" s="58">
        <f t="shared" si="11"/>
        <v>-7246</v>
      </c>
    </row>
    <row r="28" spans="1:16" x14ac:dyDescent="0.25">
      <c r="A28" s="59"/>
      <c r="B28" s="60"/>
      <c r="C28" s="60"/>
      <c r="D28" s="61"/>
      <c r="E28" s="61"/>
      <c r="F28" s="61"/>
      <c r="G28" s="61"/>
      <c r="H28" s="61"/>
      <c r="I28" s="62"/>
    </row>
    <row r="29" spans="1:16" x14ac:dyDescent="0.25">
      <c r="A29" s="59"/>
      <c r="B29" s="60"/>
      <c r="C29" s="60"/>
      <c r="D29" s="61"/>
      <c r="E29" s="61"/>
      <c r="F29" s="61"/>
      <c r="G29" s="61"/>
      <c r="H29" s="61"/>
      <c r="I29" s="62"/>
    </row>
    <row r="31" spans="1:16" x14ac:dyDescent="0.25">
      <c r="K31" s="242"/>
      <c r="L31" s="242"/>
    </row>
    <row r="32" spans="1:16" x14ac:dyDescent="0.25">
      <c r="K32" s="242"/>
      <c r="L32" s="242"/>
    </row>
  </sheetData>
  <mergeCells count="5">
    <mergeCell ref="A6:A8"/>
    <mergeCell ref="B6:B8"/>
    <mergeCell ref="I7:I8"/>
    <mergeCell ref="A26:B26"/>
    <mergeCell ref="A27:B27"/>
  </mergeCell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36"/>
  <sheetViews>
    <sheetView workbookViewId="0">
      <selection activeCell="C36" sqref="C36"/>
    </sheetView>
  </sheetViews>
  <sheetFormatPr defaultRowHeight="15" x14ac:dyDescent="0.25"/>
  <cols>
    <col min="2" max="2" width="34.42578125" customWidth="1"/>
    <col min="3" max="3" width="16" customWidth="1"/>
    <col min="4" max="15" width="12" customWidth="1"/>
    <col min="16" max="16" width="10.85546875" customWidth="1"/>
    <col min="19" max="19" width="22.85546875" customWidth="1"/>
    <col min="73" max="77" width="13.85546875" customWidth="1"/>
  </cols>
  <sheetData>
    <row r="2" spans="1:19" s="66" customFormat="1" ht="15.75" x14ac:dyDescent="0.25">
      <c r="A2" s="64" t="s">
        <v>47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9" s="66" customFormat="1" ht="15.75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9" x14ac:dyDescent="0.25">
      <c r="A4" s="69" t="s">
        <v>1</v>
      </c>
      <c r="B4" s="27" t="s">
        <v>2</v>
      </c>
      <c r="C4" s="70" t="s">
        <v>3</v>
      </c>
      <c r="D4" s="71">
        <v>14</v>
      </c>
      <c r="E4" s="72"/>
      <c r="F4" s="72"/>
      <c r="G4" s="72"/>
      <c r="H4" s="72"/>
      <c r="I4" s="72"/>
      <c r="J4" s="72"/>
      <c r="K4" s="73"/>
      <c r="L4" s="73"/>
      <c r="M4" s="73"/>
      <c r="N4" s="73"/>
    </row>
    <row r="5" spans="1:19" x14ac:dyDescent="0.25">
      <c r="A5" s="74"/>
      <c r="B5" s="75"/>
      <c r="C5" s="75"/>
      <c r="D5" s="75"/>
      <c r="E5" s="72"/>
      <c r="F5" s="72"/>
      <c r="G5" s="72"/>
      <c r="H5" s="72"/>
      <c r="I5" s="72"/>
      <c r="J5" s="72"/>
      <c r="K5" s="73"/>
      <c r="L5" s="73"/>
      <c r="M5" s="73"/>
      <c r="N5" s="73"/>
    </row>
    <row r="6" spans="1:19" x14ac:dyDescent="0.25">
      <c r="A6" s="69" t="s">
        <v>22</v>
      </c>
      <c r="B6" s="27" t="s">
        <v>23</v>
      </c>
      <c r="C6" s="70" t="s">
        <v>24</v>
      </c>
      <c r="D6" s="71">
        <v>1014045</v>
      </c>
      <c r="E6" s="76"/>
      <c r="F6" s="77"/>
      <c r="G6" s="77"/>
      <c r="H6" s="77"/>
      <c r="I6" s="77"/>
      <c r="J6" s="77"/>
      <c r="K6" s="73"/>
      <c r="L6" s="73"/>
      <c r="M6" s="73"/>
      <c r="N6" s="73"/>
    </row>
    <row r="7" spans="1:19" ht="15.75" thickBot="1" x14ac:dyDescent="0.3">
      <c r="A7" s="277"/>
      <c r="B7" s="278"/>
    </row>
    <row r="8" spans="1:19" s="80" customFormat="1" ht="16.5" thickBot="1" x14ac:dyDescent="0.3">
      <c r="A8" s="217"/>
      <c r="B8" s="78" t="s">
        <v>0</v>
      </c>
      <c r="C8" s="79"/>
      <c r="D8" s="79"/>
      <c r="E8" s="79"/>
      <c r="F8" s="79" t="s">
        <v>48</v>
      </c>
      <c r="G8" s="79"/>
      <c r="H8" s="79"/>
      <c r="I8" s="79" t="s">
        <v>49</v>
      </c>
      <c r="J8" s="79"/>
      <c r="K8" s="79"/>
      <c r="L8" s="79" t="s">
        <v>50</v>
      </c>
      <c r="M8" s="79"/>
      <c r="N8" s="79"/>
      <c r="O8" s="79" t="s">
        <v>51</v>
      </c>
      <c r="P8" s="279" t="s">
        <v>52</v>
      </c>
      <c r="Q8" s="280"/>
      <c r="R8" s="281"/>
      <c r="S8" s="282" t="s">
        <v>53</v>
      </c>
    </row>
    <row r="9" spans="1:19" s="81" customFormat="1" ht="11.25" customHeight="1" x14ac:dyDescent="0.25">
      <c r="A9" s="284" t="s">
        <v>54</v>
      </c>
      <c r="B9" s="284" t="s">
        <v>55</v>
      </c>
      <c r="C9" s="286" t="s">
        <v>56</v>
      </c>
      <c r="D9" s="288" t="s">
        <v>57</v>
      </c>
      <c r="E9" s="271" t="s">
        <v>58</v>
      </c>
      <c r="F9" s="273" t="s">
        <v>59</v>
      </c>
      <c r="G9" s="267" t="s">
        <v>60</v>
      </c>
      <c r="H9" s="271" t="s">
        <v>61</v>
      </c>
      <c r="I9" s="273" t="s">
        <v>62</v>
      </c>
      <c r="J9" s="275" t="s">
        <v>199</v>
      </c>
      <c r="K9" s="275" t="s">
        <v>207</v>
      </c>
      <c r="L9" s="273" t="s">
        <v>63</v>
      </c>
      <c r="M9" s="267" t="s">
        <v>200</v>
      </c>
      <c r="N9" s="271" t="s">
        <v>208</v>
      </c>
      <c r="O9" s="273" t="s">
        <v>64</v>
      </c>
      <c r="P9" s="292" t="s">
        <v>65</v>
      </c>
      <c r="Q9" s="294" t="s">
        <v>66</v>
      </c>
      <c r="R9" s="296" t="s">
        <v>67</v>
      </c>
      <c r="S9" s="283"/>
    </row>
    <row r="10" spans="1:19" s="81" customFormat="1" ht="83.25" customHeight="1" thickBot="1" x14ac:dyDescent="0.3">
      <c r="A10" s="285"/>
      <c r="B10" s="285"/>
      <c r="C10" s="287"/>
      <c r="D10" s="289"/>
      <c r="E10" s="290"/>
      <c r="F10" s="291"/>
      <c r="G10" s="268"/>
      <c r="H10" s="272"/>
      <c r="I10" s="274"/>
      <c r="J10" s="276"/>
      <c r="K10" s="276"/>
      <c r="L10" s="274"/>
      <c r="M10" s="268"/>
      <c r="N10" s="272"/>
      <c r="O10" s="274"/>
      <c r="P10" s="293"/>
      <c r="Q10" s="295"/>
      <c r="R10" s="297"/>
      <c r="S10" s="283"/>
    </row>
    <row r="11" spans="1:19" s="34" customFormat="1" ht="111.75" customHeight="1" thickBot="1" x14ac:dyDescent="0.3">
      <c r="A11" s="218" t="s">
        <v>68</v>
      </c>
      <c r="B11" s="231" t="s">
        <v>150</v>
      </c>
      <c r="C11" s="82" t="s">
        <v>69</v>
      </c>
      <c r="D11" s="220">
        <v>206</v>
      </c>
      <c r="E11" s="221">
        <v>36313</v>
      </c>
      <c r="F11" s="222">
        <f>E11/D11</f>
        <v>176.27669902912621</v>
      </c>
      <c r="G11" s="220">
        <v>190</v>
      </c>
      <c r="H11" s="221">
        <v>43107</v>
      </c>
      <c r="I11" s="222">
        <f t="shared" ref="I11:I15" si="0">H11/G11</f>
        <v>226.87894736842105</v>
      </c>
      <c r="J11" s="220">
        <v>126</v>
      </c>
      <c r="K11" s="221">
        <f>11462+14763</f>
        <v>26225</v>
      </c>
      <c r="L11" s="222">
        <f t="shared" ref="L11:L14" si="1">K11/J11</f>
        <v>208.13492063492063</v>
      </c>
      <c r="M11" s="220">
        <v>116</v>
      </c>
      <c r="N11" s="221">
        <v>22653</v>
      </c>
      <c r="O11" s="222">
        <f t="shared" ref="O11:O14" si="2">N11/M11</f>
        <v>195.2844827586207</v>
      </c>
      <c r="P11" s="220">
        <f>O11-F11</f>
        <v>19.007783729494491</v>
      </c>
      <c r="Q11" s="221">
        <f t="shared" ref="Q11:Q14" si="3">O11-I11</f>
        <v>-31.594464609800355</v>
      </c>
      <c r="R11" s="228">
        <f t="shared" ref="R11:R16" si="4">O11-L11</f>
        <v>-12.850437876299935</v>
      </c>
      <c r="S11" s="234" t="s">
        <v>201</v>
      </c>
    </row>
    <row r="12" spans="1:19" s="34" customFormat="1" ht="87" customHeight="1" thickBot="1" x14ac:dyDescent="0.3">
      <c r="A12" s="218" t="s">
        <v>70</v>
      </c>
      <c r="B12" s="231" t="s">
        <v>152</v>
      </c>
      <c r="C12" s="82" t="s">
        <v>71</v>
      </c>
      <c r="D12" s="223">
        <v>8</v>
      </c>
      <c r="E12" s="83">
        <v>1504</v>
      </c>
      <c r="F12" s="224">
        <f>E12/D12</f>
        <v>188</v>
      </c>
      <c r="G12" s="223">
        <v>11</v>
      </c>
      <c r="H12" s="83">
        <v>6454</v>
      </c>
      <c r="I12" s="224">
        <f t="shared" si="0"/>
        <v>586.72727272727275</v>
      </c>
      <c r="J12" s="223">
        <v>4</v>
      </c>
      <c r="K12" s="83">
        <f>Sheet6!J7+Sheet6!L7</f>
        <v>1813.6363636363635</v>
      </c>
      <c r="L12" s="222">
        <f t="shared" si="1"/>
        <v>453.40909090909088</v>
      </c>
      <c r="M12" s="223">
        <v>4</v>
      </c>
      <c r="N12" s="83">
        <v>590</v>
      </c>
      <c r="O12" s="224">
        <f t="shared" si="2"/>
        <v>147.5</v>
      </c>
      <c r="P12" s="223">
        <f>O12-F12</f>
        <v>-40.5</v>
      </c>
      <c r="Q12" s="83">
        <f t="shared" si="3"/>
        <v>-439.22727272727275</v>
      </c>
      <c r="R12" s="229">
        <f t="shared" si="4"/>
        <v>-305.90909090909088</v>
      </c>
      <c r="S12" s="234" t="s">
        <v>168</v>
      </c>
    </row>
    <row r="13" spans="1:19" s="34" customFormat="1" ht="66" customHeight="1" thickBot="1" x14ac:dyDescent="0.3">
      <c r="A13" s="218" t="s">
        <v>72</v>
      </c>
      <c r="B13" s="232" t="s">
        <v>151</v>
      </c>
      <c r="C13" s="82" t="s">
        <v>73</v>
      </c>
      <c r="D13" s="223">
        <v>34</v>
      </c>
      <c r="E13" s="83">
        <v>1108</v>
      </c>
      <c r="F13" s="224">
        <f>E13/D13</f>
        <v>32.588235294117645</v>
      </c>
      <c r="G13" s="223">
        <v>48</v>
      </c>
      <c r="H13" s="83">
        <v>2885</v>
      </c>
      <c r="I13" s="224">
        <f t="shared" si="0"/>
        <v>60.104166666666664</v>
      </c>
      <c r="J13" s="223">
        <v>32</v>
      </c>
      <c r="K13" s="83">
        <f>628*2</f>
        <v>1256</v>
      </c>
      <c r="L13" s="222">
        <f t="shared" si="1"/>
        <v>39.25</v>
      </c>
      <c r="M13" s="223">
        <v>27</v>
      </c>
      <c r="N13" s="83">
        <v>250</v>
      </c>
      <c r="O13" s="224">
        <f t="shared" si="2"/>
        <v>9.2592592592592595</v>
      </c>
      <c r="P13" s="223">
        <f>O13-F13</f>
        <v>-23.328976034858385</v>
      </c>
      <c r="Q13" s="83">
        <f t="shared" si="3"/>
        <v>-50.844907407407405</v>
      </c>
      <c r="R13" s="229">
        <f t="shared" si="4"/>
        <v>-29.99074074074074</v>
      </c>
      <c r="S13" s="234" t="s">
        <v>163</v>
      </c>
    </row>
    <row r="14" spans="1:19" s="34" customFormat="1" ht="63" customHeight="1" thickBot="1" x14ac:dyDescent="0.3">
      <c r="A14" s="235" t="s">
        <v>74</v>
      </c>
      <c r="B14" s="231" t="s">
        <v>153</v>
      </c>
      <c r="C14" s="82" t="s">
        <v>71</v>
      </c>
      <c r="D14" s="223">
        <v>248</v>
      </c>
      <c r="E14" s="83">
        <v>977</v>
      </c>
      <c r="F14" s="224">
        <f>E14/D14</f>
        <v>3.939516129032258</v>
      </c>
      <c r="G14" s="223">
        <v>249</v>
      </c>
      <c r="H14" s="83">
        <v>2076</v>
      </c>
      <c r="I14" s="224">
        <f t="shared" si="0"/>
        <v>8.3373493975903621</v>
      </c>
      <c r="J14" s="223">
        <v>162</v>
      </c>
      <c r="K14" s="83">
        <f>642+725</f>
        <v>1367</v>
      </c>
      <c r="L14" s="222">
        <f t="shared" si="1"/>
        <v>8.4382716049382722</v>
      </c>
      <c r="M14" s="223">
        <v>147</v>
      </c>
      <c r="N14" s="83">
        <v>743</v>
      </c>
      <c r="O14" s="224">
        <f t="shared" si="2"/>
        <v>5.0544217687074831</v>
      </c>
      <c r="P14" s="223">
        <f>O14-F14</f>
        <v>1.114905639675225</v>
      </c>
      <c r="Q14" s="83">
        <f t="shared" si="3"/>
        <v>-3.282927628882879</v>
      </c>
      <c r="R14" s="229">
        <f t="shared" si="4"/>
        <v>-3.3838498362307892</v>
      </c>
      <c r="S14" s="234" t="s">
        <v>175</v>
      </c>
    </row>
    <row r="15" spans="1:19" s="34" customFormat="1" ht="53.25" customHeight="1" x14ac:dyDescent="0.25">
      <c r="A15" s="236" t="s">
        <v>113</v>
      </c>
      <c r="B15" s="231" t="s">
        <v>173</v>
      </c>
      <c r="C15" s="82" t="s">
        <v>174</v>
      </c>
      <c r="D15" s="223"/>
      <c r="E15" s="83"/>
      <c r="F15" s="224">
        <v>0</v>
      </c>
      <c r="G15" s="223">
        <v>1</v>
      </c>
      <c r="H15" s="83">
        <v>2000</v>
      </c>
      <c r="I15" s="224">
        <f t="shared" si="0"/>
        <v>2000</v>
      </c>
      <c r="J15" s="223"/>
      <c r="K15" s="83"/>
      <c r="L15" s="222"/>
      <c r="M15" s="223"/>
      <c r="N15" s="83"/>
      <c r="O15" s="224"/>
      <c r="P15" s="223"/>
      <c r="Q15" s="83"/>
      <c r="R15" s="229"/>
      <c r="S15" s="234" t="s">
        <v>202</v>
      </c>
    </row>
    <row r="16" spans="1:19" s="34" customFormat="1" ht="53.25" customHeight="1" x14ac:dyDescent="0.25">
      <c r="A16" s="237" t="s">
        <v>115</v>
      </c>
      <c r="B16" s="231" t="s">
        <v>148</v>
      </c>
      <c r="C16" s="82" t="s">
        <v>149</v>
      </c>
      <c r="D16" s="223"/>
      <c r="E16" s="83"/>
      <c r="F16" s="224">
        <v>0</v>
      </c>
      <c r="G16" s="223"/>
      <c r="H16" s="83"/>
      <c r="I16" s="224"/>
      <c r="J16" s="223"/>
      <c r="K16" s="83"/>
      <c r="L16" s="224"/>
      <c r="M16" s="223"/>
      <c r="N16" s="83"/>
      <c r="O16" s="224"/>
      <c r="P16" s="223"/>
      <c r="Q16" s="83"/>
      <c r="R16" s="229">
        <f t="shared" si="4"/>
        <v>0</v>
      </c>
      <c r="S16" s="234"/>
    </row>
    <row r="17" spans="1:86" s="34" customFormat="1" ht="53.25" customHeight="1" thickBot="1" x14ac:dyDescent="0.3">
      <c r="A17" s="238" t="s">
        <v>157</v>
      </c>
      <c r="B17" s="232" t="s">
        <v>147</v>
      </c>
      <c r="C17" s="219" t="s">
        <v>149</v>
      </c>
      <c r="D17" s="225"/>
      <c r="E17" s="226"/>
      <c r="F17" s="227">
        <v>0</v>
      </c>
      <c r="G17" s="225"/>
      <c r="H17" s="226"/>
      <c r="I17" s="224"/>
      <c r="J17" s="225"/>
      <c r="K17" s="226"/>
      <c r="L17" s="227"/>
      <c r="M17" s="225"/>
      <c r="N17" s="226"/>
      <c r="O17" s="224"/>
      <c r="P17" s="225"/>
      <c r="Q17" s="226"/>
      <c r="R17" s="230"/>
      <c r="S17" s="234"/>
    </row>
    <row r="18" spans="1:86" s="25" customFormat="1" x14ac:dyDescent="0.25">
      <c r="B18" s="84"/>
      <c r="K18" s="246">
        <f>SUM(K11:K17)</f>
        <v>30661.636363636364</v>
      </c>
      <c r="L18" s="246"/>
      <c r="M18" s="246"/>
      <c r="N18" s="246">
        <f t="shared" ref="N18" si="5">SUM(N11:N17)</f>
        <v>24236</v>
      </c>
      <c r="O18" s="246"/>
    </row>
    <row r="19" spans="1:86" ht="15.75" thickBot="1" x14ac:dyDescent="0.3">
      <c r="A19" s="269" t="s">
        <v>75</v>
      </c>
      <c r="B19" s="270"/>
      <c r="C19" s="270"/>
      <c r="D19" s="270"/>
      <c r="E19" s="270"/>
      <c r="F19" s="270"/>
      <c r="K19" s="233"/>
      <c r="L19" s="233">
        <f>SUM(L11:L18)</f>
        <v>709.2322831489497</v>
      </c>
      <c r="M19" s="233">
        <f>SUM(M11:M18)</f>
        <v>294</v>
      </c>
      <c r="N19" s="233">
        <v>142</v>
      </c>
    </row>
    <row r="20" spans="1:86" ht="34.5" thickTop="1" x14ac:dyDescent="0.25">
      <c r="A20" s="85" t="s">
        <v>54</v>
      </c>
      <c r="B20" s="86" t="s">
        <v>55</v>
      </c>
      <c r="C20" s="87" t="s">
        <v>76</v>
      </c>
      <c r="D20" s="87" t="s">
        <v>77</v>
      </c>
      <c r="E20" s="87" t="s">
        <v>78</v>
      </c>
      <c r="F20" s="88" t="s">
        <v>53</v>
      </c>
      <c r="K20" s="249"/>
      <c r="L20" s="244"/>
      <c r="M20" s="244"/>
      <c r="N20" s="245">
        <f>SUM(N18:N19)</f>
        <v>24378</v>
      </c>
    </row>
    <row r="21" spans="1:86" x14ac:dyDescent="0.25">
      <c r="A21" s="89" t="s">
        <v>68</v>
      </c>
      <c r="B21" s="27" t="s">
        <v>79</v>
      </c>
      <c r="C21" s="27"/>
      <c r="D21" s="27"/>
      <c r="E21" s="90">
        <v>0</v>
      </c>
      <c r="F21" s="91"/>
    </row>
    <row r="22" spans="1:86" ht="15.75" thickBot="1" x14ac:dyDescent="0.3">
      <c r="A22" s="92" t="s">
        <v>74</v>
      </c>
      <c r="B22" s="93" t="s">
        <v>80</v>
      </c>
      <c r="C22" s="94"/>
      <c r="D22" s="94"/>
      <c r="E22" s="95">
        <v>0</v>
      </c>
      <c r="F22" s="96"/>
    </row>
    <row r="23" spans="1:86" s="25" customFormat="1" ht="15.75" thickTop="1" x14ac:dyDescent="0.25">
      <c r="A23" s="8"/>
      <c r="B23" s="8"/>
      <c r="C23" s="8"/>
      <c r="D23" s="8"/>
      <c r="E23" s="97"/>
      <c r="F23" s="8"/>
      <c r="K23" s="250"/>
    </row>
    <row r="24" spans="1:86" s="25" customFormat="1" x14ac:dyDescent="0.25">
      <c r="A24" s="8"/>
      <c r="B24" s="8"/>
      <c r="C24" s="8"/>
      <c r="D24" s="8"/>
      <c r="E24" s="97"/>
      <c r="F24" s="8"/>
    </row>
    <row r="25" spans="1:86" s="25" customFormat="1" x14ac:dyDescent="0.25">
      <c r="A25" s="8"/>
      <c r="B25" s="8"/>
      <c r="C25" s="8"/>
      <c r="D25" s="8"/>
      <c r="E25" s="97"/>
      <c r="F25" s="8"/>
    </row>
    <row r="26" spans="1:86" s="25" customFormat="1" x14ac:dyDescent="0.25">
      <c r="A26" s="8"/>
      <c r="B26" s="8"/>
      <c r="C26" s="8"/>
      <c r="D26" s="8"/>
      <c r="E26" s="97"/>
      <c r="F26" s="8"/>
    </row>
    <row r="31" spans="1:86" ht="15.75" x14ac:dyDescent="0.25">
      <c r="BG31" s="206"/>
      <c r="BH31" s="206"/>
      <c r="BI31" s="206"/>
      <c r="BJ31" s="206"/>
      <c r="BK31" s="206"/>
      <c r="BL31" s="206" t="e">
        <f>#REF!+#REF!+#REF!+#REF!</f>
        <v>#REF!</v>
      </c>
      <c r="BM31" s="206"/>
      <c r="BN31" s="206" t="e">
        <f>#REF!+#REF!+#REF!+#REF!</f>
        <v>#REF!</v>
      </c>
      <c r="BO31" s="206"/>
      <c r="BP31" s="206"/>
      <c r="BQ31" s="212"/>
      <c r="BR31" s="210" t="e">
        <f>SUM(#REF!)</f>
        <v>#REF!</v>
      </c>
      <c r="BS31" s="211" t="e">
        <f>SUM(#REF!)</f>
        <v>#REF!</v>
      </c>
      <c r="BT31" s="211" t="e">
        <f>SUM(#REF!)</f>
        <v>#REF!</v>
      </c>
      <c r="BU31" s="211" t="e">
        <f>SUM(#REF!)</f>
        <v>#REF!</v>
      </c>
      <c r="BV31" s="211" t="e">
        <f>SUM(#REF!)</f>
        <v>#REF!</v>
      </c>
      <c r="BW31" s="211" t="e">
        <f>SUM(#REF!)</f>
        <v>#REF!</v>
      </c>
      <c r="BX31" s="211" t="e">
        <f>SUM(#REF!)</f>
        <v>#REF!</v>
      </c>
      <c r="BY31" s="211" t="e">
        <f>SUM(#REF!)</f>
        <v>#REF!</v>
      </c>
      <c r="BZ31" s="211" t="e">
        <f>SUM(#REF!)</f>
        <v>#REF!</v>
      </c>
      <c r="CA31" s="211" t="e">
        <f>SUM(#REF!)</f>
        <v>#REF!</v>
      </c>
      <c r="CB31" s="211" t="e">
        <f>SUM(#REF!)</f>
        <v>#REF!</v>
      </c>
      <c r="CC31" s="211" t="e">
        <f>SUM(#REF!)</f>
        <v>#REF!</v>
      </c>
      <c r="CD31" s="211" t="e">
        <f>SUM(#REF!)</f>
        <v>#REF!</v>
      </c>
      <c r="CE31" s="211" t="e">
        <f>SUM(#REF!)</f>
        <v>#REF!</v>
      </c>
      <c r="CF31" s="211" t="e">
        <f>SUM(#REF!)</f>
        <v>#REF!</v>
      </c>
      <c r="CG31" s="211" t="e">
        <f>SUM(#REF!)</f>
        <v>#REF!</v>
      </c>
      <c r="CH31" s="206"/>
    </row>
    <row r="32" spans="1:86" ht="16.5" thickBot="1" x14ac:dyDescent="0.3"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13"/>
      <c r="BR32" s="207"/>
      <c r="BS32" s="208"/>
      <c r="BT32" s="208"/>
      <c r="BU32" s="209"/>
      <c r="BV32" s="207"/>
      <c r="BW32" s="208"/>
      <c r="BX32" s="208"/>
      <c r="BY32" s="209"/>
      <c r="BZ32" s="207"/>
      <c r="CA32" s="208"/>
      <c r="CB32" s="208"/>
      <c r="CC32" s="209"/>
      <c r="CD32" s="207"/>
      <c r="CE32" s="208"/>
      <c r="CF32" s="208"/>
      <c r="CG32" s="209"/>
      <c r="CH32" s="206"/>
    </row>
    <row r="33" spans="59:86" ht="16.5" thickBot="1" x14ac:dyDescent="0.3"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14" t="e">
        <f>BR31-#REF!</f>
        <v>#REF!</v>
      </c>
      <c r="BS33" s="215" t="e">
        <f>BS31-#REF!</f>
        <v>#REF!</v>
      </c>
      <c r="BT33" s="215"/>
      <c r="BU33" s="216" t="e">
        <f>BU31-#REF!</f>
        <v>#REF!</v>
      </c>
      <c r="BV33" s="214" t="e">
        <f>#REF!-BV31</f>
        <v>#REF!</v>
      </c>
      <c r="BW33" s="214" t="e">
        <f>#REF!-BW31</f>
        <v>#REF!</v>
      </c>
      <c r="BX33" s="214" t="e">
        <f>#REF!-BX31</f>
        <v>#REF!</v>
      </c>
      <c r="BY33" s="214" t="e">
        <f>#REF!-BY31</f>
        <v>#REF!</v>
      </c>
      <c r="BZ33" s="214" t="e">
        <f>#REF!-BZ31</f>
        <v>#REF!</v>
      </c>
      <c r="CA33" s="214" t="e">
        <f>#REF!-CA31</f>
        <v>#REF!</v>
      </c>
      <c r="CB33" s="214" t="e">
        <f>#REF!-CB31</f>
        <v>#REF!</v>
      </c>
      <c r="CC33" s="214" t="e">
        <f>#REF!-CC31</f>
        <v>#REF!</v>
      </c>
      <c r="CD33" s="214" t="e">
        <f>#REF!-CD31</f>
        <v>#REF!</v>
      </c>
      <c r="CE33" s="214" t="e">
        <f>#REF!-CE31</f>
        <v>#REF!</v>
      </c>
      <c r="CF33" s="214" t="e">
        <f>#REF!-CF31</f>
        <v>#REF!</v>
      </c>
      <c r="CG33" s="214" t="e">
        <f>#REF!-CG31</f>
        <v>#REF!</v>
      </c>
      <c r="CH33" s="206"/>
    </row>
    <row r="34" spans="59:86" ht="15.75" x14ac:dyDescent="0.25"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</row>
    <row r="35" spans="59:86" ht="15.75" x14ac:dyDescent="0.25"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BQ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</row>
    <row r="36" spans="59:86" ht="15.75" x14ac:dyDescent="0.25"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</row>
  </sheetData>
  <mergeCells count="22">
    <mergeCell ref="A7:B7"/>
    <mergeCell ref="P8:R8"/>
    <mergeCell ref="S8:S10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L9:L10"/>
    <mergeCell ref="M9:M10"/>
    <mergeCell ref="A19:F19"/>
    <mergeCell ref="H9:H10"/>
    <mergeCell ref="I9:I10"/>
    <mergeCell ref="J9:J10"/>
    <mergeCell ref="K9:K10"/>
  </mergeCells>
  <pageMargins left="0.3" right="0.2" top="0.51" bottom="0.25" header="0.3" footer="0.3"/>
  <pageSetup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3"/>
  <sheetViews>
    <sheetView zoomScaleNormal="100" workbookViewId="0">
      <selection activeCell="C64" sqref="C64"/>
    </sheetView>
  </sheetViews>
  <sheetFormatPr defaultRowHeight="15" x14ac:dyDescent="0.25"/>
  <cols>
    <col min="1" max="1" width="15.28515625" style="4" customWidth="1"/>
    <col min="2" max="2" width="54.140625" style="4" customWidth="1"/>
    <col min="3" max="3" width="17.140625" customWidth="1"/>
    <col min="4" max="4" width="14.42578125" customWidth="1"/>
    <col min="5" max="9" width="12" style="4" customWidth="1"/>
    <col min="10" max="10" width="34.28515625" style="104" customWidth="1"/>
  </cols>
  <sheetData>
    <row r="2" spans="1:15" s="66" customFormat="1" ht="15.75" x14ac:dyDescent="0.25">
      <c r="A2" s="99" t="s">
        <v>81</v>
      </c>
      <c r="B2" s="14"/>
      <c r="C2" s="100"/>
      <c r="E2" s="14"/>
      <c r="F2" s="14"/>
      <c r="G2" s="14"/>
      <c r="H2" s="14"/>
      <c r="I2" s="14"/>
      <c r="J2" s="101"/>
    </row>
    <row r="3" spans="1:15" s="104" customFormat="1" x14ac:dyDescent="0.25">
      <c r="A3" s="102" t="s">
        <v>177</v>
      </c>
      <c r="B3" s="19"/>
      <c r="C3" s="103"/>
      <c r="E3" s="19"/>
      <c r="F3" s="19"/>
      <c r="G3" s="19"/>
      <c r="H3" s="19"/>
      <c r="I3" s="19"/>
    </row>
    <row r="4" spans="1:15" ht="15.75" thickBot="1" x14ac:dyDescent="0.3"/>
    <row r="5" spans="1:15" s="105" customFormat="1" ht="24" customHeight="1" x14ac:dyDescent="0.25">
      <c r="A5" s="176" t="s">
        <v>24</v>
      </c>
      <c r="B5" s="177">
        <v>1014045</v>
      </c>
      <c r="C5" s="178" t="s">
        <v>82</v>
      </c>
      <c r="D5" s="312" t="s">
        <v>23</v>
      </c>
      <c r="E5" s="313"/>
      <c r="F5" s="313"/>
      <c r="G5" s="313"/>
      <c r="H5" s="313"/>
      <c r="I5" s="314"/>
      <c r="J5" s="179" t="s">
        <v>53</v>
      </c>
      <c r="K5" s="180"/>
      <c r="L5" s="180"/>
      <c r="M5" s="180"/>
      <c r="N5" s="180"/>
      <c r="O5" s="180"/>
    </row>
    <row r="6" spans="1:15" s="105" customFormat="1" ht="90" customHeight="1" x14ac:dyDescent="0.25">
      <c r="A6" s="108" t="s">
        <v>83</v>
      </c>
      <c r="B6" s="181" t="s">
        <v>160</v>
      </c>
      <c r="C6" s="182"/>
      <c r="D6" s="183"/>
      <c r="E6" s="184"/>
      <c r="F6" s="184"/>
      <c r="G6" s="184"/>
      <c r="H6" s="184"/>
      <c r="I6" s="185"/>
      <c r="J6" s="247" t="s">
        <v>169</v>
      </c>
      <c r="K6" s="180"/>
      <c r="L6" s="180"/>
      <c r="M6" s="180"/>
      <c r="N6" s="180"/>
      <c r="O6" s="180"/>
    </row>
    <row r="7" spans="1:15" s="105" customFormat="1" ht="15.75" customHeight="1" x14ac:dyDescent="0.25">
      <c r="A7" s="187"/>
      <c r="B7" s="188"/>
      <c r="C7" s="106"/>
      <c r="D7" s="315" t="s">
        <v>86</v>
      </c>
      <c r="E7" s="315"/>
      <c r="F7" s="315"/>
      <c r="G7" s="315"/>
      <c r="H7" s="315"/>
      <c r="I7" s="315"/>
      <c r="J7" s="186" t="s">
        <v>85</v>
      </c>
      <c r="K7" s="180"/>
      <c r="L7" s="180"/>
      <c r="M7" s="180"/>
      <c r="N7" s="180"/>
      <c r="O7" s="180"/>
    </row>
    <row r="8" spans="1:15" s="111" customFormat="1" ht="70.5" customHeight="1" x14ac:dyDescent="0.25">
      <c r="A8" s="316" t="s">
        <v>142</v>
      </c>
      <c r="B8" s="317"/>
      <c r="C8" s="106" t="s">
        <v>87</v>
      </c>
      <c r="D8" s="107" t="s">
        <v>143</v>
      </c>
      <c r="E8" s="108" t="s">
        <v>88</v>
      </c>
      <c r="F8" s="106" t="s">
        <v>89</v>
      </c>
      <c r="G8" s="106" t="s">
        <v>165</v>
      </c>
      <c r="H8" s="109" t="s">
        <v>166</v>
      </c>
      <c r="I8" s="110" t="s">
        <v>90</v>
      </c>
      <c r="J8" s="189"/>
    </row>
    <row r="9" spans="1:15" s="105" customFormat="1" ht="83.25" customHeight="1" x14ac:dyDescent="0.25">
      <c r="A9" s="190" t="s">
        <v>91</v>
      </c>
      <c r="B9" s="175" t="s">
        <v>150</v>
      </c>
      <c r="C9" s="188" t="s">
        <v>68</v>
      </c>
      <c r="D9" s="191" t="s">
        <v>137</v>
      </c>
      <c r="E9" s="193">
        <v>206</v>
      </c>
      <c r="F9" s="192">
        <v>190</v>
      </c>
      <c r="G9" s="192">
        <v>126</v>
      </c>
      <c r="H9" s="239">
        <v>116</v>
      </c>
      <c r="I9" s="194">
        <f t="shared" ref="I9:I12" si="0">H9/G9</f>
        <v>0.92063492063492058</v>
      </c>
      <c r="J9" s="234" t="s">
        <v>201</v>
      </c>
      <c r="K9" s="180"/>
      <c r="L9" s="180"/>
      <c r="M9" s="180"/>
      <c r="N9" s="180"/>
      <c r="O9" s="180"/>
    </row>
    <row r="10" spans="1:15" s="105" customFormat="1" ht="68.25" customHeight="1" x14ac:dyDescent="0.25">
      <c r="A10" s="190" t="s">
        <v>92</v>
      </c>
      <c r="B10" s="175" t="s">
        <v>152</v>
      </c>
      <c r="C10" s="188" t="s">
        <v>70</v>
      </c>
      <c r="D10" s="191" t="s">
        <v>139</v>
      </c>
      <c r="E10" s="196">
        <v>8</v>
      </c>
      <c r="F10" s="195">
        <v>11</v>
      </c>
      <c r="G10" s="195">
        <v>4</v>
      </c>
      <c r="H10" s="239">
        <v>4</v>
      </c>
      <c r="I10" s="194">
        <f t="shared" si="0"/>
        <v>1</v>
      </c>
      <c r="J10" s="234" t="s">
        <v>168</v>
      </c>
      <c r="K10" s="180"/>
      <c r="L10" s="180"/>
      <c r="M10" s="180"/>
      <c r="N10" s="180"/>
      <c r="O10" s="180"/>
    </row>
    <row r="11" spans="1:15" s="105" customFormat="1" ht="28.5" customHeight="1" thickBot="1" x14ac:dyDescent="0.3">
      <c r="A11" s="197" t="s">
        <v>94</v>
      </c>
      <c r="B11" s="198" t="s">
        <v>151</v>
      </c>
      <c r="C11" s="199" t="s">
        <v>72</v>
      </c>
      <c r="D11" s="200" t="s">
        <v>140</v>
      </c>
      <c r="E11" s="202">
        <v>34</v>
      </c>
      <c r="F11" s="201">
        <v>48</v>
      </c>
      <c r="G11" s="201">
        <v>32</v>
      </c>
      <c r="H11" s="202">
        <v>27</v>
      </c>
      <c r="I11" s="194">
        <f t="shared" si="0"/>
        <v>0.84375</v>
      </c>
      <c r="J11" s="234" t="s">
        <v>163</v>
      </c>
      <c r="K11" s="180"/>
      <c r="L11" s="180"/>
      <c r="M11" s="180"/>
      <c r="N11" s="180"/>
      <c r="O11" s="180"/>
    </row>
    <row r="12" spans="1:15" ht="34.5" customHeight="1" x14ac:dyDescent="0.25">
      <c r="A12" s="190" t="s">
        <v>138</v>
      </c>
      <c r="B12" s="175" t="s">
        <v>153</v>
      </c>
      <c r="C12" s="188" t="s">
        <v>74</v>
      </c>
      <c r="D12" s="191" t="s">
        <v>141</v>
      </c>
      <c r="E12" s="187">
        <v>248</v>
      </c>
      <c r="F12" s="195">
        <v>249</v>
      </c>
      <c r="G12" s="195">
        <v>162</v>
      </c>
      <c r="H12" s="196">
        <v>147</v>
      </c>
      <c r="I12" s="194">
        <f t="shared" si="0"/>
        <v>0.90740740740740744</v>
      </c>
      <c r="J12" s="234" t="s">
        <v>203</v>
      </c>
      <c r="K12" s="203"/>
      <c r="L12" s="203"/>
      <c r="M12" s="203"/>
      <c r="N12" s="203"/>
      <c r="O12" s="203"/>
    </row>
    <row r="13" spans="1:15" s="104" customFormat="1" ht="41.25" customHeight="1" x14ac:dyDescent="0.2">
      <c r="A13" s="190" t="s">
        <v>154</v>
      </c>
      <c r="B13" s="231" t="s">
        <v>173</v>
      </c>
      <c r="C13" s="188" t="s">
        <v>115</v>
      </c>
      <c r="D13" s="191" t="s">
        <v>176</v>
      </c>
      <c r="E13" s="187"/>
      <c r="F13" s="195">
        <v>1</v>
      </c>
      <c r="G13" s="195">
        <v>1</v>
      </c>
      <c r="H13" s="196"/>
      <c r="I13" s="194"/>
      <c r="J13" s="234" t="s">
        <v>202</v>
      </c>
    </row>
    <row r="14" spans="1:15" s="104" customFormat="1" ht="18.75" customHeight="1" x14ac:dyDescent="0.2">
      <c r="A14" s="190" t="s">
        <v>155</v>
      </c>
      <c r="B14" s="175" t="s">
        <v>148</v>
      </c>
      <c r="C14" s="188" t="s">
        <v>157</v>
      </c>
      <c r="D14" s="191" t="s">
        <v>159</v>
      </c>
      <c r="E14" s="187"/>
      <c r="F14" s="187"/>
      <c r="G14" s="195"/>
      <c r="H14" s="196"/>
      <c r="I14" s="194"/>
      <c r="J14" s="234"/>
    </row>
    <row r="15" spans="1:15" s="104" customFormat="1" ht="18.75" customHeight="1" x14ac:dyDescent="0.2">
      <c r="A15" s="190" t="s">
        <v>156</v>
      </c>
      <c r="B15" s="175" t="s">
        <v>147</v>
      </c>
      <c r="C15" s="188" t="s">
        <v>158</v>
      </c>
      <c r="D15" s="191" t="s">
        <v>159</v>
      </c>
      <c r="E15" s="187"/>
      <c r="F15" s="187">
        <v>1</v>
      </c>
      <c r="G15" s="195">
        <v>0</v>
      </c>
      <c r="H15" s="196">
        <v>0</v>
      </c>
      <c r="I15" s="194">
        <v>0</v>
      </c>
      <c r="J15" s="234"/>
    </row>
    <row r="16" spans="1:15" s="104" customFormat="1" ht="12.75" x14ac:dyDescent="0.2">
      <c r="A16" s="204"/>
      <c r="B16" s="204"/>
      <c r="C16" s="203"/>
      <c r="D16" s="203"/>
      <c r="E16" s="204"/>
      <c r="F16" s="204"/>
      <c r="G16" s="204"/>
      <c r="H16" s="204"/>
      <c r="I16" s="204"/>
    </row>
    <row r="17" spans="1:15" x14ac:dyDescent="0.25">
      <c r="A17" s="112" t="s">
        <v>144</v>
      </c>
      <c r="B17" s="104"/>
      <c r="C17" s="113"/>
      <c r="D17" s="104"/>
      <c r="E17" s="19"/>
      <c r="F17" s="19"/>
      <c r="G17" s="19"/>
      <c r="H17" s="19"/>
      <c r="I17" s="19"/>
      <c r="K17" s="203"/>
      <c r="L17" s="203"/>
      <c r="M17" s="203"/>
      <c r="N17" s="203"/>
      <c r="O17" s="203"/>
    </row>
    <row r="18" spans="1:15" x14ac:dyDescent="0.25">
      <c r="A18" s="112" t="s">
        <v>145</v>
      </c>
      <c r="B18" s="104"/>
      <c r="C18" s="113"/>
      <c r="D18" s="104"/>
      <c r="E18" s="19"/>
      <c r="F18" s="19"/>
      <c r="G18" s="19"/>
      <c r="H18" s="19"/>
      <c r="I18" s="19"/>
      <c r="K18" s="203"/>
      <c r="L18" s="203"/>
      <c r="M18" s="203"/>
      <c r="N18" s="203"/>
      <c r="O18" s="203"/>
    </row>
    <row r="19" spans="1:15" x14ac:dyDescent="0.25">
      <c r="A19" s="112" t="s">
        <v>146</v>
      </c>
      <c r="B19" s="104"/>
      <c r="C19" s="113"/>
      <c r="D19" s="104"/>
      <c r="E19" s="19"/>
      <c r="F19" s="19"/>
      <c r="G19" s="19"/>
      <c r="H19" s="19"/>
      <c r="I19" s="19"/>
      <c r="K19" s="203"/>
      <c r="L19" s="203"/>
      <c r="M19" s="203"/>
      <c r="N19" s="203"/>
      <c r="O19" s="203"/>
    </row>
    <row r="20" spans="1:15" x14ac:dyDescent="0.25">
      <c r="A20" s="112" t="s">
        <v>96</v>
      </c>
      <c r="B20" s="104"/>
      <c r="C20" s="113"/>
      <c r="D20" s="104"/>
      <c r="E20" s="19"/>
      <c r="F20" s="19"/>
      <c r="G20" s="19"/>
      <c r="H20" s="19"/>
      <c r="I20" s="19"/>
      <c r="K20" s="203"/>
      <c r="L20" s="203"/>
      <c r="M20" s="203"/>
      <c r="N20" s="203"/>
      <c r="O20" s="203"/>
    </row>
    <row r="22" spans="1:15" s="105" customFormat="1" x14ac:dyDescent="0.25">
      <c r="A22" s="4"/>
      <c r="B22" s="4"/>
      <c r="C22"/>
      <c r="D22"/>
      <c r="E22" s="4"/>
      <c r="F22" s="4"/>
      <c r="G22" s="4"/>
      <c r="H22" s="4"/>
      <c r="I22" s="4"/>
      <c r="J22" s="104"/>
    </row>
    <row r="23" spans="1:15" s="105" customFormat="1" hidden="1" x14ac:dyDescent="0.25">
      <c r="A23" s="114" t="s">
        <v>97</v>
      </c>
      <c r="B23" s="115"/>
      <c r="C23" s="116"/>
      <c r="D23" s="116"/>
      <c r="E23" s="115"/>
      <c r="F23" s="115"/>
      <c r="G23" s="115"/>
      <c r="H23" s="115"/>
      <c r="I23" s="115"/>
      <c r="J23" s="104"/>
    </row>
    <row r="24" spans="1:15" s="105" customFormat="1" ht="15.75" hidden="1" customHeight="1" x14ac:dyDescent="0.25">
      <c r="A24" s="117" t="s">
        <v>98</v>
      </c>
      <c r="B24" s="115"/>
      <c r="C24" s="118"/>
      <c r="D24" s="116"/>
      <c r="E24" s="115"/>
      <c r="F24" s="115"/>
      <c r="G24" s="115"/>
      <c r="H24" s="115"/>
      <c r="I24" s="115"/>
      <c r="J24" s="104"/>
    </row>
    <row r="25" spans="1:15" s="111" customFormat="1" ht="15.75" hidden="1" thickBot="1" x14ac:dyDescent="0.3">
      <c r="A25" s="115"/>
      <c r="B25" s="115"/>
      <c r="C25" s="116"/>
      <c r="D25" s="116"/>
      <c r="E25" s="115"/>
      <c r="F25" s="115"/>
      <c r="G25" s="115"/>
      <c r="H25" s="115"/>
      <c r="I25" s="115"/>
      <c r="J25" s="104"/>
    </row>
    <row r="26" spans="1:15" s="105" customFormat="1" ht="12" hidden="1" customHeight="1" thickTop="1" x14ac:dyDescent="0.25">
      <c r="A26" s="119"/>
      <c r="B26" s="120" t="s">
        <v>82</v>
      </c>
      <c r="C26" s="121"/>
      <c r="D26" s="300"/>
      <c r="E26" s="301"/>
      <c r="F26" s="301"/>
      <c r="G26" s="301"/>
      <c r="H26" s="302"/>
      <c r="I26" s="122"/>
      <c r="J26" s="123"/>
    </row>
    <row r="27" spans="1:15" s="105" customFormat="1" ht="12" hidden="1" customHeight="1" x14ac:dyDescent="0.25">
      <c r="A27" s="124" t="s">
        <v>83</v>
      </c>
      <c r="B27" s="125" t="s">
        <v>84</v>
      </c>
      <c r="C27" s="126"/>
      <c r="D27" s="303"/>
      <c r="E27" s="304"/>
      <c r="F27" s="304"/>
      <c r="G27" s="304"/>
      <c r="H27" s="305"/>
      <c r="I27" s="127"/>
      <c r="J27" s="128" t="s">
        <v>99</v>
      </c>
    </row>
    <row r="28" spans="1:15" s="105" customFormat="1" ht="12" hidden="1" customHeight="1" x14ac:dyDescent="0.25">
      <c r="A28" s="306" t="s">
        <v>100</v>
      </c>
      <c r="B28" s="307"/>
      <c r="C28" s="126"/>
      <c r="D28" s="310" t="s">
        <v>101</v>
      </c>
      <c r="E28" s="311"/>
      <c r="F28" s="311"/>
      <c r="G28" s="311"/>
      <c r="H28" s="311"/>
      <c r="I28" s="311"/>
      <c r="J28" s="129"/>
    </row>
    <row r="29" spans="1:15" s="105" customFormat="1" ht="12" hidden="1" customHeight="1" x14ac:dyDescent="0.25">
      <c r="A29" s="308"/>
      <c r="B29" s="309"/>
      <c r="C29" s="130" t="s">
        <v>87</v>
      </c>
      <c r="D29" s="130" t="s">
        <v>55</v>
      </c>
      <c r="E29" s="131" t="s">
        <v>102</v>
      </c>
      <c r="F29" s="132" t="s">
        <v>103</v>
      </c>
      <c r="G29" s="132" t="s">
        <v>104</v>
      </c>
      <c r="H29" s="132" t="s">
        <v>105</v>
      </c>
      <c r="I29" s="131" t="s">
        <v>106</v>
      </c>
      <c r="J29" s="133"/>
    </row>
    <row r="30" spans="1:15" s="105" customFormat="1" ht="12" hidden="1" customHeight="1" x14ac:dyDescent="0.25">
      <c r="A30" s="124" t="s">
        <v>91</v>
      </c>
      <c r="B30" s="131" t="s">
        <v>107</v>
      </c>
      <c r="C30" s="134"/>
      <c r="D30" s="134"/>
      <c r="E30" s="134"/>
      <c r="F30" s="134"/>
      <c r="G30" s="134"/>
      <c r="H30" s="134"/>
      <c r="I30" s="134"/>
      <c r="J30" s="128" t="s">
        <v>108</v>
      </c>
    </row>
    <row r="31" spans="1:15" s="105" customFormat="1" ht="12" hidden="1" customHeight="1" x14ac:dyDescent="0.25">
      <c r="A31" s="124"/>
      <c r="B31" s="135"/>
      <c r="C31" s="135" t="s">
        <v>72</v>
      </c>
      <c r="D31" s="136" t="s">
        <v>109</v>
      </c>
      <c r="E31" s="125">
        <v>35</v>
      </c>
      <c r="F31" s="137">
        <v>32</v>
      </c>
      <c r="G31" s="137">
        <v>33</v>
      </c>
      <c r="H31" s="137">
        <v>33</v>
      </c>
      <c r="I31" s="138">
        <f>H31/G31</f>
        <v>1</v>
      </c>
      <c r="J31" s="128" t="s">
        <v>110</v>
      </c>
    </row>
    <row r="32" spans="1:15" s="105" customFormat="1" ht="12" hidden="1" customHeight="1" x14ac:dyDescent="0.25">
      <c r="A32" s="124"/>
      <c r="B32" s="125"/>
      <c r="C32" s="125" t="s">
        <v>74</v>
      </c>
      <c r="D32" s="139" t="s">
        <v>111</v>
      </c>
      <c r="E32" s="135">
        <v>1000</v>
      </c>
      <c r="F32" s="137">
        <v>2000</v>
      </c>
      <c r="G32" s="137">
        <v>1900</v>
      </c>
      <c r="H32" s="137">
        <v>2100</v>
      </c>
      <c r="I32" s="138">
        <f>H32/G32</f>
        <v>1.1052631578947369</v>
      </c>
      <c r="J32" s="128" t="s">
        <v>112</v>
      </c>
    </row>
    <row r="33" spans="1:12" s="105" customFormat="1" ht="12" hidden="1" customHeight="1" x14ac:dyDescent="0.25">
      <c r="A33" s="124"/>
      <c r="B33" s="125"/>
      <c r="C33" s="135" t="s">
        <v>113</v>
      </c>
      <c r="D33" s="134" t="s">
        <v>114</v>
      </c>
      <c r="E33" s="125">
        <v>5000</v>
      </c>
      <c r="F33" s="137">
        <v>7000</v>
      </c>
      <c r="G33" s="137">
        <v>6900</v>
      </c>
      <c r="H33" s="137">
        <v>3000</v>
      </c>
      <c r="I33" s="138">
        <f>H33/G33</f>
        <v>0.43478260869565216</v>
      </c>
      <c r="J33" s="133" t="s">
        <v>85</v>
      </c>
    </row>
    <row r="34" spans="1:12" s="105" customFormat="1" ht="12" hidden="1" customHeight="1" x14ac:dyDescent="0.25">
      <c r="A34" s="124" t="s">
        <v>92</v>
      </c>
      <c r="B34" s="125" t="s">
        <v>93</v>
      </c>
      <c r="C34" s="125" t="s">
        <v>115</v>
      </c>
      <c r="D34" s="134" t="s">
        <v>116</v>
      </c>
      <c r="E34" s="137">
        <v>15</v>
      </c>
      <c r="F34" s="137">
        <v>25</v>
      </c>
      <c r="G34" s="137">
        <v>25</v>
      </c>
      <c r="H34" s="137">
        <v>25</v>
      </c>
      <c r="I34" s="138">
        <f>H34/G34</f>
        <v>1</v>
      </c>
      <c r="J34" s="133" t="s">
        <v>85</v>
      </c>
    </row>
    <row r="35" spans="1:12" ht="12" hidden="1" customHeight="1" x14ac:dyDescent="0.25">
      <c r="A35" s="140"/>
      <c r="B35" s="125"/>
      <c r="C35" s="134"/>
      <c r="D35" s="134"/>
      <c r="E35" s="125"/>
      <c r="F35" s="141"/>
      <c r="G35" s="141"/>
      <c r="H35" s="141"/>
      <c r="I35" s="141"/>
      <c r="J35" s="133" t="s">
        <v>85</v>
      </c>
    </row>
    <row r="36" spans="1:12" ht="12" hidden="1" customHeight="1" x14ac:dyDescent="0.25">
      <c r="A36" s="124"/>
      <c r="B36" s="125"/>
      <c r="C36" s="134"/>
      <c r="D36" s="134"/>
      <c r="E36" s="125"/>
      <c r="F36" s="141"/>
      <c r="G36" s="141"/>
      <c r="H36" s="141"/>
      <c r="I36" s="141"/>
      <c r="J36" s="133" t="s">
        <v>85</v>
      </c>
    </row>
    <row r="37" spans="1:12" hidden="1" x14ac:dyDescent="0.25">
      <c r="A37" s="124"/>
      <c r="B37" s="125"/>
      <c r="C37" s="134"/>
      <c r="D37" s="134"/>
      <c r="E37" s="125"/>
      <c r="F37" s="141"/>
      <c r="G37" s="141"/>
      <c r="H37" s="141"/>
      <c r="I37" s="141"/>
      <c r="J37" s="133" t="s">
        <v>85</v>
      </c>
    </row>
    <row r="38" spans="1:12" ht="15" hidden="1" customHeight="1" thickBot="1" x14ac:dyDescent="0.3">
      <c r="A38" s="142" t="s">
        <v>94</v>
      </c>
      <c r="B38" s="143" t="s">
        <v>95</v>
      </c>
      <c r="C38" s="144"/>
      <c r="D38" s="144"/>
      <c r="E38" s="143"/>
      <c r="F38" s="145"/>
      <c r="G38" s="145"/>
      <c r="H38" s="145"/>
      <c r="I38" s="145"/>
      <c r="J38" s="146" t="s">
        <v>85</v>
      </c>
      <c r="K38" s="298"/>
      <c r="L38" s="299"/>
    </row>
    <row r="39" spans="1:12" ht="15.75" hidden="1" thickTop="1" x14ac:dyDescent="0.25">
      <c r="K39" s="298"/>
      <c r="L39" s="299"/>
    </row>
    <row r="40" spans="1:12" hidden="1" x14ac:dyDescent="0.25">
      <c r="K40" s="298"/>
      <c r="L40" s="299"/>
    </row>
    <row r="41" spans="1:12" hidden="1" x14ac:dyDescent="0.25"/>
    <row r="42" spans="1:12" hidden="1" x14ac:dyDescent="0.25">
      <c r="A42" s="318"/>
      <c r="B42" s="319" t="s">
        <v>46</v>
      </c>
      <c r="C42" s="98" t="s">
        <v>17</v>
      </c>
      <c r="D42" s="322"/>
      <c r="E42" s="323"/>
      <c r="F42" s="319" t="s">
        <v>16</v>
      </c>
      <c r="G42" s="324"/>
      <c r="H42" s="325"/>
      <c r="I42" s="98" t="s">
        <v>17</v>
      </c>
      <c r="J42" s="27"/>
    </row>
    <row r="43" spans="1:12" hidden="1" x14ac:dyDescent="0.25">
      <c r="A43" s="318"/>
      <c r="B43" s="320"/>
      <c r="C43" s="98" t="s">
        <v>18</v>
      </c>
      <c r="D43" s="322"/>
      <c r="E43" s="323"/>
      <c r="F43" s="320"/>
      <c r="G43" s="326"/>
      <c r="H43" s="318"/>
      <c r="I43" s="98" t="s">
        <v>18</v>
      </c>
      <c r="J43" s="27"/>
    </row>
    <row r="44" spans="1:12" hidden="1" x14ac:dyDescent="0.25">
      <c r="A44" s="318"/>
      <c r="B44" s="321"/>
      <c r="C44" s="98" t="s">
        <v>19</v>
      </c>
      <c r="D44" s="322"/>
      <c r="E44" s="323"/>
      <c r="F44" s="321"/>
      <c r="G44" s="327"/>
      <c r="H44" s="328"/>
      <c r="I44" s="98" t="s">
        <v>19</v>
      </c>
      <c r="J44" s="27"/>
    </row>
    <row r="45" spans="1:12" hidden="1" x14ac:dyDescent="0.25"/>
    <row r="46" spans="1:12" hidden="1" x14ac:dyDescent="0.25"/>
    <row r="47" spans="1:12" hidden="1" x14ac:dyDescent="0.25"/>
    <row r="48" spans="1:1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</sheetData>
  <mergeCells count="16">
    <mergeCell ref="A42:A44"/>
    <mergeCell ref="B42:B44"/>
    <mergeCell ref="D42:E42"/>
    <mergeCell ref="F42:H44"/>
    <mergeCell ref="D43:E43"/>
    <mergeCell ref="D44:E44"/>
    <mergeCell ref="A28:B29"/>
    <mergeCell ref="D28:I28"/>
    <mergeCell ref="D5:I5"/>
    <mergeCell ref="D7:I7"/>
    <mergeCell ref="A8:B8"/>
    <mergeCell ref="K38:L38"/>
    <mergeCell ref="K39:L39"/>
    <mergeCell ref="K40:L40"/>
    <mergeCell ref="D26:H26"/>
    <mergeCell ref="D27:H27"/>
  </mergeCells>
  <pageMargins left="0.36" right="0.1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workbookViewId="0">
      <selection activeCell="E38" sqref="E38"/>
    </sheetView>
  </sheetViews>
  <sheetFormatPr defaultRowHeight="12.75" x14ac:dyDescent="0.25"/>
  <cols>
    <col min="1" max="1" width="9.140625" style="157"/>
    <col min="2" max="2" width="31.42578125" style="157" customWidth="1"/>
    <col min="3" max="10" width="10.42578125" style="157" customWidth="1"/>
    <col min="11" max="11" width="18.5703125" style="157" customWidth="1"/>
    <col min="12" max="16384" width="9.140625" style="157"/>
  </cols>
  <sheetData>
    <row r="2" spans="1:12" s="148" customFormat="1" ht="15.75" x14ac:dyDescent="0.25">
      <c r="A2" s="147" t="s">
        <v>117</v>
      </c>
      <c r="C2" s="149"/>
      <c r="G2" s="150"/>
      <c r="H2" s="150"/>
      <c r="I2" s="150"/>
    </row>
    <row r="3" spans="1:12" s="152" customFormat="1" x14ac:dyDescent="0.25">
      <c r="A3" s="151"/>
      <c r="G3" s="153"/>
      <c r="H3" s="153"/>
      <c r="I3" s="153"/>
    </row>
    <row r="4" spans="1:12" s="155" customFormat="1" x14ac:dyDescent="0.25">
      <c r="A4" s="154" t="s">
        <v>118</v>
      </c>
      <c r="C4" s="154"/>
      <c r="G4" s="156"/>
      <c r="H4" s="156"/>
      <c r="I4" s="156"/>
    </row>
    <row r="5" spans="1:12" ht="13.5" thickBot="1" x14ac:dyDescent="0.3">
      <c r="C5" s="158"/>
      <c r="E5" s="158"/>
      <c r="F5" s="158"/>
      <c r="G5" s="159"/>
      <c r="H5" s="159"/>
      <c r="I5" s="159"/>
    </row>
    <row r="6" spans="1:12" ht="33.75" customHeight="1" x14ac:dyDescent="0.25">
      <c r="A6" s="334" t="s">
        <v>119</v>
      </c>
      <c r="B6" s="337" t="s">
        <v>120</v>
      </c>
      <c r="C6" s="160" t="s">
        <v>121</v>
      </c>
      <c r="D6" s="160" t="s">
        <v>122</v>
      </c>
      <c r="E6" s="160" t="s">
        <v>123</v>
      </c>
      <c r="F6" s="160" t="s">
        <v>167</v>
      </c>
      <c r="G6" s="337" t="s">
        <v>161</v>
      </c>
      <c r="H6" s="337" t="s">
        <v>126</v>
      </c>
      <c r="I6" s="337" t="s">
        <v>127</v>
      </c>
      <c r="J6" s="337" t="s">
        <v>128</v>
      </c>
      <c r="K6" s="329" t="s">
        <v>53</v>
      </c>
    </row>
    <row r="7" spans="1:12" ht="12.75" customHeight="1" x14ac:dyDescent="0.25">
      <c r="A7" s="335"/>
      <c r="B7" s="332"/>
      <c r="C7" s="161" t="s">
        <v>129</v>
      </c>
      <c r="D7" s="161" t="s">
        <v>130</v>
      </c>
      <c r="E7" s="161" t="s">
        <v>130</v>
      </c>
      <c r="F7" s="332" t="s">
        <v>131</v>
      </c>
      <c r="G7" s="332"/>
      <c r="H7" s="332"/>
      <c r="I7" s="332"/>
      <c r="J7" s="332"/>
      <c r="K7" s="330"/>
    </row>
    <row r="8" spans="1:12" ht="50.25" customHeight="1" thickBot="1" x14ac:dyDescent="0.3">
      <c r="A8" s="336"/>
      <c r="B8" s="333"/>
      <c r="C8" s="162" t="s">
        <v>132</v>
      </c>
      <c r="D8" s="162" t="s">
        <v>132</v>
      </c>
      <c r="E8" s="162" t="s">
        <v>132</v>
      </c>
      <c r="F8" s="333"/>
      <c r="G8" s="333"/>
      <c r="H8" s="333"/>
      <c r="I8" s="333"/>
      <c r="J8" s="333"/>
      <c r="K8" s="331"/>
    </row>
    <row r="9" spans="1:12" ht="50.25" customHeight="1" x14ac:dyDescent="0.25">
      <c r="A9" s="163" t="s">
        <v>162</v>
      </c>
      <c r="B9" s="175" t="s">
        <v>204</v>
      </c>
      <c r="C9" s="205">
        <v>2000</v>
      </c>
      <c r="D9" s="164">
        <v>2022</v>
      </c>
      <c r="E9" s="164">
        <v>2022</v>
      </c>
      <c r="F9" s="205">
        <v>0</v>
      </c>
      <c r="G9" s="164">
        <v>2000</v>
      </c>
      <c r="H9" s="205">
        <v>0</v>
      </c>
      <c r="I9" s="205">
        <v>0</v>
      </c>
      <c r="J9" s="205">
        <v>0</v>
      </c>
      <c r="K9" s="234" t="s">
        <v>202</v>
      </c>
    </row>
    <row r="10" spans="1:12" x14ac:dyDescent="0.25">
      <c r="A10" s="159"/>
      <c r="B10" s="159"/>
      <c r="C10" s="159"/>
      <c r="D10" s="159"/>
      <c r="E10" s="159"/>
      <c r="F10" s="159"/>
      <c r="G10" s="159"/>
      <c r="H10" s="159"/>
      <c r="I10" s="159"/>
    </row>
    <row r="11" spans="1:12" x14ac:dyDescent="0.25">
      <c r="E11" s="159"/>
      <c r="F11" s="159"/>
      <c r="G11" s="159"/>
      <c r="H11" s="159"/>
      <c r="I11" s="159"/>
    </row>
    <row r="12" spans="1:12" x14ac:dyDescent="0.25">
      <c r="G12" s="159"/>
      <c r="H12" s="159"/>
      <c r="I12" s="159"/>
    </row>
    <row r="13" spans="1:12" s="155" customFormat="1" x14ac:dyDescent="0.25">
      <c r="A13" s="154" t="s">
        <v>133</v>
      </c>
      <c r="G13" s="156"/>
      <c r="H13" s="156"/>
      <c r="I13" s="156"/>
    </row>
    <row r="14" spans="1:12" ht="16.5" thickBot="1" x14ac:dyDescent="0.3">
      <c r="C14" s="172"/>
      <c r="D14" s="173"/>
      <c r="E14" s="158"/>
      <c r="F14" s="158"/>
      <c r="G14" s="173"/>
      <c r="H14" s="174"/>
      <c r="I14" s="174"/>
    </row>
    <row r="15" spans="1:12" ht="33.75" customHeight="1" x14ac:dyDescent="0.25">
      <c r="A15" s="334" t="s">
        <v>119</v>
      </c>
      <c r="B15" s="337" t="s">
        <v>120</v>
      </c>
      <c r="C15" s="160" t="s">
        <v>134</v>
      </c>
      <c r="D15" s="160" t="s">
        <v>121</v>
      </c>
      <c r="E15" s="160" t="s">
        <v>122</v>
      </c>
      <c r="F15" s="160" t="s">
        <v>135</v>
      </c>
      <c r="G15" s="160" t="s">
        <v>124</v>
      </c>
      <c r="H15" s="337" t="s">
        <v>125</v>
      </c>
      <c r="I15" s="337" t="s">
        <v>127</v>
      </c>
      <c r="J15" s="337" t="s">
        <v>126</v>
      </c>
      <c r="K15" s="337" t="s">
        <v>128</v>
      </c>
      <c r="L15" s="329" t="s">
        <v>53</v>
      </c>
    </row>
    <row r="16" spans="1:12" x14ac:dyDescent="0.25">
      <c r="A16" s="335"/>
      <c r="B16" s="332"/>
      <c r="C16" s="161" t="s">
        <v>136</v>
      </c>
      <c r="D16" s="161" t="s">
        <v>129</v>
      </c>
      <c r="E16" s="161" t="s">
        <v>130</v>
      </c>
      <c r="F16" s="161" t="s">
        <v>130</v>
      </c>
      <c r="G16" s="161" t="s">
        <v>131</v>
      </c>
      <c r="H16" s="332"/>
      <c r="I16" s="332"/>
      <c r="J16" s="332"/>
      <c r="K16" s="332"/>
      <c r="L16" s="330"/>
    </row>
    <row r="17" spans="1:12" ht="30.75" customHeight="1" thickBot="1" x14ac:dyDescent="0.3">
      <c r="A17" s="336"/>
      <c r="B17" s="333"/>
      <c r="C17" s="162"/>
      <c r="D17" s="162" t="s">
        <v>132</v>
      </c>
      <c r="E17" s="162" t="s">
        <v>132</v>
      </c>
      <c r="F17" s="162" t="s">
        <v>132</v>
      </c>
      <c r="G17" s="162"/>
      <c r="H17" s="333"/>
      <c r="I17" s="333"/>
      <c r="J17" s="333"/>
      <c r="K17" s="333"/>
      <c r="L17" s="331"/>
    </row>
    <row r="18" spans="1:12" x14ac:dyDescent="0.25">
      <c r="A18" s="163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5"/>
    </row>
    <row r="19" spans="1:12" x14ac:dyDescent="0.25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8"/>
    </row>
    <row r="20" spans="1:12" x14ac:dyDescent="0.25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8"/>
    </row>
    <row r="21" spans="1:12" ht="13.5" thickBot="1" x14ac:dyDescent="0.3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1"/>
    </row>
  </sheetData>
  <mergeCells count="15">
    <mergeCell ref="L15:L17"/>
    <mergeCell ref="K6:K8"/>
    <mergeCell ref="F7:F8"/>
    <mergeCell ref="A15:A17"/>
    <mergeCell ref="B15:B17"/>
    <mergeCell ref="H15:H17"/>
    <mergeCell ref="I15:I17"/>
    <mergeCell ref="J15:J17"/>
    <mergeCell ref="K15:K17"/>
    <mergeCell ref="A6:A8"/>
    <mergeCell ref="B6:B8"/>
    <mergeCell ref="G6:G8"/>
    <mergeCell ref="H6:H8"/>
    <mergeCell ref="I6:I8"/>
    <mergeCell ref="J6:J8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26"/>
  <sheetViews>
    <sheetView workbookViewId="0">
      <selection activeCell="J22" sqref="J22"/>
    </sheetView>
  </sheetViews>
  <sheetFormatPr defaultRowHeight="15" x14ac:dyDescent="0.25"/>
  <cols>
    <col min="1" max="4" width="9.140625" style="251"/>
    <col min="5" max="8" width="11.140625" style="251" customWidth="1"/>
    <col min="9" max="14" width="13.42578125" style="251" customWidth="1"/>
    <col min="15" max="16384" width="9.140625" style="251"/>
  </cols>
  <sheetData>
    <row r="1" spans="4:21" x14ac:dyDescent="0.25">
      <c r="E1" s="251">
        <v>2022</v>
      </c>
      <c r="L1" s="252">
        <f>15977.2526315789+286</f>
        <v>16263.2526315789</v>
      </c>
    </row>
    <row r="3" spans="4:21" x14ac:dyDescent="0.25">
      <c r="I3" s="251" t="s">
        <v>178</v>
      </c>
      <c r="K3" s="251" t="s">
        <v>179</v>
      </c>
      <c r="M3" s="251" t="s">
        <v>180</v>
      </c>
    </row>
    <row r="4" spans="4:21" s="253" customFormat="1" ht="30" x14ac:dyDescent="0.25">
      <c r="D4" s="253" t="s">
        <v>181</v>
      </c>
      <c r="E4" s="254" t="s">
        <v>182</v>
      </c>
      <c r="F4" s="254" t="s">
        <v>183</v>
      </c>
      <c r="G4" s="254" t="s">
        <v>184</v>
      </c>
      <c r="H4" s="254" t="s">
        <v>185</v>
      </c>
      <c r="I4" s="254" t="s">
        <v>186</v>
      </c>
      <c r="J4" s="254" t="s">
        <v>187</v>
      </c>
      <c r="K4" s="254" t="s">
        <v>186</v>
      </c>
      <c r="L4" s="254" t="s">
        <v>187</v>
      </c>
      <c r="M4" s="254" t="s">
        <v>186</v>
      </c>
      <c r="N4" s="254" t="s">
        <v>187</v>
      </c>
    </row>
    <row r="5" spans="4:21" ht="24.75" customHeight="1" x14ac:dyDescent="0.25">
      <c r="D5" s="251" t="s">
        <v>188</v>
      </c>
      <c r="E5" s="251" t="s">
        <v>189</v>
      </c>
      <c r="F5" s="251">
        <v>190</v>
      </c>
      <c r="G5" s="251">
        <f>224+42883-1500</f>
        <v>41607</v>
      </c>
      <c r="H5" s="252">
        <f>G5/F5</f>
        <v>218.98421052631579</v>
      </c>
      <c r="I5" s="251">
        <v>58</v>
      </c>
      <c r="J5" s="252">
        <v>11462</v>
      </c>
      <c r="K5" s="251">
        <v>68</v>
      </c>
      <c r="L5" s="252">
        <f>15977.2526315789+286-1500</f>
        <v>14763.2526315789</v>
      </c>
      <c r="M5" s="251">
        <v>64</v>
      </c>
      <c r="N5" s="252">
        <f>15668-286</f>
        <v>15382</v>
      </c>
      <c r="O5" s="251">
        <f>I5+K5+M5</f>
        <v>190</v>
      </c>
      <c r="P5" s="251">
        <f>F5-O5</f>
        <v>0</v>
      </c>
      <c r="R5" s="252">
        <f>N5+L5+J5</f>
        <v>41607.2526315789</v>
      </c>
      <c r="S5" s="252">
        <f>G5-R5</f>
        <v>-0.2526315789000364</v>
      </c>
      <c r="U5" s="252"/>
    </row>
    <row r="6" spans="4:21" ht="24.75" customHeight="1" x14ac:dyDescent="0.25">
      <c r="D6" s="251" t="s">
        <v>190</v>
      </c>
      <c r="E6" s="251" t="s">
        <v>191</v>
      </c>
      <c r="F6" s="251">
        <v>48</v>
      </c>
      <c r="G6" s="251">
        <f>2885-1000</f>
        <v>1885</v>
      </c>
      <c r="H6" s="252">
        <f t="shared" ref="H6:H9" si="0">G6/F6</f>
        <v>39.270833333333336</v>
      </c>
      <c r="I6" s="251">
        <v>16</v>
      </c>
      <c r="J6" s="252">
        <f t="shared" ref="J6" si="1">H6*I6</f>
        <v>628.33333333333337</v>
      </c>
      <c r="K6" s="251">
        <v>16</v>
      </c>
      <c r="L6" s="252">
        <f t="shared" ref="L6" si="2">K6*H6</f>
        <v>628.33333333333337</v>
      </c>
      <c r="M6" s="251">
        <v>16</v>
      </c>
      <c r="N6" s="252">
        <f t="shared" ref="N6" si="3">M6*H6</f>
        <v>628.33333333333337</v>
      </c>
      <c r="O6" s="251">
        <f t="shared" ref="O6:O7" si="4">I6+K6+M6</f>
        <v>48</v>
      </c>
      <c r="P6" s="251">
        <f t="shared" ref="P6:P8" si="5">F6-O6</f>
        <v>0</v>
      </c>
      <c r="R6" s="252">
        <f t="shared" ref="R6:R8" si="6">N6+L6+J6</f>
        <v>1885</v>
      </c>
      <c r="S6" s="252">
        <f t="shared" ref="S6:S8" si="7">G6-R6</f>
        <v>0</v>
      </c>
      <c r="U6" s="252"/>
    </row>
    <row r="7" spans="4:21" ht="24.75" customHeight="1" x14ac:dyDescent="0.25">
      <c r="D7" s="251" t="s">
        <v>192</v>
      </c>
      <c r="E7" s="251" t="s">
        <v>193</v>
      </c>
      <c r="F7" s="251">
        <v>11</v>
      </c>
      <c r="G7" s="251">
        <f>6454-500</f>
        <v>5954</v>
      </c>
      <c r="H7" s="252">
        <f t="shared" si="0"/>
        <v>541.27272727272725</v>
      </c>
      <c r="I7" s="251">
        <v>3</v>
      </c>
      <c r="J7" s="252">
        <f>I7*H7-787</f>
        <v>836.81818181818176</v>
      </c>
      <c r="K7" s="251">
        <v>3</v>
      </c>
      <c r="L7" s="252">
        <f>K7*H7-647</f>
        <v>976.81818181818176</v>
      </c>
      <c r="M7" s="251">
        <v>5</v>
      </c>
      <c r="N7" s="252">
        <f>M7*H7+787+647</f>
        <v>4140.363636363636</v>
      </c>
      <c r="O7" s="251">
        <f t="shared" si="4"/>
        <v>11</v>
      </c>
      <c r="P7" s="251">
        <f t="shared" si="5"/>
        <v>0</v>
      </c>
      <c r="R7" s="252">
        <f t="shared" si="6"/>
        <v>5954</v>
      </c>
      <c r="S7" s="252">
        <f t="shared" si="7"/>
        <v>0</v>
      </c>
      <c r="U7" s="252"/>
    </row>
    <row r="8" spans="4:21" ht="24.75" customHeight="1" x14ac:dyDescent="0.25">
      <c r="D8" s="251" t="s">
        <v>194</v>
      </c>
      <c r="E8" s="251" t="s">
        <v>195</v>
      </c>
      <c r="F8" s="251">
        <v>249</v>
      </c>
      <c r="G8" s="251">
        <v>2076</v>
      </c>
      <c r="H8" s="252">
        <f t="shared" si="0"/>
        <v>8.3373493975903621</v>
      </c>
      <c r="I8" s="251">
        <f>SUM(I5:I7)</f>
        <v>77</v>
      </c>
      <c r="J8" s="252">
        <f>H8*I8</f>
        <v>641.97590361445793</v>
      </c>
      <c r="K8" s="251">
        <f>SUM(K5:K7)</f>
        <v>87</v>
      </c>
      <c r="L8" s="252">
        <f>K8*H8</f>
        <v>725.34939759036149</v>
      </c>
      <c r="M8" s="251">
        <f>SUM(M5:M7)</f>
        <v>85</v>
      </c>
      <c r="N8" s="252">
        <f>M8*H8</f>
        <v>708.6746987951808</v>
      </c>
      <c r="O8" s="251">
        <f>SUM(O5:O7)</f>
        <v>249</v>
      </c>
      <c r="P8" s="251">
        <f t="shared" si="5"/>
        <v>0</v>
      </c>
      <c r="R8" s="252">
        <f t="shared" si="6"/>
        <v>2076</v>
      </c>
      <c r="S8" s="252">
        <f t="shared" si="7"/>
        <v>0</v>
      </c>
      <c r="U8" s="252"/>
    </row>
    <row r="9" spans="4:21" ht="24.75" customHeight="1" x14ac:dyDescent="0.25">
      <c r="D9" s="251" t="s">
        <v>196</v>
      </c>
      <c r="E9" s="251" t="s">
        <v>197</v>
      </c>
      <c r="F9" s="251">
        <v>1</v>
      </c>
      <c r="G9" s="251">
        <v>2000</v>
      </c>
      <c r="H9" s="252">
        <f t="shared" si="0"/>
        <v>2000</v>
      </c>
      <c r="I9" s="251">
        <v>1</v>
      </c>
      <c r="J9" s="252"/>
      <c r="L9" s="252"/>
      <c r="R9" s="251">
        <v>2000</v>
      </c>
      <c r="U9" s="252"/>
    </row>
    <row r="10" spans="4:21" ht="24.75" customHeight="1" x14ac:dyDescent="0.25">
      <c r="E10" s="251" t="s">
        <v>198</v>
      </c>
      <c r="G10" s="251">
        <f>SUM(G5:G9)</f>
        <v>53522</v>
      </c>
      <c r="H10" s="252"/>
      <c r="I10" s="252"/>
      <c r="J10" s="252">
        <f>SUM(J5:J9)</f>
        <v>13569.127418765975</v>
      </c>
      <c r="K10" s="252"/>
      <c r="L10" s="252">
        <f t="shared" ref="L10:N10" si="8">SUM(L5:L9)</f>
        <v>17093.753544320778</v>
      </c>
      <c r="M10" s="252"/>
      <c r="N10" s="252">
        <f t="shared" si="8"/>
        <v>20859.371668492149</v>
      </c>
      <c r="O10" s="252">
        <f>J10+L10+N10</f>
        <v>51522.2526315789</v>
      </c>
    </row>
    <row r="11" spans="4:21" x14ac:dyDescent="0.25">
      <c r="O11" s="251">
        <f t="shared" ref="O11" si="9">SUM(J11:N11)</f>
        <v>0</v>
      </c>
      <c r="U11" s="252">
        <f>L15-U9</f>
        <v>0</v>
      </c>
    </row>
    <row r="12" spans="4:21" x14ac:dyDescent="0.25">
      <c r="O12" s="251">
        <f>SUM(J12:N12)</f>
        <v>0</v>
      </c>
      <c r="R12" s="252">
        <f>SUM(R5:R11)</f>
        <v>53522.2526315789</v>
      </c>
    </row>
    <row r="14" spans="4:21" x14ac:dyDescent="0.25">
      <c r="J14" s="252"/>
      <c r="L14" s="252"/>
      <c r="N14" s="252"/>
    </row>
    <row r="15" spans="4:21" x14ac:dyDescent="0.25">
      <c r="J15" s="252"/>
      <c r="K15" s="252"/>
      <c r="L15" s="252"/>
      <c r="M15" s="252"/>
      <c r="N15" s="252"/>
    </row>
    <row r="21" spans="7:18" x14ac:dyDescent="0.25">
      <c r="G21" s="251">
        <v>29159</v>
      </c>
    </row>
    <row r="22" spans="7:18" x14ac:dyDescent="0.25">
      <c r="G22" s="251">
        <v>5141</v>
      </c>
    </row>
    <row r="23" spans="7:18" x14ac:dyDescent="0.25">
      <c r="G23" s="251">
        <v>11785</v>
      </c>
      <c r="R23" s="252"/>
    </row>
    <row r="24" spans="7:18" x14ac:dyDescent="0.25">
      <c r="G24" s="251">
        <v>200</v>
      </c>
      <c r="R24" s="252"/>
    </row>
    <row r="25" spans="7:18" x14ac:dyDescent="0.25">
      <c r="G25" s="251">
        <f>SUM(G21:G24)</f>
        <v>46285</v>
      </c>
    </row>
    <row r="26" spans="7:18" x14ac:dyDescent="0.25">
      <c r="G26" s="251">
        <f>G5-G25</f>
        <v>-4678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2022-10-06T12:20:42Z</dcterms:modified>
</cp:coreProperties>
</file>