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25" windowHeight="11280" tabRatio="324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state="hidden" r:id="rId6"/>
  </sheets>
  <calcPr calcId="162913"/>
</workbook>
</file>

<file path=xl/calcChain.xml><?xml version="1.0" encoding="utf-8"?>
<calcChain xmlns="http://schemas.openxmlformats.org/spreadsheetml/2006/main">
  <c r="I15" i="4" l="1"/>
  <c r="I13" i="4"/>
  <c r="O15" i="3"/>
  <c r="K15" i="3"/>
  <c r="L5" i="6" l="1"/>
  <c r="L1" i="6"/>
  <c r="G25" i="6" l="1"/>
  <c r="O12" i="6"/>
  <c r="U11" i="6"/>
  <c r="O11" i="6"/>
  <c r="H9" i="6"/>
  <c r="M8" i="6"/>
  <c r="N8" i="6" s="1"/>
  <c r="K8" i="6"/>
  <c r="I8" i="6"/>
  <c r="H8" i="6"/>
  <c r="J8" i="6" s="1"/>
  <c r="O7" i="6"/>
  <c r="P7" i="6" s="1"/>
  <c r="G7" i="6"/>
  <c r="H7" i="6" s="1"/>
  <c r="O6" i="6"/>
  <c r="P6" i="6" s="1"/>
  <c r="G6" i="6"/>
  <c r="H6" i="6" s="1"/>
  <c r="O5" i="6"/>
  <c r="P5" i="6" s="1"/>
  <c r="N5" i="6"/>
  <c r="R5" i="6" s="1"/>
  <c r="G5" i="6"/>
  <c r="S5" i="6" s="1"/>
  <c r="O8" i="6" l="1"/>
  <c r="P8" i="6" s="1"/>
  <c r="L8" i="6"/>
  <c r="R8" i="6" s="1"/>
  <c r="S8" i="6" s="1"/>
  <c r="N6" i="6"/>
  <c r="N10" i="6" s="1"/>
  <c r="L6" i="6"/>
  <c r="L10" i="6" s="1"/>
  <c r="J6" i="6"/>
  <c r="N7" i="6"/>
  <c r="J7" i="6"/>
  <c r="L7" i="6"/>
  <c r="H5" i="6"/>
  <c r="G10" i="6"/>
  <c r="G26" i="6"/>
  <c r="F10" i="2"/>
  <c r="F16" i="2" s="1"/>
  <c r="R7" i="6" l="1"/>
  <c r="S7" i="6" s="1"/>
  <c r="J10" i="6"/>
  <c r="R6" i="6"/>
  <c r="O10" i="6" l="1"/>
  <c r="S6" i="6"/>
  <c r="R12" i="6"/>
  <c r="I15" i="3"/>
  <c r="Q15" i="3" s="1"/>
  <c r="G20" i="2" l="1"/>
  <c r="C24" i="2" l="1"/>
  <c r="C20" i="2"/>
  <c r="C25" i="2" s="1"/>
  <c r="C16" i="2"/>
  <c r="C27" i="2" l="1"/>
  <c r="N18" i="3" l="1"/>
  <c r="K18" i="3"/>
  <c r="H16" i="2" l="1"/>
  <c r="E16" i="2" l="1"/>
  <c r="N20" i="3" l="1"/>
  <c r="L13" i="3" l="1"/>
  <c r="L14" i="3"/>
  <c r="L12" i="3"/>
  <c r="BY31" i="3" l="1"/>
  <c r="BY33" i="3" s="1"/>
  <c r="CF31" i="3"/>
  <c r="CF33" i="3" s="1"/>
  <c r="BT31" i="3"/>
  <c r="BV31" i="3"/>
  <c r="BV33" i="3" s="1"/>
  <c r="BW31" i="3"/>
  <c r="BW33" i="3" s="1"/>
  <c r="BX31" i="3"/>
  <c r="BX33" i="3" s="1"/>
  <c r="BZ31" i="3"/>
  <c r="CA31" i="3"/>
  <c r="CA33" i="3" s="1"/>
  <c r="CB31" i="3"/>
  <c r="CC31" i="3"/>
  <c r="CC33" i="3" s="1"/>
  <c r="BZ33" i="3"/>
  <c r="CB33" i="3"/>
  <c r="BS31" i="3" l="1"/>
  <c r="BS33" i="3" s="1"/>
  <c r="CD31" i="3"/>
  <c r="CD33" i="3" s="1"/>
  <c r="BL31" i="3"/>
  <c r="BN31" i="3"/>
  <c r="BR31" i="3" l="1"/>
  <c r="BR33" i="3" s="1"/>
  <c r="BU31" i="3"/>
  <c r="BU33" i="3" s="1"/>
  <c r="CG31" i="3"/>
  <c r="CG33" i="3" s="1"/>
  <c r="CE31" i="3"/>
  <c r="CE33" i="3" s="1"/>
  <c r="R16" i="3" l="1"/>
  <c r="H24" i="2" l="1"/>
  <c r="G24" i="2"/>
  <c r="F24" i="2"/>
  <c r="E24" i="2"/>
  <c r="D24" i="2"/>
  <c r="I23" i="2"/>
  <c r="I22" i="2"/>
  <c r="I21" i="2"/>
  <c r="H20" i="2"/>
  <c r="H25" i="2" s="1"/>
  <c r="G25" i="2"/>
  <c r="F20" i="2"/>
  <c r="F25" i="2" s="1"/>
  <c r="E20" i="2"/>
  <c r="D20" i="2"/>
  <c r="I19" i="2"/>
  <c r="I18" i="2"/>
  <c r="I17" i="2"/>
  <c r="G16" i="2"/>
  <c r="D16" i="2"/>
  <c r="I15" i="2"/>
  <c r="I14" i="2"/>
  <c r="I13" i="2"/>
  <c r="I12" i="2"/>
  <c r="I11" i="2"/>
  <c r="I10" i="2"/>
  <c r="I9" i="2"/>
  <c r="E25" i="2" l="1"/>
  <c r="E27" i="2" s="1"/>
  <c r="I24" i="2"/>
  <c r="I20" i="2"/>
  <c r="I25" i="2" s="1"/>
  <c r="G27" i="2"/>
  <c r="I16" i="2"/>
  <c r="H27" i="2"/>
  <c r="D25" i="2"/>
  <c r="D27" i="2" s="1"/>
  <c r="F27" i="2"/>
  <c r="I27" i="2" l="1"/>
  <c r="M19" i="3" l="1"/>
  <c r="I33" i="4" l="1"/>
  <c r="I32" i="4"/>
  <c r="I31" i="4"/>
  <c r="I30" i="4"/>
  <c r="I12" i="4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I11" i="3"/>
  <c r="F11" i="3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I16" i="1"/>
  <c r="I15" i="1"/>
  <c r="I14" i="1"/>
  <c r="I13" i="1"/>
  <c r="I12" i="1"/>
  <c r="L19" i="3" l="1"/>
  <c r="P13" i="3"/>
  <c r="I18" i="1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<sst xmlns="http://schemas.openxmlformats.org/spreadsheetml/2006/main" count="334" uniqueCount="224">
  <si>
    <t>ANEKSI nr.1 "Raporti i Shpenzimeve sipas Programeve"</t>
  </si>
  <si>
    <t>ne 000/leke</t>
  </si>
  <si>
    <t>Emri i Grupit</t>
  </si>
  <si>
    <t>MINISTRIA E DREJTESISE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</si>
  <si>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</si>
  <si>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</si>
  <si>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</si>
  <si>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</si>
  <si>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</si>
  <si>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</si>
  <si>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</si>
  <si>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</si>
  <si>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</si>
  <si>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</si>
  <si>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</si>
  <si>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</si>
  <si>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</si>
  <si>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</si>
  <si>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</si>
  <si>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</si>
  <si>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01120</t>
  </si>
  <si>
    <t>Qendra e Botimeve Zyrtare</t>
  </si>
  <si>
    <t>Totali i Shpenzimeve te Ministrise</t>
  </si>
  <si>
    <t xml:space="preserve">Shpenzime nga te Ardhurat Jashte limitit </t>
  </si>
  <si>
    <t xml:space="preserve">Totali </t>
  </si>
  <si>
    <t>Sekretari i Përgjithshëm</t>
  </si>
  <si>
    <t>Emri</t>
  </si>
  <si>
    <t>Firma</t>
  </si>
  <si>
    <t>Data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</si>
  <si>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</si>
  <si>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</si>
  <si>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</si>
  <si>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</si>
  <si>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</si>
  <si>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</si>
  <si>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</si>
  <si>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</si>
  <si>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</si>
  <si>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</si>
  <si>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</si>
  <si>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</si>
  <si>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</si>
  <si>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</si>
  <si>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</si>
  <si>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</si>
  <si>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</si>
  <si>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</si>
  <si>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</si>
  <si>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</si>
  <si>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</si>
  <si>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</si>
  <si>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</si>
  <si>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</si>
  <si>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</si>
  <si>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</si>
  <si>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</si>
  <si>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</si>
  <si>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</si>
  <si>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</si>
  <si>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</si>
  <si>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</si>
  <si>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</si>
  <si>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</si>
  <si>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</si>
  <si>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</si>
  <si>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</si>
  <si>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</si>
  <si>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</si>
  <si>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</si>
  <si>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</si>
  <si>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</si>
  <si>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</si>
  <si>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</si>
  <si>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</si>
  <si>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</si>
  <si>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</si>
  <si>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</si>
  <si>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</si>
  <si>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</si>
  <si>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</si>
  <si>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</si>
  <si>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</si>
  <si>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</si>
  <si>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</si>
  <si>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</si>
  <si>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</si>
  <si>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</si>
  <si>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</si>
  <si>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</si>
  <si>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</si>
  <si>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</si>
  <si>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</si>
  <si>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</si>
  <si>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........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</si>
  <si>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</si>
  <si>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</si>
  <si>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</si>
  <si>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</si>
  <si>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</si>
  <si>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</si>
  <si>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</si>
  <si>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</si>
  <si>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………</t>
  </si>
  <si>
    <t>Objektivi 1.3</t>
  </si>
  <si>
    <t xml:space="preserve"> ………..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</si>
  <si>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</si>
  <si>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Shembull</t>
  </si>
  <si>
    <t>Programi: Arsimi Baze</t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</si>
  <si>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</si>
  <si>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Objektivat e politikës*:</t>
  </si>
  <si>
    <t>Treguesit e performancës/Produktet:</t>
  </si>
  <si>
    <r>
      <t xml:space="preserve">Niveli faktik i  vitit </t>
    </r>
    <r>
      <rPr>
        <b/>
        <u/>
        <sz val="10"/>
        <color indexed="60"/>
        <rFont val="Calibri"/>
        <family val="2"/>
        <charset val="238"/>
      </rPr>
      <t>2015</t>
    </r>
  </si>
  <si>
    <r>
      <t xml:space="preserve">Niveli i planifikuar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</si>
  <si>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i rishikuar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</si>
  <si>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faktik ne fund te vitit </t>
    </r>
    <r>
      <rPr>
        <b/>
        <u/>
        <sz val="10"/>
        <color indexed="60"/>
        <rFont val="Calibri"/>
        <family val="2"/>
        <charset val="238"/>
      </rPr>
      <t>2016</t>
    </r>
  </si>
  <si>
    <t>% e realizimit te Treguesit te Performances/Produktit</t>
  </si>
  <si>
    <t>Permiresimi i cilesise se mesimdhenies ne sistemin arsimor parauniversitar</t>
  </si>
  <si>
    <r>
      <rPr>
        <b/>
        <i/>
        <sz val="10"/>
        <color indexed="60"/>
        <rFont val="Arial"/>
        <family val="2"/>
        <charset val="238"/>
      </rPr>
      <t>Objektivi 1.1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</si>
  <si>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Raporti nxenes per klase</t>
  </si>
  <si>
    <r>
      <rPr>
        <b/>
        <i/>
        <sz val="10"/>
        <color indexed="60"/>
        <rFont val="Arial"/>
        <family val="2"/>
        <charset val="238"/>
      </rPr>
      <t>Treguesi i Performances "C"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</si>
  <si>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Mesues te trainuar</t>
  </si>
  <si>
    <r>
      <rPr>
        <b/>
        <i/>
        <sz val="10"/>
        <color indexed="60"/>
        <rFont val="Arial"/>
        <family val="2"/>
        <charset val="238"/>
      </rPr>
      <t>Produkti "D"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</si>
  <si>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E</t>
  </si>
  <si>
    <t>Siperfaqe ambientesh te rikonstruktuara (ne m2)</t>
  </si>
  <si>
    <t>F</t>
  </si>
  <si>
    <t>Kurrikula te permiresuara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</si>
  <si>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</si>
  <si>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</si>
  <si>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</si>
  <si>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</si>
  <si>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</si>
  <si>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</si>
  <si>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</si>
  <si>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</si>
  <si>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</si>
  <si>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</si>
  <si>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</si>
  <si>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</si>
  <si>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</si>
  <si>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</si>
  <si>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</si>
  <si>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</si>
  <si>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</si>
  <si>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</si>
  <si>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</si>
  <si>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</si>
  <si>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</si>
  <si>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</si>
  <si>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</si>
  <si>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</si>
  <si>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</si>
  <si>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</si>
  <si>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</si>
  <si>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</si>
  <si>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</si>
  <si>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</si>
  <si>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Blerje pajisje kompjuterike</t>
  </si>
  <si>
    <t>Blerje pajisje zyre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</si>
  <si>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</si>
  <si>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</si>
  <si>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</si>
  <si>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</si>
  <si>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</si>
  <si>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Objektivi 1.5</t>
  </si>
  <si>
    <t>Objektivi 1.6</t>
  </si>
  <si>
    <t>G</t>
  </si>
  <si>
    <t>H</t>
  </si>
  <si>
    <t>numer pajisje</t>
  </si>
  <si>
    <t>Botimi në kohën më të shkurtër i akteve juridike , duke rritur aksesin e publikut në ligj dhe transparencë të normave juridike për një zbatim sa më të mirë të tyre.</t>
  </si>
  <si>
    <t>M140312</t>
  </si>
  <si>
    <t xml:space="preserve">Prane QBZ ka qene me I vogel numri I akteve te ardhura per botim ne buletinin e njoftimeve zyrtare zyrtare  </t>
  </si>
  <si>
    <t>Plan i Rishikuar Viti 2021</t>
  </si>
  <si>
    <t>Buxheti 2021</t>
  </si>
  <si>
    <t>realizuar</t>
  </si>
  <si>
    <t>Ne zbatim te Ligjit nr.78/2014 "Per  organizimin dhe funksionimin e Qendres se Botimeve Zyrtare", jane zabtuar me perpikmeri detyrimi ligjor per botimin brenda afatve te akteve te botueshme si dhe perditesimi I ndryshimeve ne legjislacion si dhe grupimi i tyre sipas fushave te veprimtarise se tyre</t>
  </si>
  <si>
    <t>i
vitit paraardhes
Viti 2021</t>
  </si>
  <si>
    <t>Viti  2022</t>
  </si>
  <si>
    <t>Plan Fillestar Viti 2022</t>
  </si>
  <si>
    <t>Plan i Rishikuar Viti_2022</t>
  </si>
  <si>
    <t>i vitit paraardhes
Viti 2021</t>
  </si>
  <si>
    <t>Plan                   Viti 2022</t>
  </si>
  <si>
    <t>Rikonstruksion</t>
  </si>
  <si>
    <t>nr</t>
  </si>
  <si>
    <t xml:space="preserve">numer </t>
  </si>
  <si>
    <t>KATERMUJORI I PARE</t>
  </si>
  <si>
    <t>KATERMUJORI I DYTE</t>
  </si>
  <si>
    <t>KATERMUJORI I TRETE</t>
  </si>
  <si>
    <t>NR</t>
  </si>
  <si>
    <t>PRODUKETI</t>
  </si>
  <si>
    <t>SASIA VJETORE</t>
  </si>
  <si>
    <t>FONDI VJETOR</t>
  </si>
  <si>
    <t>KOSTO PER NJESI</t>
  </si>
  <si>
    <t>SASIA</t>
  </si>
  <si>
    <t>FONDI I PLANIFIKUAR</t>
  </si>
  <si>
    <t>AA</t>
  </si>
  <si>
    <t>Fletore</t>
  </si>
  <si>
    <t>AB</t>
  </si>
  <si>
    <t>Buletin</t>
  </si>
  <si>
    <t>AC</t>
  </si>
  <si>
    <t>Botime</t>
  </si>
  <si>
    <t>AD</t>
  </si>
  <si>
    <t>Internet</t>
  </si>
  <si>
    <t>M</t>
  </si>
  <si>
    <t>rikonstruksion</t>
  </si>
  <si>
    <t>totali</t>
  </si>
  <si>
    <t xml:space="preserve">Prane QBZ ka qene me I vogel numri I akteve te ardhura per botim ne fletore zyrtare  </t>
  </si>
  <si>
    <t xml:space="preserve">Prane QBZ ka qene me I vogel numri I akteve te ardhura per botim ne fletore zyrtaredhe  buletinin e njoftimeve zyrtare  </t>
  </si>
  <si>
    <t>Rikonstruksion I godines</t>
  </si>
  <si>
    <t xml:space="preserve"> Plani i Periudhes/progresiv katermujori III</t>
  </si>
  <si>
    <t xml:space="preserve"> Plani i Periudhes/progresiv 4 mujori i III</t>
  </si>
  <si>
    <t>i
Periudhes/progresiv 4 mujori III</t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</si>
  <si>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III)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</si>
  <si>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III progresiv</t>
    </r>
    <r>
      <rPr>
        <b/>
        <sz val="8"/>
        <rFont val="Arial"/>
        <family val="2"/>
        <charset val="238"/>
      </rPr>
      <t>)</t>
    </r>
  </si>
  <si>
    <t>Niveli i rishikuar ne vitin korent (katermujoriI III)</t>
  </si>
  <si>
    <t>Niveli faktik ne fund te katermujorit III</t>
  </si>
  <si>
    <t>i
Periudhes/progresiv Katermujori III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</si>
  <si>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III)</t>
    </r>
  </si>
  <si>
    <t>Realizuar</t>
  </si>
  <si>
    <t>Plani i buxhetit viti  2022</t>
  </si>
  <si>
    <t>M140274</t>
  </si>
  <si>
    <t>Periudha e Raportimit:  VITI 2022  janar -dhjetor 2022</t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</si>
  <si>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III progresiv</t>
    </r>
    <r>
      <rPr>
        <b/>
        <sz val="8"/>
        <rFont val="Arial"/>
        <family val="2"/>
        <charset val="238"/>
      </rPr>
      <t>)</t>
    </r>
  </si>
  <si>
    <t xml:space="preserve">Prane QBZ ka qene me I vogel numri I akteve te ardhura per botim ne buletinin e njoftimeve zyrtare </t>
  </si>
  <si>
    <t xml:space="preserve">Prane QBZ ka qene me I vogel numri I akteve te ardhura per botim ne fletore zyrtare dhe  buletinin e njoftimeve zyrtare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</si>
</sst>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u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u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 vertical="top" wrapText="1"/>
    </xf>
    <xf numFmtId="164" fontId="8" fillId="3" borderId="27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164" fontId="12" fillId="3" borderId="31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4" xfId="0" applyFont="1" applyFill="1" applyBorder="1" applyAlignment="1"/>
    <xf numFmtId="49" fontId="17" fillId="2" borderId="37" xfId="0" applyNumberFormat="1" applyFont="1" applyFill="1" applyBorder="1" applyAlignment="1">
      <alignment horizontal="center"/>
    </xf>
    <xf numFmtId="0" fontId="6" fillId="0" borderId="38" xfId="0" applyFont="1" applyFill="1" applyBorder="1" applyAlignment="1"/>
    <xf numFmtId="0" fontId="6" fillId="0" borderId="18" xfId="0" applyFont="1" applyFill="1" applyBorder="1" applyAlignment="1"/>
    <xf numFmtId="49" fontId="18" fillId="0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17" fillId="3" borderId="3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4" fontId="19" fillId="3" borderId="8" xfId="0" applyNumberFormat="1" applyFont="1" applyFill="1" applyBorder="1" applyAlignment="1">
      <alignment horizontal="center"/>
    </xf>
    <xf numFmtId="164" fontId="10" fillId="3" borderId="37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wrapText="1"/>
    </xf>
    <xf numFmtId="164" fontId="20" fillId="3" borderId="8" xfId="0" applyNumberFormat="1" applyFont="1" applyFill="1" applyBorder="1" applyAlignment="1">
      <alignment horizontal="center"/>
    </xf>
    <xf numFmtId="164" fontId="11" fillId="3" borderId="37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center"/>
    </xf>
    <xf numFmtId="164" fontId="10" fillId="4" borderId="37" xfId="0" applyNumberFormat="1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11" fillId="0" borderId="37" xfId="0" applyNumberFormat="1" applyFont="1" applyBorder="1" applyAlignment="1">
      <alignment horizontal="center"/>
    </xf>
    <xf numFmtId="164" fontId="10" fillId="5" borderId="43" xfId="0" applyNumberFormat="1" applyFont="1" applyFill="1" applyBorder="1" applyAlignment="1">
      <alignment horizontal="center"/>
    </xf>
    <xf numFmtId="164" fontId="10" fillId="5" borderId="4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31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40" xfId="0" applyFont="1" applyFill="1" applyBorder="1" applyAlignment="1">
      <alignment horizontal="center" vertical="center"/>
    </xf>
    <xf numFmtId="3" fontId="33" fillId="2" borderId="8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164" fontId="6" fillId="2" borderId="59" xfId="0" applyNumberFormat="1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3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73" xfId="0" applyFont="1" applyFill="1" applyBorder="1" applyAlignment="1">
      <alignment horizontal="center" vertical="center" wrapText="1"/>
    </xf>
    <xf numFmtId="0" fontId="36" fillId="6" borderId="62" xfId="0" applyFont="1" applyFill="1" applyBorder="1" applyAlignment="1">
      <alignment horizontal="center" vertical="center" wrapText="1"/>
    </xf>
    <xf numFmtId="0" fontId="2" fillId="6" borderId="74" xfId="0" applyFont="1" applyFill="1" applyBorder="1" applyAlignment="1">
      <alignment horizontal="center" vertical="center" wrapText="1"/>
    </xf>
    <xf numFmtId="0" fontId="0" fillId="6" borderId="77" xfId="0" applyFill="1" applyBorder="1" applyAlignment="1">
      <alignment horizontal="center" vertical="center" wrapText="1"/>
    </xf>
    <xf numFmtId="0" fontId="16" fillId="0" borderId="78" xfId="0" applyFont="1" applyBorder="1" applyAlignment="1">
      <alignment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9" fontId="44" fillId="6" borderId="57" xfId="0" applyNumberFormat="1" applyFont="1" applyFill="1" applyBorder="1" applyAlignment="1">
      <alignment horizontal="left" vertical="center" wrapText="1"/>
    </xf>
    <xf numFmtId="0" fontId="30" fillId="6" borderId="80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7" xfId="0" applyFont="1" applyFill="1" applyBorder="1" applyAlignment="1">
      <alignment horizontal="center" vertical="center" wrapText="1"/>
    </xf>
    <xf numFmtId="9" fontId="16" fillId="6" borderId="57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40" fillId="6" borderId="8" xfId="0" applyFont="1" applyFill="1" applyBorder="1" applyAlignment="1">
      <alignment horizontal="center" vertical="center" wrapText="1"/>
    </xf>
    <xf numFmtId="9" fontId="0" fillId="6" borderId="8" xfId="0" applyNumberForma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6" borderId="82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vertical="center" wrapText="1"/>
    </xf>
    <xf numFmtId="0" fontId="0" fillId="6" borderId="59" xfId="0" applyFill="1" applyBorder="1" applyAlignment="1">
      <alignment horizontal="center" vertical="center" wrapText="1"/>
    </xf>
    <xf numFmtId="9" fontId="16" fillId="6" borderId="83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86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33" fillId="2" borderId="90" xfId="2" applyFill="1" applyBorder="1" applyAlignment="1">
      <alignment vertical="center" wrapText="1"/>
    </xf>
    <xf numFmtId="0" fontId="33" fillId="2" borderId="39" xfId="2" applyFill="1" applyBorder="1" applyAlignment="1">
      <alignment vertical="center" wrapText="1"/>
    </xf>
    <xf numFmtId="0" fontId="33" fillId="2" borderId="23" xfId="2" applyFill="1" applyBorder="1" applyAlignment="1">
      <alignment vertical="center" wrapText="1"/>
    </xf>
    <xf numFmtId="0" fontId="33" fillId="2" borderId="4" xfId="2" applyFill="1" applyBorder="1" applyAlignment="1">
      <alignment vertical="center" wrapText="1"/>
    </xf>
    <xf numFmtId="0" fontId="33" fillId="2" borderId="8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67" xfId="2" applyFill="1" applyBorder="1" applyAlignment="1">
      <alignment vertical="center" wrapText="1"/>
    </xf>
    <xf numFmtId="0" fontId="33" fillId="2" borderId="43" xfId="2" applyFill="1" applyBorder="1" applyAlignment="1">
      <alignment vertical="center" wrapText="1"/>
    </xf>
    <xf numFmtId="0" fontId="33" fillId="2" borderId="44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49" fillId="0" borderId="48" xfId="0" applyFont="1" applyBorder="1" applyAlignment="1">
      <alignment horizontal="center" vertical="center" wrapText="1"/>
    </xf>
    <xf numFmtId="0" fontId="50" fillId="2" borderId="51" xfId="0" applyFont="1" applyFill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37" fillId="2" borderId="8" xfId="0" applyNumberFormat="1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9" fontId="33" fillId="3" borderId="7" xfId="1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7" fillId="0" borderId="72" xfId="0" applyFont="1" applyFill="1" applyBorder="1" applyAlignment="1">
      <alignment horizontal="center" vertical="center" wrapText="1"/>
    </xf>
    <xf numFmtId="0" fontId="51" fillId="0" borderId="43" xfId="0" applyFont="1" applyFill="1" applyBorder="1" applyAlignment="1">
      <alignment horizontal="center" vertical="center" wrapText="1"/>
    </xf>
    <xf numFmtId="0" fontId="51" fillId="0" borderId="44" xfId="0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horizontal="center"/>
    </xf>
    <xf numFmtId="0" fontId="9" fillId="2" borderId="39" xfId="2" applyFont="1" applyFill="1" applyBorder="1" applyAlignment="1">
      <alignment vertical="center" wrapText="1"/>
    </xf>
    <xf numFmtId="0" fontId="57" fillId="0" borderId="0" xfId="2" applyFont="1" applyFill="1"/>
    <xf numFmtId="0" fontId="57" fillId="0" borderId="4" xfId="2" applyFont="1" applyFill="1" applyBorder="1"/>
    <xf numFmtId="0" fontId="57" fillId="0" borderId="8" xfId="2" applyFont="1" applyFill="1" applyBorder="1"/>
    <xf numFmtId="0" fontId="57" fillId="0" borderId="37" xfId="2" applyFont="1" applyFill="1" applyBorder="1"/>
    <xf numFmtId="3" fontId="57" fillId="0" borderId="4" xfId="2" applyNumberFormat="1" applyFont="1" applyFill="1" applyBorder="1"/>
    <xf numFmtId="3" fontId="57" fillId="0" borderId="8" xfId="2" applyNumberFormat="1" applyFont="1" applyFill="1" applyBorder="1"/>
    <xf numFmtId="0" fontId="57" fillId="0" borderId="91" xfId="2" applyFont="1" applyFill="1" applyBorder="1"/>
    <xf numFmtId="0" fontId="57" fillId="0" borderId="92" xfId="2" applyFont="1" applyFill="1" applyBorder="1"/>
    <xf numFmtId="0" fontId="57" fillId="0" borderId="67" xfId="2" applyFont="1" applyFill="1" applyBorder="1"/>
    <xf numFmtId="0" fontId="57" fillId="0" borderId="43" xfId="2" applyFont="1" applyFill="1" applyBorder="1"/>
    <xf numFmtId="0" fontId="57" fillId="0" borderId="44" xfId="2" applyFont="1" applyFill="1" applyBorder="1"/>
    <xf numFmtId="0" fontId="30" fillId="0" borderId="24" xfId="0" applyFont="1" applyBorder="1" applyAlignment="1">
      <alignment horizontal="center"/>
    </xf>
    <xf numFmtId="49" fontId="9" fillId="0" borderId="40" xfId="0" applyNumberFormat="1" applyFont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3" fontId="33" fillId="2" borderId="48" xfId="0" applyNumberFormat="1" applyFont="1" applyFill="1" applyBorder="1" applyAlignment="1">
      <alignment horizontal="right" vertical="center"/>
    </xf>
    <xf numFmtId="3" fontId="33" fillId="2" borderId="51" xfId="0" applyNumberFormat="1" applyFont="1" applyFill="1" applyBorder="1" applyAlignment="1">
      <alignment horizontal="right" vertical="center"/>
    </xf>
    <xf numFmtId="3" fontId="33" fillId="3" borderId="96" xfId="0" applyNumberFormat="1" applyFont="1" applyFill="1" applyBorder="1" applyAlignment="1">
      <alignment horizontal="right" vertical="center"/>
    </xf>
    <xf numFmtId="3" fontId="33" fillId="2" borderId="4" xfId="0" applyNumberFormat="1" applyFont="1" applyFill="1" applyBorder="1" applyAlignment="1">
      <alignment horizontal="right" vertical="center"/>
    </xf>
    <xf numFmtId="3" fontId="33" fillId="3" borderId="37" xfId="0" applyNumberFormat="1" applyFont="1" applyFill="1" applyBorder="1" applyAlignment="1">
      <alignment horizontal="right" vertical="center"/>
    </xf>
    <xf numFmtId="3" fontId="33" fillId="2" borderId="67" xfId="0" applyNumberFormat="1" applyFont="1" applyFill="1" applyBorder="1" applyAlignment="1">
      <alignment horizontal="right" vertical="center"/>
    </xf>
    <xf numFmtId="3" fontId="33" fillId="2" borderId="43" xfId="0" applyNumberFormat="1" applyFont="1" applyFill="1" applyBorder="1" applyAlignment="1">
      <alignment horizontal="right" vertical="center"/>
    </xf>
    <xf numFmtId="3" fontId="33" fillId="3" borderId="44" xfId="0" applyNumberFormat="1" applyFont="1" applyFill="1" applyBorder="1" applyAlignment="1">
      <alignment horizontal="right" vertical="center"/>
    </xf>
    <xf numFmtId="3" fontId="33" fillId="3" borderId="49" xfId="0" applyNumberFormat="1" applyFont="1" applyFill="1" applyBorder="1" applyAlignment="1">
      <alignment horizontal="right" vertical="center"/>
    </xf>
    <xf numFmtId="3" fontId="33" fillId="3" borderId="5" xfId="0" applyNumberFormat="1" applyFont="1" applyFill="1" applyBorder="1" applyAlignment="1">
      <alignment horizontal="right" vertical="center"/>
    </xf>
    <xf numFmtId="3" fontId="33" fillId="3" borderId="72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3" fontId="60" fillId="7" borderId="0" xfId="0" applyNumberFormat="1" applyFont="1" applyFill="1"/>
    <xf numFmtId="3" fontId="61" fillId="2" borderId="94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71" xfId="0" applyNumberFormat="1" applyFont="1" applyBorder="1" applyAlignment="1">
      <alignment horizontal="center" vertical="center"/>
    </xf>
    <xf numFmtId="49" fontId="9" fillId="0" borderId="88" xfId="0" applyNumberFormat="1" applyFont="1" applyBorder="1" applyAlignment="1">
      <alignment horizontal="center" vertical="center"/>
    </xf>
    <xf numFmtId="3" fontId="56" fillId="0" borderId="37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3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60" fillId="0" borderId="0" xfId="0" applyFont="1"/>
    <xf numFmtId="3" fontId="60" fillId="0" borderId="0" xfId="0" applyNumberFormat="1" applyFont="1"/>
    <xf numFmtId="3" fontId="62" fillId="0" borderId="0" xfId="0" applyNumberFormat="1" applyFont="1" applyFill="1"/>
    <xf numFmtId="0" fontId="18" fillId="2" borderId="69" xfId="0" applyFont="1" applyFill="1" applyBorder="1" applyAlignment="1">
      <alignment horizontal="center" vertical="center" wrapText="1"/>
    </xf>
    <xf numFmtId="164" fontId="0" fillId="0" borderId="0" xfId="0" applyNumberFormat="1"/>
    <xf numFmtId="0" fontId="63" fillId="0" borderId="0" xfId="0" applyFont="1"/>
    <xf numFmtId="3" fontId="0" fillId="0" borderId="0" xfId="0" applyNumberFormat="1" applyFill="1"/>
    <xf numFmtId="0" fontId="60" fillId="0" borderId="0" xfId="0" applyFont="1" applyFill="1" applyBorder="1"/>
    <xf numFmtId="1" fontId="60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 wrapText="1"/>
    </xf>
    <xf numFmtId="3" fontId="33" fillId="2" borderId="94" xfId="0" applyNumberFormat="1" applyFont="1" applyFill="1" applyBorder="1" applyAlignment="1">
      <alignment horizontal="center" vertical="center" wrapText="1"/>
    </xf>
    <xf numFmtId="3" fontId="60" fillId="0" borderId="0" xfId="0" applyNumberFormat="1" applyFont="1" applyFill="1"/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0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28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54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8" fillId="0" borderId="50" xfId="0" applyFont="1" applyBorder="1" applyAlignment="1">
      <alignment horizontal="center" vertical="center" wrapText="1"/>
    </xf>
    <xf numFmtId="0" fontId="58" fillId="0" borderId="55" xfId="0" applyFont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36" fillId="6" borderId="79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6" fillId="6" borderId="81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33" xfId="0" applyFont="1" applyFill="1" applyBorder="1" applyAlignment="1">
      <alignment horizontal="center" vertical="center" wrapText="1"/>
    </xf>
    <xf numFmtId="0" fontId="36" fillId="6" borderId="38" xfId="0" applyFont="1" applyFill="1" applyBorder="1" applyAlignment="1">
      <alignment horizontal="center" vertical="center" wrapText="1"/>
    </xf>
    <xf numFmtId="0" fontId="37" fillId="2" borderId="49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6" borderId="74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0" borderId="87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89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85" xfId="2" applyFont="1" applyFill="1" applyBorder="1" applyAlignment="1">
      <alignment horizontal="center" vertical="center" wrapText="1"/>
    </xf>
    <xf numFmtId="0" fontId="8" fillId="0" borderId="71" xfId="2" applyFont="1" applyFill="1" applyBorder="1" applyAlignment="1">
      <alignment horizontal="center" vertical="center" wrapText="1"/>
    </xf>
    <xf numFmtId="0" fontId="8" fillId="0" borderId="88" xfId="2" applyFont="1" applyFill="1" applyBorder="1" applyAlignment="1">
      <alignment horizontal="center" vertical="center" wrapText="1"/>
    </xf>
    <xf numFmtId="0" fontId="8" fillId="0" borderId="86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workbookViewId="0">
      <selection activeCell="A24" sqref="A24:XFD26"/>
    </sheetView>
  </sheetViews>
  <sheetFormatPr defaultRowHeight="15" x14ac:dyDescent="0.25"/>
  <cols>
    <col min="2" max="2" width="29.28515625" customWidth="1"/>
    <col min="3" max="3" width="12.7109375" customWidth="1"/>
    <col min="4" max="9" width="12.7109375" style="7" customWidth="1"/>
  </cols>
  <sheetData>
    <row r="2" spans="1:10" s="2" customFormat="1" ht="15.75" x14ac:dyDescent="0.25">
      <c r="A2" s="1" t="s">
        <v>0</v>
      </c>
      <c r="D2" s="3"/>
      <c r="E2" s="3"/>
      <c r="F2" s="3"/>
      <c r="G2" s="3"/>
      <c r="H2" s="3"/>
      <c r="I2" s="3"/>
    </row>
    <row r="3" spans="1:10" ht="15.75" x14ac:dyDescent="0.25">
      <c r="A3" s="4"/>
      <c r="B3" s="5"/>
      <c r="C3" s="5"/>
      <c r="D3" s="6"/>
      <c r="E3" s="6"/>
      <c r="F3" s="6"/>
      <c r="G3" s="6"/>
      <c r="H3" s="6"/>
      <c r="I3" s="6"/>
      <c r="J3" s="5"/>
    </row>
    <row r="4" spans="1:10" ht="15.75" thickBot="1" x14ac:dyDescent="0.3">
      <c r="A4" s="5"/>
      <c r="B4" s="5"/>
      <c r="C4" s="5"/>
      <c r="D4" s="6"/>
      <c r="E4" s="6"/>
      <c r="F4" s="6"/>
      <c r="H4" s="6"/>
      <c r="I4" s="8" t="s">
        <v>1</v>
      </c>
      <c r="J4" s="5"/>
    </row>
    <row r="5" spans="1:10" x14ac:dyDescent="0.25">
      <c r="A5" s="9"/>
      <c r="B5" s="10"/>
      <c r="C5" s="10"/>
      <c r="D5" s="11"/>
      <c r="E5" s="11"/>
      <c r="F5" s="11"/>
      <c r="G5" s="11"/>
      <c r="H5" s="11"/>
      <c r="I5" s="12"/>
      <c r="J5" s="5"/>
    </row>
    <row r="6" spans="1:10" x14ac:dyDescent="0.25">
      <c r="A6" s="13" t="s">
        <v>2</v>
      </c>
      <c r="B6" s="285" t="s">
        <v>3</v>
      </c>
      <c r="C6" s="286"/>
      <c r="D6" s="286"/>
      <c r="E6" s="286"/>
      <c r="F6" s="287"/>
      <c r="G6" s="14" t="s">
        <v>4</v>
      </c>
      <c r="H6" s="288"/>
      <c r="I6" s="289"/>
      <c r="J6" s="5"/>
    </row>
    <row r="7" spans="1:10" x14ac:dyDescent="0.25">
      <c r="A7" s="15"/>
      <c r="B7" s="16"/>
      <c r="C7" s="16"/>
      <c r="D7" s="17"/>
      <c r="E7" s="17"/>
      <c r="F7" s="17"/>
      <c r="G7" s="17"/>
      <c r="H7" s="18"/>
      <c r="I7" s="19"/>
      <c r="J7" s="5"/>
    </row>
    <row r="8" spans="1:10" x14ac:dyDescent="0.25">
      <c r="A8" s="290" t="s">
        <v>5</v>
      </c>
      <c r="B8" s="291"/>
      <c r="C8" s="296" t="s">
        <v>6</v>
      </c>
      <c r="D8" s="297"/>
      <c r="E8" s="297"/>
      <c r="F8" s="297"/>
      <c r="G8" s="297"/>
      <c r="H8" s="297"/>
      <c r="I8" s="298"/>
      <c r="J8" s="5"/>
    </row>
    <row r="9" spans="1:10" x14ac:dyDescent="0.25">
      <c r="A9" s="292"/>
      <c r="B9" s="293"/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1" t="s">
        <v>13</v>
      </c>
      <c r="J9" s="5"/>
    </row>
    <row r="10" spans="1:10" x14ac:dyDescent="0.25">
      <c r="A10" s="294"/>
      <c r="B10" s="295"/>
      <c r="C10" s="22" t="s">
        <v>14</v>
      </c>
      <c r="D10" s="22" t="s">
        <v>15</v>
      </c>
      <c r="E10" s="22" t="s">
        <v>16</v>
      </c>
      <c r="F10" s="22" t="s">
        <v>16</v>
      </c>
      <c r="G10" s="22" t="s">
        <v>16</v>
      </c>
      <c r="H10" s="22" t="s">
        <v>14</v>
      </c>
      <c r="I10" s="299" t="s">
        <v>17</v>
      </c>
      <c r="J10" s="5"/>
    </row>
    <row r="11" spans="1:10" ht="62.25" customHeight="1" x14ac:dyDescent="0.25">
      <c r="A11" s="23" t="s">
        <v>18</v>
      </c>
      <c r="B11" s="24" t="s">
        <v>19</v>
      </c>
      <c r="C11" s="25" t="s">
        <v>175</v>
      </c>
      <c r="D11" s="25" t="s">
        <v>176</v>
      </c>
      <c r="E11" s="25" t="s">
        <v>177</v>
      </c>
      <c r="F11" s="25" t="s">
        <v>178</v>
      </c>
      <c r="G11" s="25" t="s">
        <v>208</v>
      </c>
      <c r="H11" s="25" t="s">
        <v>215</v>
      </c>
      <c r="I11" s="300"/>
      <c r="J11" s="5"/>
    </row>
    <row r="12" spans="1:10" x14ac:dyDescent="0.25">
      <c r="A12" s="26" t="s">
        <v>20</v>
      </c>
      <c r="B12" s="27" t="s">
        <v>21</v>
      </c>
      <c r="C12" s="28">
        <v>39902</v>
      </c>
      <c r="D12" s="28">
        <v>57500</v>
      </c>
      <c r="E12" s="28">
        <v>59500</v>
      </c>
      <c r="F12" s="28">
        <v>45522</v>
      </c>
      <c r="G12" s="28">
        <v>45522</v>
      </c>
      <c r="H12" s="28">
        <v>42141</v>
      </c>
      <c r="I12" s="29">
        <f>H12-G12</f>
        <v>-3381</v>
      </c>
      <c r="J12" s="5"/>
    </row>
    <row r="13" spans="1:10" x14ac:dyDescent="0.25">
      <c r="A13" s="26"/>
      <c r="B13" s="27"/>
      <c r="C13" s="28"/>
      <c r="D13" s="28"/>
      <c r="E13" s="28"/>
      <c r="F13" s="28"/>
      <c r="G13" s="28"/>
      <c r="H13" s="28"/>
      <c r="I13" s="29">
        <f>H13-G13</f>
        <v>0</v>
      </c>
      <c r="J13" s="5"/>
    </row>
    <row r="14" spans="1:10" x14ac:dyDescent="0.25">
      <c r="A14" s="26"/>
      <c r="B14" s="27"/>
      <c r="C14" s="28"/>
      <c r="D14" s="28"/>
      <c r="E14" s="28"/>
      <c r="F14" s="28"/>
      <c r="G14" s="28"/>
      <c r="H14" s="28"/>
      <c r="I14" s="29">
        <f>H14-G14</f>
        <v>0</v>
      </c>
      <c r="J14" s="5"/>
    </row>
    <row r="15" spans="1:10" x14ac:dyDescent="0.25">
      <c r="A15" s="26"/>
      <c r="B15" s="27"/>
      <c r="C15" s="28"/>
      <c r="D15" s="28"/>
      <c r="E15" s="28"/>
      <c r="F15" s="28"/>
      <c r="G15" s="28"/>
      <c r="H15" s="28"/>
      <c r="I15" s="29">
        <f>H15-G15</f>
        <v>0</v>
      </c>
      <c r="J15" s="5"/>
    </row>
    <row r="16" spans="1:10" x14ac:dyDescent="0.25">
      <c r="A16" s="26"/>
      <c r="B16" s="27"/>
      <c r="C16" s="28"/>
      <c r="D16" s="28"/>
      <c r="E16" s="28"/>
      <c r="F16" s="28"/>
      <c r="G16" s="28"/>
      <c r="H16" s="28"/>
      <c r="I16" s="29">
        <f>H16-G16</f>
        <v>0</v>
      </c>
      <c r="J16" s="5"/>
    </row>
    <row r="17" spans="1:10" ht="15.75" thickBot="1" x14ac:dyDescent="0.3">
      <c r="A17" s="26"/>
      <c r="B17" s="27"/>
      <c r="C17" s="28"/>
      <c r="D17" s="28"/>
      <c r="E17" s="28"/>
      <c r="F17" s="28"/>
      <c r="G17" s="28"/>
      <c r="H17" s="28"/>
      <c r="I17" s="29"/>
      <c r="J17" s="5"/>
    </row>
    <row r="18" spans="1:10" ht="15.75" thickBot="1" x14ac:dyDescent="0.3">
      <c r="A18" s="283" t="s">
        <v>22</v>
      </c>
      <c r="B18" s="284"/>
      <c r="C18" s="30">
        <f>SUM(C12:C17)</f>
        <v>39902</v>
      </c>
      <c r="D18" s="30">
        <f t="shared" ref="D18:G18" si="0">SUM(D12:D17)</f>
        <v>57500</v>
      </c>
      <c r="E18" s="30">
        <f t="shared" si="0"/>
        <v>59500</v>
      </c>
      <c r="F18" s="30">
        <f t="shared" si="0"/>
        <v>45522</v>
      </c>
      <c r="G18" s="30">
        <f t="shared" si="0"/>
        <v>45522</v>
      </c>
      <c r="H18" s="30">
        <f>SUM(H12:H17)</f>
        <v>42141</v>
      </c>
      <c r="I18" s="31">
        <f>SUM(I12:I17)</f>
        <v>-3381</v>
      </c>
      <c r="J18" s="5"/>
    </row>
    <row r="19" spans="1:10" ht="15.75" thickBot="1" x14ac:dyDescent="0.3">
      <c r="A19" s="301" t="s">
        <v>23</v>
      </c>
      <c r="B19" s="302"/>
      <c r="C19" s="32"/>
      <c r="D19" s="32"/>
      <c r="E19" s="32"/>
      <c r="F19" s="32"/>
      <c r="G19" s="32"/>
      <c r="H19" s="33"/>
      <c r="I19" s="34"/>
      <c r="J19" s="5"/>
    </row>
    <row r="20" spans="1:10" s="38" customFormat="1" ht="13.5" thickBot="1" x14ac:dyDescent="0.25">
      <c r="A20" s="303" t="s">
        <v>24</v>
      </c>
      <c r="B20" s="304"/>
      <c r="C20" s="35">
        <f t="shared" ref="C20:H20" si="1">C18+C19</f>
        <v>39902</v>
      </c>
      <c r="D20" s="35">
        <f t="shared" si="1"/>
        <v>57500</v>
      </c>
      <c r="E20" s="35">
        <f t="shared" si="1"/>
        <v>59500</v>
      </c>
      <c r="F20" s="35">
        <f t="shared" si="1"/>
        <v>45522</v>
      </c>
      <c r="G20" s="35">
        <f t="shared" si="1"/>
        <v>45522</v>
      </c>
      <c r="H20" s="35">
        <f t="shared" si="1"/>
        <v>42141</v>
      </c>
      <c r="I20" s="36"/>
      <c r="J20" s="37"/>
    </row>
    <row r="21" spans="1:10" x14ac:dyDescent="0.25">
      <c r="A21" s="5"/>
      <c r="B21" s="5"/>
      <c r="C21" s="5"/>
      <c r="D21" s="6"/>
      <c r="E21" s="6"/>
      <c r="F21" s="6"/>
      <c r="G21" s="6"/>
      <c r="H21" s="6"/>
      <c r="I21" s="6"/>
      <c r="J21" s="5"/>
    </row>
    <row r="22" spans="1:10" x14ac:dyDescent="0.25">
      <c r="A22" s="5"/>
      <c r="B22" s="5"/>
      <c r="C22" s="5"/>
      <c r="D22" s="6"/>
      <c r="E22" s="6"/>
      <c r="F22" s="6"/>
      <c r="G22" s="6"/>
      <c r="H22" s="6"/>
      <c r="I22" s="6"/>
      <c r="J22" s="5"/>
    </row>
    <row r="23" spans="1:10" x14ac:dyDescent="0.25">
      <c r="A23" s="5"/>
      <c r="B23" s="5"/>
      <c r="C23" s="5"/>
      <c r="D23" s="6"/>
      <c r="E23" s="6"/>
      <c r="F23" s="6"/>
      <c r="G23" s="6"/>
      <c r="H23" s="6"/>
      <c r="I23" s="6"/>
      <c r="J23" s="5"/>
    </row>
    <row r="24" spans="1:10" x14ac:dyDescent="0.25">
      <c r="A24" s="5"/>
      <c r="B24" s="5"/>
      <c r="C24" s="5"/>
      <c r="D24" s="6"/>
      <c r="E24" s="6"/>
      <c r="F24" s="6"/>
      <c r="G24" s="6"/>
      <c r="H24" s="6"/>
      <c r="I24" s="6"/>
      <c r="J24" s="5"/>
    </row>
  </sheetData>
  <mergeCells count="8">
    <mergeCell ref="A19:B19"/>
    <mergeCell ref="A20:B20"/>
    <mergeCell ref="A18:B18"/>
    <mergeCell ref="B6:F6"/>
    <mergeCell ref="H6:I6"/>
    <mergeCell ref="A8:B10"/>
    <mergeCell ref="C8:I8"/>
    <mergeCell ref="I10:I11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opLeftCell="A10" workbookViewId="0">
      <selection activeCell="B31" sqref="A31:XFD34"/>
    </sheetView>
  </sheetViews>
  <sheetFormatPr defaultRowHeight="15" x14ac:dyDescent="0.25"/>
  <cols>
    <col min="1" max="1" width="12.42578125" style="7" customWidth="1"/>
    <col min="2" max="2" width="36.5703125" customWidth="1"/>
    <col min="3" max="3" width="15.42578125" customWidth="1"/>
    <col min="4" max="8" width="15.42578125" style="7" customWidth="1"/>
    <col min="9" max="9" width="15.85546875" style="89" customWidth="1"/>
  </cols>
  <sheetData>
    <row r="1" spans="1:13" s="2" customFormat="1" ht="15.75" x14ac:dyDescent="0.25">
      <c r="A1" s="39" t="s">
        <v>29</v>
      </c>
      <c r="D1" s="3"/>
      <c r="E1" s="3"/>
      <c r="F1" s="3"/>
      <c r="G1" s="3"/>
      <c r="H1" s="3"/>
      <c r="I1" s="40"/>
    </row>
    <row r="2" spans="1:13" ht="15.75" thickBot="1" x14ac:dyDescent="0.3">
      <c r="A2" s="41"/>
      <c r="B2" s="42"/>
      <c r="C2" s="42"/>
      <c r="D2" s="41"/>
      <c r="E2" s="41"/>
      <c r="F2" s="267"/>
      <c r="G2" s="43"/>
      <c r="H2" s="44"/>
      <c r="I2" s="45" t="s">
        <v>1</v>
      </c>
      <c r="J2" s="5"/>
    </row>
    <row r="3" spans="1:13" s="51" customFormat="1" x14ac:dyDescent="0.25">
      <c r="A3" s="46"/>
      <c r="B3" s="10"/>
      <c r="C3" s="10"/>
      <c r="D3" s="47"/>
      <c r="E3" s="47"/>
      <c r="F3" s="11"/>
      <c r="G3" s="11"/>
      <c r="H3" s="48"/>
      <c r="I3" s="49"/>
      <c r="J3" s="50"/>
    </row>
    <row r="4" spans="1:13" x14ac:dyDescent="0.25">
      <c r="A4" s="52" t="s">
        <v>2</v>
      </c>
      <c r="B4" s="53" t="s">
        <v>3</v>
      </c>
      <c r="C4" s="42"/>
      <c r="D4" s="42"/>
      <c r="E4" s="42"/>
      <c r="F4" s="42"/>
      <c r="G4" s="54"/>
      <c r="H4" s="14" t="s">
        <v>4</v>
      </c>
      <c r="I4" s="55" t="s">
        <v>30</v>
      </c>
      <c r="J4" s="5"/>
    </row>
    <row r="5" spans="1:13" x14ac:dyDescent="0.25">
      <c r="A5" s="52" t="s">
        <v>31</v>
      </c>
      <c r="B5" s="53" t="s">
        <v>32</v>
      </c>
      <c r="C5" s="56"/>
      <c r="D5" s="56"/>
      <c r="E5" s="56"/>
      <c r="F5" s="56"/>
      <c r="G5" s="57"/>
      <c r="H5" s="14" t="s">
        <v>33</v>
      </c>
      <c r="I5" s="55" t="s">
        <v>34</v>
      </c>
      <c r="J5" s="5"/>
    </row>
    <row r="6" spans="1:13" s="60" customFormat="1" x14ac:dyDescent="0.25">
      <c r="A6" s="291" t="s">
        <v>35</v>
      </c>
      <c r="B6" s="309" t="s">
        <v>19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58" t="s">
        <v>13</v>
      </c>
      <c r="J6" s="59"/>
    </row>
    <row r="7" spans="1:13" s="62" customFormat="1" x14ac:dyDescent="0.25">
      <c r="A7" s="293"/>
      <c r="B7" s="310"/>
      <c r="C7" s="22" t="s">
        <v>14</v>
      </c>
      <c r="D7" s="22" t="s">
        <v>15</v>
      </c>
      <c r="E7" s="22" t="s">
        <v>16</v>
      </c>
      <c r="F7" s="22" t="s">
        <v>16</v>
      </c>
      <c r="G7" s="22" t="s">
        <v>16</v>
      </c>
      <c r="H7" s="22" t="s">
        <v>14</v>
      </c>
      <c r="I7" s="312" t="s">
        <v>17</v>
      </c>
      <c r="J7" s="61"/>
    </row>
    <row r="8" spans="1:13" s="62" customFormat="1" ht="33.75" x14ac:dyDescent="0.25">
      <c r="A8" s="295"/>
      <c r="B8" s="311"/>
      <c r="C8" s="266" t="s">
        <v>179</v>
      </c>
      <c r="D8" s="266" t="s">
        <v>180</v>
      </c>
      <c r="E8" s="266" t="s">
        <v>177</v>
      </c>
      <c r="F8" s="266" t="s">
        <v>171</v>
      </c>
      <c r="G8" s="266" t="s">
        <v>209</v>
      </c>
      <c r="H8" s="266" t="s">
        <v>210</v>
      </c>
      <c r="I8" s="313"/>
      <c r="J8" s="61"/>
    </row>
    <row r="9" spans="1:13" x14ac:dyDescent="0.25">
      <c r="A9" s="63">
        <v>600</v>
      </c>
      <c r="B9" s="64" t="s">
        <v>36</v>
      </c>
      <c r="C9" s="65">
        <v>27084</v>
      </c>
      <c r="D9" s="65">
        <v>29159</v>
      </c>
      <c r="E9" s="65">
        <v>29159</v>
      </c>
      <c r="F9" s="65">
        <v>27430</v>
      </c>
      <c r="G9" s="65">
        <v>27430</v>
      </c>
      <c r="H9" s="65">
        <v>27087</v>
      </c>
      <c r="I9" s="66">
        <f>H9-G9</f>
        <v>-343</v>
      </c>
      <c r="J9" s="5"/>
      <c r="M9" s="274"/>
    </row>
    <row r="10" spans="1:13" x14ac:dyDescent="0.25">
      <c r="A10" s="63">
        <v>601</v>
      </c>
      <c r="B10" s="64" t="s">
        <v>37</v>
      </c>
      <c r="C10" s="65">
        <v>4513</v>
      </c>
      <c r="D10" s="65">
        <v>5141</v>
      </c>
      <c r="E10" s="65">
        <v>5141</v>
      </c>
      <c r="F10" s="65">
        <f>5141-129</f>
        <v>5012</v>
      </c>
      <c r="G10" s="65">
        <v>5012</v>
      </c>
      <c r="H10" s="65">
        <v>4523</v>
      </c>
      <c r="I10" s="66">
        <f t="shared" ref="I10:I15" si="0">H10-G10</f>
        <v>-489</v>
      </c>
      <c r="J10" s="5"/>
    </row>
    <row r="11" spans="1:13" x14ac:dyDescent="0.25">
      <c r="A11" s="63">
        <v>602</v>
      </c>
      <c r="B11" s="64" t="s">
        <v>38</v>
      </c>
      <c r="C11" s="65">
        <v>8023</v>
      </c>
      <c r="D11" s="65">
        <v>23200</v>
      </c>
      <c r="E11" s="65">
        <v>23200</v>
      </c>
      <c r="F11" s="65">
        <v>10376</v>
      </c>
      <c r="G11" s="65">
        <v>10376</v>
      </c>
      <c r="H11" s="65">
        <v>8221</v>
      </c>
      <c r="I11" s="66">
        <f t="shared" si="0"/>
        <v>-2155</v>
      </c>
      <c r="J11" s="5"/>
      <c r="M11" s="274"/>
    </row>
    <row r="12" spans="1:13" ht="15.75" x14ac:dyDescent="0.25">
      <c r="A12" s="63">
        <v>603</v>
      </c>
      <c r="B12" s="64" t="s">
        <v>39</v>
      </c>
      <c r="C12" s="67"/>
      <c r="D12" s="269"/>
      <c r="E12" s="269"/>
      <c r="F12" s="67"/>
      <c r="G12" s="67"/>
      <c r="H12" s="67"/>
      <c r="I12" s="66">
        <f t="shared" si="0"/>
        <v>0</v>
      </c>
      <c r="J12" s="5"/>
    </row>
    <row r="13" spans="1:13" x14ac:dyDescent="0.25">
      <c r="A13" s="63">
        <v>604</v>
      </c>
      <c r="B13" s="64" t="s">
        <v>40</v>
      </c>
      <c r="C13" s="67"/>
      <c r="D13" s="67"/>
      <c r="E13" s="67"/>
      <c r="F13" s="67"/>
      <c r="G13" s="67"/>
      <c r="H13" s="67"/>
      <c r="I13" s="66">
        <f t="shared" si="0"/>
        <v>0</v>
      </c>
      <c r="J13" s="5"/>
    </row>
    <row r="14" spans="1:13" x14ac:dyDescent="0.25">
      <c r="A14" s="63">
        <v>605</v>
      </c>
      <c r="B14" s="64" t="s">
        <v>41</v>
      </c>
      <c r="C14" s="67"/>
      <c r="D14" s="67"/>
      <c r="E14" s="67"/>
      <c r="F14" s="67"/>
      <c r="G14" s="67"/>
      <c r="H14" s="67"/>
      <c r="I14" s="66">
        <f t="shared" si="0"/>
        <v>0</v>
      </c>
      <c r="J14" s="5"/>
    </row>
    <row r="15" spans="1:13" x14ac:dyDescent="0.25">
      <c r="A15" s="63">
        <v>606</v>
      </c>
      <c r="B15" s="64" t="s">
        <v>42</v>
      </c>
      <c r="C15" s="67">
        <v>282</v>
      </c>
      <c r="D15" s="67"/>
      <c r="E15" s="67"/>
      <c r="F15" s="67">
        <v>704</v>
      </c>
      <c r="G15" s="67">
        <v>704</v>
      </c>
      <c r="H15" s="67">
        <v>564</v>
      </c>
      <c r="I15" s="66">
        <f t="shared" si="0"/>
        <v>-140</v>
      </c>
      <c r="J15" s="5"/>
    </row>
    <row r="16" spans="1:13" s="38" customFormat="1" ht="12.75" x14ac:dyDescent="0.2">
      <c r="A16" s="68" t="s">
        <v>43</v>
      </c>
      <c r="B16" s="69" t="s">
        <v>44</v>
      </c>
      <c r="C16" s="70">
        <f t="shared" ref="C16" si="1">SUM(C9:C15)</f>
        <v>39902</v>
      </c>
      <c r="D16" s="70">
        <f t="shared" ref="D16:I16" si="2">SUM(D9:D15)</f>
        <v>57500</v>
      </c>
      <c r="E16" s="70">
        <f t="shared" ref="E16" si="3">SUM(E9:E15)</f>
        <v>57500</v>
      </c>
      <c r="F16" s="70">
        <f>SUM(F9:F15)</f>
        <v>43522</v>
      </c>
      <c r="G16" s="70">
        <f t="shared" si="2"/>
        <v>43522</v>
      </c>
      <c r="H16" s="70">
        <f>SUM(H9:H15)</f>
        <v>40395</v>
      </c>
      <c r="I16" s="71">
        <f t="shared" si="2"/>
        <v>-3127</v>
      </c>
      <c r="J16" s="37"/>
    </row>
    <row r="17" spans="1:16" x14ac:dyDescent="0.25">
      <c r="A17" s="63">
        <v>230</v>
      </c>
      <c r="B17" s="64" t="s">
        <v>45</v>
      </c>
      <c r="C17" s="67"/>
      <c r="D17" s="67"/>
      <c r="E17" s="67"/>
      <c r="F17" s="67"/>
      <c r="G17" s="67"/>
      <c r="H17" s="67"/>
      <c r="I17" s="66">
        <f>H17-G17</f>
        <v>0</v>
      </c>
      <c r="J17" s="5"/>
    </row>
    <row r="18" spans="1:16" x14ac:dyDescent="0.25">
      <c r="A18" s="63">
        <v>231</v>
      </c>
      <c r="B18" s="64" t="s">
        <v>46</v>
      </c>
      <c r="C18" s="67"/>
      <c r="D18" s="67"/>
      <c r="E18" s="67">
        <v>2000</v>
      </c>
      <c r="F18" s="67">
        <v>2000</v>
      </c>
      <c r="G18" s="67">
        <v>2000</v>
      </c>
      <c r="H18" s="67">
        <v>1746</v>
      </c>
      <c r="I18" s="66">
        <f>H18-G18</f>
        <v>-254</v>
      </c>
      <c r="J18" s="5"/>
    </row>
    <row r="19" spans="1:16" x14ac:dyDescent="0.25">
      <c r="A19" s="63">
        <v>232</v>
      </c>
      <c r="B19" s="64" t="s">
        <v>47</v>
      </c>
      <c r="C19" s="67"/>
      <c r="D19" s="67"/>
      <c r="E19" s="67"/>
      <c r="F19" s="67"/>
      <c r="G19" s="67"/>
      <c r="H19" s="67"/>
      <c r="I19" s="66">
        <f>H19-G19</f>
        <v>0</v>
      </c>
      <c r="J19" s="5"/>
    </row>
    <row r="20" spans="1:16" ht="34.5" customHeight="1" x14ac:dyDescent="0.25">
      <c r="A20" s="72" t="s">
        <v>48</v>
      </c>
      <c r="B20" s="73" t="s">
        <v>49</v>
      </c>
      <c r="C20" s="74">
        <f t="shared" ref="C20" si="4">SUM(C17:C19)</f>
        <v>0</v>
      </c>
      <c r="D20" s="74">
        <f t="shared" ref="D20:I20" si="5">SUM(D17:D19)</f>
        <v>0</v>
      </c>
      <c r="E20" s="74">
        <f t="shared" si="5"/>
        <v>2000</v>
      </c>
      <c r="F20" s="74">
        <f t="shared" si="5"/>
        <v>2000</v>
      </c>
      <c r="G20" s="74">
        <f t="shared" si="5"/>
        <v>2000</v>
      </c>
      <c r="H20" s="74">
        <f t="shared" si="5"/>
        <v>1746</v>
      </c>
      <c r="I20" s="75">
        <f t="shared" si="5"/>
        <v>-254</v>
      </c>
      <c r="J20" s="5"/>
    </row>
    <row r="21" spans="1:16" x14ac:dyDescent="0.25">
      <c r="A21" s="63">
        <v>230</v>
      </c>
      <c r="B21" s="64" t="s">
        <v>45</v>
      </c>
      <c r="C21" s="76"/>
      <c r="D21" s="76"/>
      <c r="E21" s="76"/>
      <c r="F21" s="76"/>
      <c r="G21" s="76"/>
      <c r="H21" s="76"/>
      <c r="I21" s="66">
        <f>H21-G21</f>
        <v>0</v>
      </c>
      <c r="J21" s="5"/>
    </row>
    <row r="22" spans="1:16" x14ac:dyDescent="0.25">
      <c r="A22" s="63">
        <v>231</v>
      </c>
      <c r="B22" s="64" t="s">
        <v>46</v>
      </c>
      <c r="C22" s="76"/>
      <c r="D22" s="76"/>
      <c r="E22" s="76"/>
      <c r="F22" s="76"/>
      <c r="G22" s="76"/>
      <c r="H22" s="76"/>
      <c r="I22" s="66">
        <f>H22-G22</f>
        <v>0</v>
      </c>
      <c r="J22" s="5"/>
      <c r="P22" s="274"/>
    </row>
    <row r="23" spans="1:16" x14ac:dyDescent="0.25">
      <c r="A23" s="63">
        <v>232</v>
      </c>
      <c r="B23" s="64" t="s">
        <v>47</v>
      </c>
      <c r="C23" s="76"/>
      <c r="D23" s="76"/>
      <c r="E23" s="76"/>
      <c r="F23" s="76"/>
      <c r="G23" s="76"/>
      <c r="H23" s="76"/>
      <c r="I23" s="66">
        <f>H23-G23</f>
        <v>0</v>
      </c>
      <c r="J23" s="5"/>
    </row>
    <row r="24" spans="1:16" ht="27" customHeight="1" x14ac:dyDescent="0.25">
      <c r="A24" s="72" t="s">
        <v>48</v>
      </c>
      <c r="B24" s="73" t="s">
        <v>50</v>
      </c>
      <c r="C24" s="74">
        <f t="shared" ref="C24" si="6">SUM(C21:C23)</f>
        <v>0</v>
      </c>
      <c r="D24" s="74">
        <f t="shared" ref="D24:I24" si="7">SUM(D21:D23)</f>
        <v>0</v>
      </c>
      <c r="E24" s="74">
        <f t="shared" si="7"/>
        <v>0</v>
      </c>
      <c r="F24" s="74">
        <f t="shared" si="7"/>
        <v>0</v>
      </c>
      <c r="G24" s="74">
        <f t="shared" si="7"/>
        <v>0</v>
      </c>
      <c r="H24" s="74">
        <f t="shared" si="7"/>
        <v>0</v>
      </c>
      <c r="I24" s="75">
        <f t="shared" si="7"/>
        <v>0</v>
      </c>
      <c r="J24" s="5"/>
    </row>
    <row r="25" spans="1:16" s="38" customFormat="1" ht="12.75" x14ac:dyDescent="0.2">
      <c r="A25" s="68" t="s">
        <v>51</v>
      </c>
      <c r="B25" s="77" t="s">
        <v>52</v>
      </c>
      <c r="C25" s="78">
        <f t="shared" ref="C25" si="8">C20+C24</f>
        <v>0</v>
      </c>
      <c r="D25" s="78">
        <f t="shared" ref="D25:I25" si="9">D20+D24</f>
        <v>0</v>
      </c>
      <c r="E25" s="78">
        <f t="shared" si="9"/>
        <v>2000</v>
      </c>
      <c r="F25" s="78">
        <f t="shared" si="9"/>
        <v>2000</v>
      </c>
      <c r="G25" s="78">
        <f t="shared" si="9"/>
        <v>2000</v>
      </c>
      <c r="H25" s="78">
        <f t="shared" si="9"/>
        <v>1746</v>
      </c>
      <c r="I25" s="79">
        <f t="shared" si="9"/>
        <v>-254</v>
      </c>
      <c r="J25" s="37"/>
    </row>
    <row r="26" spans="1:16" x14ac:dyDescent="0.25">
      <c r="A26" s="314" t="s">
        <v>53</v>
      </c>
      <c r="B26" s="315"/>
      <c r="C26" s="81">
        <v>0</v>
      </c>
      <c r="D26" s="80"/>
      <c r="E26" s="80"/>
      <c r="F26" s="80"/>
      <c r="G26" s="80"/>
      <c r="H26" s="81">
        <v>0</v>
      </c>
      <c r="I26" s="82"/>
    </row>
    <row r="27" spans="1:16" s="38" customFormat="1" ht="13.5" thickBot="1" x14ac:dyDescent="0.25">
      <c r="A27" s="316" t="s">
        <v>54</v>
      </c>
      <c r="B27" s="317"/>
      <c r="C27" s="83">
        <f t="shared" ref="C27" si="10">C16+C25+C26</f>
        <v>39902</v>
      </c>
      <c r="D27" s="83">
        <f t="shared" ref="D27:I27" si="11">D16+D25+D26</f>
        <v>57500</v>
      </c>
      <c r="E27" s="83">
        <f t="shared" si="11"/>
        <v>59500</v>
      </c>
      <c r="F27" s="83">
        <f t="shared" si="11"/>
        <v>45522</v>
      </c>
      <c r="G27" s="83">
        <f t="shared" si="11"/>
        <v>45522</v>
      </c>
      <c r="H27" s="83">
        <f t="shared" si="11"/>
        <v>42141</v>
      </c>
      <c r="I27" s="84">
        <f t="shared" si="11"/>
        <v>-3381</v>
      </c>
    </row>
    <row r="28" spans="1:16" x14ac:dyDescent="0.25">
      <c r="A28" s="85"/>
      <c r="B28" s="86"/>
      <c r="C28" s="86"/>
      <c r="D28" s="87"/>
      <c r="E28" s="87"/>
      <c r="F28" s="87"/>
      <c r="G28" s="87"/>
      <c r="H28" s="87"/>
      <c r="I28" s="88"/>
    </row>
    <row r="29" spans="1:16" x14ac:dyDescent="0.25">
      <c r="A29" s="85"/>
      <c r="B29" s="86"/>
      <c r="C29" s="86"/>
      <c r="D29" s="87"/>
      <c r="E29" s="87"/>
      <c r="F29" s="87"/>
      <c r="G29" s="87"/>
      <c r="H29" s="87"/>
      <c r="I29" s="88"/>
    </row>
    <row r="31" spans="1:16" x14ac:dyDescent="0.25">
      <c r="K31" s="268"/>
      <c r="L31" s="268"/>
    </row>
  </sheetData>
  <mergeCells count="5">
    <mergeCell ref="A6:A8"/>
    <mergeCell ref="B6:B8"/>
    <mergeCell ref="I7:I8"/>
    <mergeCell ref="A26:B26"/>
    <mergeCell ref="A27:B27"/>
  </mergeCells>
  <pageMargins left="0.31" right="0.33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36"/>
  <sheetViews>
    <sheetView topLeftCell="A12" workbookViewId="0">
      <selection activeCell="C27" sqref="A27:XFD29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92" customFormat="1" ht="15.75" x14ac:dyDescent="0.25">
      <c r="A2" s="90" t="s">
        <v>56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9" s="92" customFormat="1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9" x14ac:dyDescent="0.25">
      <c r="A4" s="95" t="s">
        <v>2</v>
      </c>
      <c r="B4" s="53" t="s">
        <v>3</v>
      </c>
      <c r="C4" s="96" t="s">
        <v>4</v>
      </c>
      <c r="D4" s="97">
        <v>14</v>
      </c>
      <c r="E4" s="98"/>
      <c r="F4" s="98"/>
      <c r="G4" s="98"/>
      <c r="H4" s="98"/>
      <c r="I4" s="98"/>
      <c r="J4" s="98"/>
      <c r="K4" s="99"/>
      <c r="L4" s="99"/>
      <c r="M4" s="99"/>
      <c r="N4" s="99"/>
    </row>
    <row r="5" spans="1:19" x14ac:dyDescent="0.25">
      <c r="A5" s="100"/>
      <c r="B5" s="101"/>
      <c r="C5" s="101"/>
      <c r="D5" s="101"/>
      <c r="E5" s="98"/>
      <c r="F5" s="98"/>
      <c r="G5" s="98"/>
      <c r="H5" s="98"/>
      <c r="I5" s="98"/>
      <c r="J5" s="98"/>
      <c r="K5" s="99"/>
      <c r="L5" s="99"/>
      <c r="M5" s="99"/>
      <c r="N5" s="99"/>
    </row>
    <row r="6" spans="1:19" x14ac:dyDescent="0.25">
      <c r="A6" s="95" t="s">
        <v>31</v>
      </c>
      <c r="B6" s="53" t="s">
        <v>32</v>
      </c>
      <c r="C6" s="96" t="s">
        <v>33</v>
      </c>
      <c r="D6" s="97">
        <v>1014045</v>
      </c>
      <c r="E6" s="102"/>
      <c r="F6" s="103"/>
      <c r="G6" s="103"/>
      <c r="H6" s="103"/>
      <c r="I6" s="103"/>
      <c r="J6" s="103"/>
      <c r="K6" s="99"/>
      <c r="L6" s="99"/>
      <c r="M6" s="99"/>
      <c r="N6" s="99"/>
    </row>
    <row r="7" spans="1:19" ht="15.75" thickBot="1" x14ac:dyDescent="0.3">
      <c r="A7" s="318"/>
      <c r="B7" s="319"/>
    </row>
    <row r="8" spans="1:19" s="106" customFormat="1" ht="16.5" thickBot="1" x14ac:dyDescent="0.3">
      <c r="A8" s="243"/>
      <c r="B8" s="104" t="s">
        <v>1</v>
      </c>
      <c r="C8" s="105"/>
      <c r="D8" s="105"/>
      <c r="E8" s="105"/>
      <c r="F8" s="105" t="s">
        <v>57</v>
      </c>
      <c r="G8" s="105"/>
      <c r="H8" s="105"/>
      <c r="I8" s="105" t="s">
        <v>58</v>
      </c>
      <c r="J8" s="105"/>
      <c r="K8" s="105"/>
      <c r="L8" s="105" t="s">
        <v>59</v>
      </c>
      <c r="M8" s="105"/>
      <c r="N8" s="105"/>
      <c r="O8" s="105" t="s">
        <v>60</v>
      </c>
      <c r="P8" s="320" t="s">
        <v>61</v>
      </c>
      <c r="Q8" s="321"/>
      <c r="R8" s="322"/>
      <c r="S8" s="323" t="s">
        <v>62</v>
      </c>
    </row>
    <row r="9" spans="1:19" s="107" customFormat="1" ht="11.25" customHeight="1" x14ac:dyDescent="0.25">
      <c r="A9" s="325" t="s">
        <v>63</v>
      </c>
      <c r="B9" s="325" t="s">
        <v>64</v>
      </c>
      <c r="C9" s="327" t="s">
        <v>65</v>
      </c>
      <c r="D9" s="329" t="s">
        <v>66</v>
      </c>
      <c r="E9" s="330" t="s">
        <v>67</v>
      </c>
      <c r="F9" s="331" t="s">
        <v>68</v>
      </c>
      <c r="G9" s="333" t="s">
        <v>69</v>
      </c>
      <c r="H9" s="330" t="s">
        <v>70</v>
      </c>
      <c r="I9" s="331" t="s">
        <v>71</v>
      </c>
      <c r="J9" s="351" t="s">
        <v>216</v>
      </c>
      <c r="K9" s="351" t="s">
        <v>211</v>
      </c>
      <c r="L9" s="331" t="s">
        <v>72</v>
      </c>
      <c r="M9" s="333" t="s">
        <v>221</v>
      </c>
      <c r="N9" s="330" t="s">
        <v>212</v>
      </c>
      <c r="O9" s="331" t="s">
        <v>73</v>
      </c>
      <c r="P9" s="337" t="s">
        <v>74</v>
      </c>
      <c r="Q9" s="339" t="s">
        <v>75</v>
      </c>
      <c r="R9" s="341" t="s">
        <v>76</v>
      </c>
      <c r="S9" s="324"/>
    </row>
    <row r="10" spans="1:19" s="107" customFormat="1" ht="83.25" customHeight="1" thickBot="1" x14ac:dyDescent="0.3">
      <c r="A10" s="326"/>
      <c r="B10" s="326"/>
      <c r="C10" s="328"/>
      <c r="D10" s="305"/>
      <c r="E10" s="308"/>
      <c r="F10" s="332"/>
      <c r="G10" s="334"/>
      <c r="H10" s="335"/>
      <c r="I10" s="336"/>
      <c r="J10" s="352"/>
      <c r="K10" s="352"/>
      <c r="L10" s="336"/>
      <c r="M10" s="334"/>
      <c r="N10" s="335"/>
      <c r="O10" s="336"/>
      <c r="P10" s="338"/>
      <c r="Q10" s="340"/>
      <c r="R10" s="342"/>
      <c r="S10" s="324"/>
    </row>
    <row r="11" spans="1:19" s="60" customFormat="1" ht="111.75" customHeight="1" thickBot="1" x14ac:dyDescent="0.3">
      <c r="A11" s="244" t="s">
        <v>77</v>
      </c>
      <c r="B11" s="257" t="s">
        <v>159</v>
      </c>
      <c r="C11" s="108" t="s">
        <v>78</v>
      </c>
      <c r="D11" s="246">
        <v>206</v>
      </c>
      <c r="E11" s="247">
        <v>36313</v>
      </c>
      <c r="F11" s="248">
        <f>E11/D11</f>
        <v>176.27669902912621</v>
      </c>
      <c r="G11" s="246">
        <v>190</v>
      </c>
      <c r="H11" s="247">
        <v>43107</v>
      </c>
      <c r="I11" s="248">
        <f t="shared" ref="I11:I15" si="0">H11/G11</f>
        <v>226.87894736842105</v>
      </c>
      <c r="J11" s="246">
        <v>190</v>
      </c>
      <c r="K11" s="247">
        <v>37432</v>
      </c>
      <c r="L11" s="248">
        <f t="shared" ref="L11:L14" si="1">K11/J11</f>
        <v>197.01052631578946</v>
      </c>
      <c r="M11" s="246">
        <v>180</v>
      </c>
      <c r="N11" s="247">
        <v>35901</v>
      </c>
      <c r="O11" s="248">
        <f t="shared" ref="O11:O15" si="2">N11/M11</f>
        <v>199.45</v>
      </c>
      <c r="P11" s="246">
        <f>O11-F11</f>
        <v>23.173300970873782</v>
      </c>
      <c r="Q11" s="247">
        <f t="shared" ref="Q11:Q15" si="3">O11-I11</f>
        <v>-27.428947368421063</v>
      </c>
      <c r="R11" s="254">
        <f t="shared" ref="R11:R16" si="4">O11-L11</f>
        <v>2.439473684210526</v>
      </c>
      <c r="S11" s="281" t="s">
        <v>205</v>
      </c>
    </row>
    <row r="12" spans="1:19" s="60" customFormat="1" ht="87" customHeight="1" thickBot="1" x14ac:dyDescent="0.3">
      <c r="A12" s="244" t="s">
        <v>79</v>
      </c>
      <c r="B12" s="257" t="s">
        <v>161</v>
      </c>
      <c r="C12" s="108" t="s">
        <v>80</v>
      </c>
      <c r="D12" s="249">
        <v>8</v>
      </c>
      <c r="E12" s="109">
        <v>1504</v>
      </c>
      <c r="F12" s="250">
        <f>E12/D12</f>
        <v>188</v>
      </c>
      <c r="G12" s="249">
        <v>11</v>
      </c>
      <c r="H12" s="109">
        <v>6454</v>
      </c>
      <c r="I12" s="250">
        <f t="shared" si="0"/>
        <v>586.72727272727275</v>
      </c>
      <c r="J12" s="249">
        <v>11</v>
      </c>
      <c r="K12" s="109">
        <v>3419</v>
      </c>
      <c r="L12" s="248">
        <f t="shared" si="1"/>
        <v>310.81818181818181</v>
      </c>
      <c r="M12" s="249">
        <v>11</v>
      </c>
      <c r="N12" s="109">
        <v>2277</v>
      </c>
      <c r="O12" s="250">
        <f t="shared" si="2"/>
        <v>207</v>
      </c>
      <c r="P12" s="249">
        <f>O12-F12</f>
        <v>19</v>
      </c>
      <c r="Q12" s="109">
        <f t="shared" si="3"/>
        <v>-379.72727272727275</v>
      </c>
      <c r="R12" s="255">
        <f t="shared" si="4"/>
        <v>-103.81818181818181</v>
      </c>
      <c r="S12" s="281" t="s">
        <v>173</v>
      </c>
    </row>
    <row r="13" spans="1:19" s="60" customFormat="1" ht="66" customHeight="1" thickBot="1" x14ac:dyDescent="0.3">
      <c r="A13" s="244" t="s">
        <v>81</v>
      </c>
      <c r="B13" s="258" t="s">
        <v>160</v>
      </c>
      <c r="C13" s="108" t="s">
        <v>82</v>
      </c>
      <c r="D13" s="249">
        <v>34</v>
      </c>
      <c r="E13" s="109">
        <v>1108</v>
      </c>
      <c r="F13" s="250">
        <f>E13/D13</f>
        <v>32.588235294117645</v>
      </c>
      <c r="G13" s="249">
        <v>48</v>
      </c>
      <c r="H13" s="109">
        <v>2885</v>
      </c>
      <c r="I13" s="250">
        <f t="shared" si="0"/>
        <v>60.104166666666664</v>
      </c>
      <c r="J13" s="249">
        <v>18</v>
      </c>
      <c r="K13" s="109">
        <v>1075</v>
      </c>
      <c r="L13" s="248">
        <f t="shared" si="1"/>
        <v>59.722222222222221</v>
      </c>
      <c r="M13" s="249">
        <v>40</v>
      </c>
      <c r="N13" s="109">
        <v>1051</v>
      </c>
      <c r="O13" s="250">
        <f t="shared" si="2"/>
        <v>26.274999999999999</v>
      </c>
      <c r="P13" s="249">
        <f>O13-F13</f>
        <v>-6.3132352941176464</v>
      </c>
      <c r="Q13" s="109">
        <f t="shared" si="3"/>
        <v>-33.829166666666666</v>
      </c>
      <c r="R13" s="255">
        <f t="shared" si="4"/>
        <v>-33.447222222222223</v>
      </c>
      <c r="S13" s="281" t="s">
        <v>222</v>
      </c>
    </row>
    <row r="14" spans="1:19" s="60" customFormat="1" ht="81" customHeight="1" thickBot="1" x14ac:dyDescent="0.3">
      <c r="A14" s="261" t="s">
        <v>83</v>
      </c>
      <c r="B14" s="257" t="s">
        <v>162</v>
      </c>
      <c r="C14" s="108" t="s">
        <v>80</v>
      </c>
      <c r="D14" s="249">
        <v>248</v>
      </c>
      <c r="E14" s="109">
        <v>977</v>
      </c>
      <c r="F14" s="250">
        <f>E14/D14</f>
        <v>3.939516129032258</v>
      </c>
      <c r="G14" s="249">
        <v>249</v>
      </c>
      <c r="H14" s="109">
        <v>2076</v>
      </c>
      <c r="I14" s="250">
        <f t="shared" si="0"/>
        <v>8.3373493975903621</v>
      </c>
      <c r="J14" s="249">
        <v>249</v>
      </c>
      <c r="K14" s="109">
        <v>1596</v>
      </c>
      <c r="L14" s="248">
        <f t="shared" si="1"/>
        <v>6.4096385542168672</v>
      </c>
      <c r="M14" s="249">
        <v>231</v>
      </c>
      <c r="N14" s="109">
        <v>1166</v>
      </c>
      <c r="O14" s="250">
        <f t="shared" si="2"/>
        <v>5.0476190476190474</v>
      </c>
      <c r="P14" s="249">
        <f>O14-F14</f>
        <v>1.1081029185867894</v>
      </c>
      <c r="Q14" s="109">
        <f t="shared" si="3"/>
        <v>-3.2897303499713146</v>
      </c>
      <c r="R14" s="255">
        <f t="shared" si="4"/>
        <v>-1.3620195065978198</v>
      </c>
      <c r="S14" s="281" t="s">
        <v>223</v>
      </c>
    </row>
    <row r="15" spans="1:19" s="60" customFormat="1" ht="53.25" customHeight="1" x14ac:dyDescent="0.25">
      <c r="A15" s="262" t="s">
        <v>122</v>
      </c>
      <c r="B15" s="257" t="s">
        <v>181</v>
      </c>
      <c r="C15" s="108" t="s">
        <v>182</v>
      </c>
      <c r="D15" s="249"/>
      <c r="E15" s="109"/>
      <c r="F15" s="250">
        <v>0</v>
      </c>
      <c r="G15" s="249">
        <v>1</v>
      </c>
      <c r="H15" s="109">
        <v>2000</v>
      </c>
      <c r="I15" s="250">
        <f t="shared" si="0"/>
        <v>2000</v>
      </c>
      <c r="J15" s="249">
        <v>1</v>
      </c>
      <c r="K15" s="109">
        <f>2000-525</f>
        <v>1475</v>
      </c>
      <c r="L15" s="248"/>
      <c r="M15" s="249">
        <v>1</v>
      </c>
      <c r="N15" s="109">
        <v>1471</v>
      </c>
      <c r="O15" s="250">
        <f t="shared" si="2"/>
        <v>1471</v>
      </c>
      <c r="P15" s="249"/>
      <c r="Q15" s="109">
        <f t="shared" si="3"/>
        <v>-529</v>
      </c>
      <c r="R15" s="255"/>
      <c r="S15" s="281" t="s">
        <v>217</v>
      </c>
    </row>
    <row r="16" spans="1:19" s="60" customFormat="1" ht="53.25" hidden="1" customHeight="1" x14ac:dyDescent="0.25">
      <c r="A16" s="263" t="s">
        <v>124</v>
      </c>
      <c r="B16" s="257" t="s">
        <v>157</v>
      </c>
      <c r="C16" s="108" t="s">
        <v>158</v>
      </c>
      <c r="D16" s="249"/>
      <c r="E16" s="109"/>
      <c r="F16" s="250">
        <v>0</v>
      </c>
      <c r="G16" s="249"/>
      <c r="H16" s="109"/>
      <c r="I16" s="250"/>
      <c r="J16" s="249"/>
      <c r="K16" s="109"/>
      <c r="L16" s="250"/>
      <c r="M16" s="249"/>
      <c r="N16" s="109"/>
      <c r="O16" s="250"/>
      <c r="P16" s="249"/>
      <c r="Q16" s="109"/>
      <c r="R16" s="255">
        <f t="shared" si="4"/>
        <v>0</v>
      </c>
      <c r="S16" s="281"/>
    </row>
    <row r="17" spans="1:86" s="60" customFormat="1" ht="53.25" customHeight="1" thickBot="1" x14ac:dyDescent="0.3">
      <c r="A17" s="264" t="s">
        <v>165</v>
      </c>
      <c r="B17" s="258" t="s">
        <v>156</v>
      </c>
      <c r="C17" s="245" t="s">
        <v>158</v>
      </c>
      <c r="D17" s="251"/>
      <c r="E17" s="252"/>
      <c r="F17" s="253">
        <v>0</v>
      </c>
      <c r="G17" s="251"/>
      <c r="H17" s="252"/>
      <c r="I17" s="250"/>
      <c r="J17" s="251">
        <v>6</v>
      </c>
      <c r="K17" s="252">
        <v>525</v>
      </c>
      <c r="L17" s="253"/>
      <c r="M17" s="251">
        <v>6</v>
      </c>
      <c r="N17" s="252">
        <v>275</v>
      </c>
      <c r="O17" s="250"/>
      <c r="P17" s="251"/>
      <c r="Q17" s="252"/>
      <c r="R17" s="256"/>
      <c r="S17" s="281" t="s">
        <v>217</v>
      </c>
    </row>
    <row r="18" spans="1:86" s="51" customFormat="1" x14ac:dyDescent="0.25">
      <c r="B18" s="110"/>
      <c r="K18" s="282">
        <f>SUM(K11:K17)</f>
        <v>45522</v>
      </c>
      <c r="L18" s="282"/>
      <c r="M18" s="282"/>
      <c r="N18" s="282">
        <f t="shared" ref="N18" si="5">SUM(N11:N17)</f>
        <v>42141</v>
      </c>
      <c r="O18" s="272"/>
    </row>
    <row r="19" spans="1:86" ht="15.75" hidden="1" thickBot="1" x14ac:dyDescent="0.3">
      <c r="A19" s="349" t="s">
        <v>84</v>
      </c>
      <c r="B19" s="350"/>
      <c r="C19" s="350"/>
      <c r="D19" s="350"/>
      <c r="E19" s="350"/>
      <c r="F19" s="350"/>
      <c r="K19" s="259"/>
      <c r="L19" s="259">
        <f>SUM(L11:L18)</f>
        <v>573.9605689104103</v>
      </c>
      <c r="M19" s="259">
        <f>SUM(M11:M18)</f>
        <v>469</v>
      </c>
      <c r="N19" s="259">
        <v>142</v>
      </c>
    </row>
    <row r="20" spans="1:86" ht="34.5" hidden="1" thickTop="1" x14ac:dyDescent="0.25">
      <c r="A20" s="111" t="s">
        <v>63</v>
      </c>
      <c r="B20" s="112" t="s">
        <v>64</v>
      </c>
      <c r="C20" s="113" t="s">
        <v>85</v>
      </c>
      <c r="D20" s="113" t="s">
        <v>86</v>
      </c>
      <c r="E20" s="113" t="s">
        <v>87</v>
      </c>
      <c r="F20" s="114" t="s">
        <v>62</v>
      </c>
      <c r="K20" s="275"/>
      <c r="L20" s="270"/>
      <c r="M20" s="270"/>
      <c r="N20" s="271">
        <f>SUM(N18:N19)</f>
        <v>42283</v>
      </c>
    </row>
    <row r="21" spans="1:86" hidden="1" x14ac:dyDescent="0.25">
      <c r="A21" s="115" t="s">
        <v>77</v>
      </c>
      <c r="B21" s="53" t="s">
        <v>88</v>
      </c>
      <c r="C21" s="53"/>
      <c r="D21" s="53"/>
      <c r="E21" s="116">
        <v>0</v>
      </c>
      <c r="F21" s="117"/>
    </row>
    <row r="22" spans="1:86" ht="15.75" hidden="1" thickBot="1" x14ac:dyDescent="0.3">
      <c r="A22" s="118" t="s">
        <v>83</v>
      </c>
      <c r="B22" s="119" t="s">
        <v>89</v>
      </c>
      <c r="C22" s="120"/>
      <c r="D22" s="120"/>
      <c r="E22" s="121">
        <v>0</v>
      </c>
      <c r="F22" s="122"/>
    </row>
    <row r="23" spans="1:86" s="51" customFormat="1" ht="15.75" hidden="1" thickTop="1" x14ac:dyDescent="0.25">
      <c r="A23" s="17"/>
      <c r="B23" s="17"/>
      <c r="C23" s="17"/>
      <c r="D23" s="17"/>
      <c r="E23" s="123"/>
      <c r="F23" s="17"/>
      <c r="K23" s="276"/>
    </row>
    <row r="24" spans="1:86" s="51" customFormat="1" hidden="1" x14ac:dyDescent="0.25">
      <c r="A24" s="17"/>
      <c r="B24" s="17"/>
      <c r="C24" s="17"/>
      <c r="D24" s="17"/>
      <c r="E24" s="123"/>
      <c r="F24" s="17"/>
    </row>
    <row r="25" spans="1:86" s="51" customFormat="1" hidden="1" x14ac:dyDescent="0.25">
      <c r="A25" s="17"/>
      <c r="B25" s="17"/>
      <c r="C25" s="17"/>
      <c r="D25" s="17"/>
      <c r="E25" s="123"/>
      <c r="F25" s="17"/>
    </row>
    <row r="26" spans="1:86" s="51" customFormat="1" x14ac:dyDescent="0.25">
      <c r="A26" s="17"/>
      <c r="B26" s="17"/>
      <c r="C26" s="17"/>
      <c r="D26" s="17"/>
      <c r="E26" s="123"/>
      <c r="F26" s="17"/>
    </row>
    <row r="31" spans="1:86" ht="15.75" x14ac:dyDescent="0.25">
      <c r="BG31" s="232"/>
      <c r="BH31" s="232"/>
      <c r="BI31" s="232"/>
      <c r="BJ31" s="232"/>
      <c r="BK31" s="232"/>
      <c r="BL31" s="232" t="e">
        <f>#REF!+#REF!+#REF!+#REF!</f>
        <v>#REF!</v>
      </c>
      <c r="BM31" s="232"/>
      <c r="BN31" s="232" t="e">
        <f>#REF!+#REF!+#REF!+#REF!</f>
        <v>#REF!</v>
      </c>
      <c r="BO31" s="232"/>
      <c r="BP31" s="232"/>
      <c r="BQ31" s="238"/>
      <c r="BR31" s="236" t="e">
        <f>SUM(#REF!)</f>
        <v>#REF!</v>
      </c>
      <c r="BS31" s="237" t="e">
        <f>SUM(#REF!)</f>
        <v>#REF!</v>
      </c>
      <c r="BT31" s="237" t="e">
        <f>SUM(#REF!)</f>
        <v>#REF!</v>
      </c>
      <c r="BU31" s="237" t="e">
        <f>SUM(#REF!)</f>
        <v>#REF!</v>
      </c>
      <c r="BV31" s="237" t="e">
        <f>SUM(#REF!)</f>
        <v>#REF!</v>
      </c>
      <c r="BW31" s="237" t="e">
        <f>SUM(#REF!)</f>
        <v>#REF!</v>
      </c>
      <c r="BX31" s="237" t="e">
        <f>SUM(#REF!)</f>
        <v>#REF!</v>
      </c>
      <c r="BY31" s="237" t="e">
        <f>SUM(#REF!)</f>
        <v>#REF!</v>
      </c>
      <c r="BZ31" s="237" t="e">
        <f>SUM(#REF!)</f>
        <v>#REF!</v>
      </c>
      <c r="CA31" s="237" t="e">
        <f>SUM(#REF!)</f>
        <v>#REF!</v>
      </c>
      <c r="CB31" s="237" t="e">
        <f>SUM(#REF!)</f>
        <v>#REF!</v>
      </c>
      <c r="CC31" s="237" t="e">
        <f>SUM(#REF!)</f>
        <v>#REF!</v>
      </c>
      <c r="CD31" s="237" t="e">
        <f>SUM(#REF!)</f>
        <v>#REF!</v>
      </c>
      <c r="CE31" s="237" t="e">
        <f>SUM(#REF!)</f>
        <v>#REF!</v>
      </c>
      <c r="CF31" s="237" t="e">
        <f>SUM(#REF!)</f>
        <v>#REF!</v>
      </c>
      <c r="CG31" s="237" t="e">
        <f>SUM(#REF!)</f>
        <v>#REF!</v>
      </c>
      <c r="CH31" s="232"/>
    </row>
    <row r="32" spans="1:86" ht="16.5" thickBot="1" x14ac:dyDescent="0.3"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9"/>
      <c r="BR32" s="233"/>
      <c r="BS32" s="234"/>
      <c r="BT32" s="234"/>
      <c r="BU32" s="235"/>
      <c r="BV32" s="233"/>
      <c r="BW32" s="234"/>
      <c r="BX32" s="234"/>
      <c r="BY32" s="235"/>
      <c r="BZ32" s="233"/>
      <c r="CA32" s="234"/>
      <c r="CB32" s="234"/>
      <c r="CC32" s="235"/>
      <c r="CD32" s="233"/>
      <c r="CE32" s="234"/>
      <c r="CF32" s="234"/>
      <c r="CG32" s="235"/>
      <c r="CH32" s="232"/>
    </row>
    <row r="33" spans="59:86" ht="16.5" thickBot="1" x14ac:dyDescent="0.3"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40" t="e">
        <f>BR31-#REF!</f>
        <v>#REF!</v>
      </c>
      <c r="BS33" s="241" t="e">
        <f>BS31-#REF!</f>
        <v>#REF!</v>
      </c>
      <c r="BT33" s="241"/>
      <c r="BU33" s="242" t="e">
        <f>BU31-#REF!</f>
        <v>#REF!</v>
      </c>
      <c r="BV33" s="240" t="e">
        <f>#REF!-BV31</f>
        <v>#REF!</v>
      </c>
      <c r="BW33" s="240" t="e">
        <f>#REF!-BW31</f>
        <v>#REF!</v>
      </c>
      <c r="BX33" s="240" t="e">
        <f>#REF!-BX31</f>
        <v>#REF!</v>
      </c>
      <c r="BY33" s="240" t="e">
        <f>#REF!-BY31</f>
        <v>#REF!</v>
      </c>
      <c r="BZ33" s="240" t="e">
        <f>#REF!-BZ31</f>
        <v>#REF!</v>
      </c>
      <c r="CA33" s="240" t="e">
        <f>#REF!-CA31</f>
        <v>#REF!</v>
      </c>
      <c r="CB33" s="240" t="e">
        <f>#REF!-CB31</f>
        <v>#REF!</v>
      </c>
      <c r="CC33" s="240" t="e">
        <f>#REF!-CC31</f>
        <v>#REF!</v>
      </c>
      <c r="CD33" s="240" t="e">
        <f>#REF!-CD31</f>
        <v>#REF!</v>
      </c>
      <c r="CE33" s="240" t="e">
        <f>#REF!-CE31</f>
        <v>#REF!</v>
      </c>
      <c r="CF33" s="240" t="e">
        <f>#REF!-CF31</f>
        <v>#REF!</v>
      </c>
      <c r="CG33" s="240" t="e">
        <f>#REF!-CG31</f>
        <v>#REF!</v>
      </c>
      <c r="CH33" s="232"/>
    </row>
    <row r="34" spans="59:86" ht="15.75" x14ac:dyDescent="0.25"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</row>
    <row r="35" spans="59:86" ht="15.75" x14ac:dyDescent="0.25"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</row>
    <row r="36" spans="59:86" ht="15.75" x14ac:dyDescent="0.25"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</row>
  </sheetData>
  <mergeCells count="22">
    <mergeCell ref="M9:M10"/>
    <mergeCell ref="A19:F19"/>
    <mergeCell ref="H9:H10"/>
    <mergeCell ref="I9:I10"/>
    <mergeCell ref="J9:J10"/>
    <mergeCell ref="K9:K10"/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</mergeCells>
  <pageMargins left="0.3" right="0.2" top="0.51" bottom="0.25" header="0.3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4"/>
  <sheetViews>
    <sheetView topLeftCell="A13" zoomScaleNormal="100" workbookViewId="0">
      <selection activeCell="C53" sqref="A53:XFD55"/>
    </sheetView>
  </sheetViews>
  <sheetFormatPr defaultRowHeight="15" x14ac:dyDescent="0.25"/>
  <cols>
    <col min="1" max="1" width="15.28515625" style="7" customWidth="1"/>
    <col min="2" max="2" width="54.140625" style="7" customWidth="1"/>
    <col min="3" max="3" width="17.140625" customWidth="1"/>
    <col min="4" max="4" width="14.42578125" customWidth="1"/>
    <col min="5" max="9" width="12" style="7" customWidth="1"/>
    <col min="10" max="10" width="34.28515625" style="130" customWidth="1"/>
  </cols>
  <sheetData>
    <row r="2" spans="1:15" s="92" customFormat="1" ht="15.75" x14ac:dyDescent="0.25">
      <c r="A2" s="125" t="s">
        <v>90</v>
      </c>
      <c r="B2" s="40"/>
      <c r="C2" s="126"/>
      <c r="E2" s="40"/>
      <c r="F2" s="40"/>
      <c r="G2" s="40"/>
      <c r="H2" s="40"/>
      <c r="I2" s="40"/>
      <c r="J2" s="127"/>
    </row>
    <row r="3" spans="1:15" s="130" customFormat="1" x14ac:dyDescent="0.25">
      <c r="A3" s="128" t="s">
        <v>220</v>
      </c>
      <c r="B3" s="45"/>
      <c r="C3" s="129"/>
      <c r="E3" s="45"/>
      <c r="F3" s="45"/>
      <c r="G3" s="45"/>
      <c r="H3" s="45"/>
      <c r="I3" s="45"/>
    </row>
    <row r="4" spans="1:15" ht="15.75" thickBot="1" x14ac:dyDescent="0.3"/>
    <row r="5" spans="1:15" s="131" customFormat="1" ht="24" customHeight="1" x14ac:dyDescent="0.25">
      <c r="A5" s="202" t="s">
        <v>33</v>
      </c>
      <c r="B5" s="203">
        <v>1014045</v>
      </c>
      <c r="C5" s="204" t="s">
        <v>91</v>
      </c>
      <c r="D5" s="362" t="s">
        <v>32</v>
      </c>
      <c r="E5" s="363"/>
      <c r="F5" s="363"/>
      <c r="G5" s="363"/>
      <c r="H5" s="363"/>
      <c r="I5" s="364"/>
      <c r="J5" s="205" t="s">
        <v>62</v>
      </c>
      <c r="K5" s="206"/>
      <c r="L5" s="206"/>
      <c r="M5" s="206"/>
      <c r="N5" s="206"/>
      <c r="O5" s="206"/>
    </row>
    <row r="6" spans="1:15" s="131" customFormat="1" ht="90" customHeight="1" x14ac:dyDescent="0.25">
      <c r="A6" s="134" t="s">
        <v>92</v>
      </c>
      <c r="B6" s="207" t="s">
        <v>168</v>
      </c>
      <c r="C6" s="208"/>
      <c r="D6" s="209"/>
      <c r="E6" s="210"/>
      <c r="F6" s="210"/>
      <c r="G6" s="210"/>
      <c r="H6" s="210"/>
      <c r="I6" s="211"/>
      <c r="J6" s="273" t="s">
        <v>174</v>
      </c>
      <c r="K6" s="206"/>
      <c r="L6" s="206"/>
      <c r="M6" s="206"/>
      <c r="N6" s="206"/>
      <c r="O6" s="206"/>
    </row>
    <row r="7" spans="1:15" s="131" customFormat="1" ht="15.75" customHeight="1" x14ac:dyDescent="0.25">
      <c r="A7" s="213"/>
      <c r="B7" s="214"/>
      <c r="C7" s="132"/>
      <c r="D7" s="365" t="s">
        <v>95</v>
      </c>
      <c r="E7" s="365"/>
      <c r="F7" s="365"/>
      <c r="G7" s="365"/>
      <c r="H7" s="365"/>
      <c r="I7" s="365"/>
      <c r="J7" s="212" t="s">
        <v>94</v>
      </c>
      <c r="K7" s="206"/>
      <c r="L7" s="206"/>
      <c r="M7" s="206"/>
      <c r="N7" s="206"/>
      <c r="O7" s="206"/>
    </row>
    <row r="8" spans="1:15" s="137" customFormat="1" ht="70.5" customHeight="1" x14ac:dyDescent="0.25">
      <c r="A8" s="366" t="s">
        <v>151</v>
      </c>
      <c r="B8" s="367"/>
      <c r="C8" s="132" t="s">
        <v>96</v>
      </c>
      <c r="D8" s="133" t="s">
        <v>152</v>
      </c>
      <c r="E8" s="134" t="s">
        <v>97</v>
      </c>
      <c r="F8" s="132" t="s">
        <v>98</v>
      </c>
      <c r="G8" s="132" t="s">
        <v>213</v>
      </c>
      <c r="H8" s="135" t="s">
        <v>214</v>
      </c>
      <c r="I8" s="136" t="s">
        <v>99</v>
      </c>
      <c r="J8" s="215"/>
    </row>
    <row r="9" spans="1:15" s="131" customFormat="1" ht="83.25" customHeight="1" x14ac:dyDescent="0.25">
      <c r="A9" s="216" t="s">
        <v>100</v>
      </c>
      <c r="B9" s="201" t="s">
        <v>159</v>
      </c>
      <c r="C9" s="214" t="s">
        <v>77</v>
      </c>
      <c r="D9" s="217" t="s">
        <v>146</v>
      </c>
      <c r="E9" s="219">
        <v>206</v>
      </c>
      <c r="F9" s="218">
        <v>190</v>
      </c>
      <c r="G9" s="218">
        <v>190</v>
      </c>
      <c r="H9" s="265">
        <v>180</v>
      </c>
      <c r="I9" s="220">
        <f t="shared" ref="I9:I15" si="0">H9/G9</f>
        <v>0.94736842105263153</v>
      </c>
      <c r="J9" s="281" t="s">
        <v>205</v>
      </c>
      <c r="K9" s="206"/>
      <c r="L9" s="206"/>
      <c r="M9" s="206"/>
      <c r="N9" s="206"/>
      <c r="O9" s="206"/>
    </row>
    <row r="10" spans="1:15" s="131" customFormat="1" ht="68.25" customHeight="1" x14ac:dyDescent="0.25">
      <c r="A10" s="216" t="s">
        <v>101</v>
      </c>
      <c r="B10" s="201" t="s">
        <v>161</v>
      </c>
      <c r="C10" s="214" t="s">
        <v>79</v>
      </c>
      <c r="D10" s="217" t="s">
        <v>148</v>
      </c>
      <c r="E10" s="222">
        <v>8</v>
      </c>
      <c r="F10" s="221">
        <v>11</v>
      </c>
      <c r="G10" s="221">
        <v>11</v>
      </c>
      <c r="H10" s="265">
        <v>11</v>
      </c>
      <c r="I10" s="220">
        <f t="shared" si="0"/>
        <v>1</v>
      </c>
      <c r="J10" s="281" t="s">
        <v>173</v>
      </c>
      <c r="K10" s="206"/>
      <c r="L10" s="206"/>
      <c r="M10" s="206"/>
      <c r="N10" s="206"/>
      <c r="O10" s="206"/>
    </row>
    <row r="11" spans="1:15" s="131" customFormat="1" ht="40.5" customHeight="1" thickBot="1" x14ac:dyDescent="0.3">
      <c r="A11" s="223" t="s">
        <v>103</v>
      </c>
      <c r="B11" s="224" t="s">
        <v>160</v>
      </c>
      <c r="C11" s="225" t="s">
        <v>81</v>
      </c>
      <c r="D11" s="226" t="s">
        <v>149</v>
      </c>
      <c r="E11" s="228">
        <v>34</v>
      </c>
      <c r="F11" s="227">
        <v>48</v>
      </c>
      <c r="G11" s="227">
        <v>48</v>
      </c>
      <c r="H11" s="228">
        <v>40</v>
      </c>
      <c r="I11" s="220">
        <f t="shared" si="0"/>
        <v>0.83333333333333337</v>
      </c>
      <c r="J11" s="281" t="s">
        <v>170</v>
      </c>
      <c r="K11" s="206"/>
      <c r="L11" s="206"/>
      <c r="M11" s="206"/>
      <c r="N11" s="206"/>
      <c r="O11" s="206"/>
    </row>
    <row r="12" spans="1:15" ht="48" customHeight="1" x14ac:dyDescent="0.25">
      <c r="A12" s="216" t="s">
        <v>147</v>
      </c>
      <c r="B12" s="201" t="s">
        <v>162</v>
      </c>
      <c r="C12" s="214" t="s">
        <v>83</v>
      </c>
      <c r="D12" s="217" t="s">
        <v>150</v>
      </c>
      <c r="E12" s="213">
        <v>248</v>
      </c>
      <c r="F12" s="221">
        <v>249</v>
      </c>
      <c r="G12" s="221">
        <v>249</v>
      </c>
      <c r="H12" s="222">
        <v>231</v>
      </c>
      <c r="I12" s="220">
        <f t="shared" si="0"/>
        <v>0.92771084337349397</v>
      </c>
      <c r="J12" s="281" t="s">
        <v>206</v>
      </c>
      <c r="K12" s="229"/>
      <c r="L12" s="229"/>
      <c r="M12" s="229"/>
      <c r="N12" s="229"/>
      <c r="O12" s="229"/>
    </row>
    <row r="13" spans="1:15" s="130" customFormat="1" ht="41.25" customHeight="1" x14ac:dyDescent="0.2">
      <c r="A13" s="216" t="s">
        <v>163</v>
      </c>
      <c r="B13" s="257" t="s">
        <v>181</v>
      </c>
      <c r="C13" s="214" t="s">
        <v>124</v>
      </c>
      <c r="D13" s="217" t="s">
        <v>183</v>
      </c>
      <c r="E13" s="213"/>
      <c r="F13" s="221">
        <v>1</v>
      </c>
      <c r="G13" s="221">
        <v>1</v>
      </c>
      <c r="H13" s="222">
        <v>1</v>
      </c>
      <c r="I13" s="220">
        <f t="shared" si="0"/>
        <v>1</v>
      </c>
      <c r="J13" s="281" t="s">
        <v>173</v>
      </c>
    </row>
    <row r="14" spans="1:15" s="130" customFormat="1" ht="18.75" hidden="1" customHeight="1" x14ac:dyDescent="0.2">
      <c r="A14" s="216" t="s">
        <v>164</v>
      </c>
      <c r="B14" s="201" t="s">
        <v>157</v>
      </c>
      <c r="C14" s="214" t="s">
        <v>165</v>
      </c>
      <c r="D14" s="217" t="s">
        <v>167</v>
      </c>
      <c r="E14" s="213"/>
      <c r="F14" s="213"/>
      <c r="G14" s="221"/>
      <c r="H14" s="222"/>
      <c r="I14" s="220"/>
      <c r="J14" s="281"/>
    </row>
    <row r="15" spans="1:15" s="130" customFormat="1" ht="30.75" customHeight="1" x14ac:dyDescent="0.2">
      <c r="A15" s="216" t="s">
        <v>164</v>
      </c>
      <c r="B15" s="201" t="s">
        <v>156</v>
      </c>
      <c r="C15" s="214" t="s">
        <v>166</v>
      </c>
      <c r="D15" s="217" t="s">
        <v>167</v>
      </c>
      <c r="E15" s="213"/>
      <c r="F15" s="213"/>
      <c r="G15" s="221">
        <v>6</v>
      </c>
      <c r="H15" s="222">
        <v>6</v>
      </c>
      <c r="I15" s="220">
        <f t="shared" si="0"/>
        <v>1</v>
      </c>
      <c r="J15" s="281" t="s">
        <v>173</v>
      </c>
    </row>
    <row r="16" spans="1:15" s="130" customFormat="1" ht="12.75" x14ac:dyDescent="0.2">
      <c r="A16" s="230"/>
      <c r="B16" s="230"/>
      <c r="C16" s="229"/>
      <c r="D16" s="229"/>
      <c r="E16" s="230"/>
      <c r="F16" s="230"/>
      <c r="G16" s="230"/>
      <c r="H16" s="230"/>
      <c r="I16" s="230"/>
    </row>
    <row r="17" spans="1:15" hidden="1" x14ac:dyDescent="0.25">
      <c r="A17" s="138" t="s">
        <v>153</v>
      </c>
      <c r="B17" s="130"/>
      <c r="C17" s="139"/>
      <c r="D17" s="130"/>
      <c r="E17" s="45"/>
      <c r="F17" s="45"/>
      <c r="G17" s="45"/>
      <c r="H17" s="45"/>
      <c r="I17" s="45"/>
      <c r="K17" s="229"/>
      <c r="L17" s="229"/>
      <c r="M17" s="229"/>
      <c r="N17" s="229"/>
      <c r="O17" s="229"/>
    </row>
    <row r="18" spans="1:15" hidden="1" x14ac:dyDescent="0.25">
      <c r="A18" s="138" t="s">
        <v>154</v>
      </c>
      <c r="B18" s="130"/>
      <c r="C18" s="139"/>
      <c r="D18" s="130"/>
      <c r="E18" s="45"/>
      <c r="F18" s="45"/>
      <c r="G18" s="45"/>
      <c r="H18" s="45"/>
      <c r="I18" s="45"/>
      <c r="K18" s="229"/>
      <c r="L18" s="229"/>
      <c r="M18" s="229"/>
      <c r="N18" s="229"/>
      <c r="O18" s="229"/>
    </row>
    <row r="19" spans="1:15" hidden="1" x14ac:dyDescent="0.25">
      <c r="A19" s="138" t="s">
        <v>155</v>
      </c>
      <c r="B19" s="130"/>
      <c r="C19" s="139"/>
      <c r="D19" s="130"/>
      <c r="E19" s="45"/>
      <c r="F19" s="45"/>
      <c r="G19" s="45"/>
      <c r="H19" s="45"/>
      <c r="I19" s="45"/>
      <c r="K19" s="229"/>
      <c r="L19" s="229"/>
      <c r="M19" s="229"/>
      <c r="N19" s="229"/>
      <c r="O19" s="229"/>
    </row>
    <row r="20" spans="1:15" hidden="1" x14ac:dyDescent="0.25">
      <c r="A20" s="138" t="s">
        <v>105</v>
      </c>
      <c r="B20" s="130"/>
      <c r="C20" s="139"/>
      <c r="D20" s="130"/>
      <c r="E20" s="45"/>
      <c r="F20" s="45"/>
      <c r="G20" s="45"/>
      <c r="H20" s="45"/>
      <c r="I20" s="45"/>
      <c r="K20" s="229"/>
      <c r="L20" s="229"/>
      <c r="M20" s="229"/>
      <c r="N20" s="229"/>
      <c r="O20" s="229"/>
    </row>
    <row r="21" spans="1:15" s="131" customFormat="1" x14ac:dyDescent="0.25">
      <c r="A21" s="7"/>
      <c r="B21" s="7"/>
      <c r="C21"/>
      <c r="D21"/>
      <c r="E21" s="7"/>
      <c r="F21" s="7"/>
      <c r="G21" s="7"/>
      <c r="H21" s="7"/>
      <c r="I21" s="7"/>
      <c r="J21" s="130"/>
    </row>
    <row r="22" spans="1:15" s="131" customFormat="1" hidden="1" x14ac:dyDescent="0.25">
      <c r="A22" s="140" t="s">
        <v>106</v>
      </c>
      <c r="B22" s="141"/>
      <c r="C22" s="142"/>
      <c r="D22" s="142"/>
      <c r="E22" s="141"/>
      <c r="F22" s="141"/>
      <c r="G22" s="141"/>
      <c r="H22" s="141"/>
      <c r="I22" s="141"/>
      <c r="J22" s="130"/>
    </row>
    <row r="23" spans="1:15" s="131" customFormat="1" ht="15.75" hidden="1" customHeight="1" x14ac:dyDescent="0.25">
      <c r="A23" s="143" t="s">
        <v>107</v>
      </c>
      <c r="B23" s="141"/>
      <c r="C23" s="144"/>
      <c r="D23" s="142"/>
      <c r="E23" s="141"/>
      <c r="F23" s="141"/>
      <c r="G23" s="141"/>
      <c r="H23" s="141"/>
      <c r="I23" s="141"/>
      <c r="J23" s="130"/>
    </row>
    <row r="24" spans="1:15" s="137" customFormat="1" ht="15.75" hidden="1" thickBot="1" x14ac:dyDescent="0.3">
      <c r="A24" s="141"/>
      <c r="B24" s="141"/>
      <c r="C24" s="142"/>
      <c r="D24" s="142"/>
      <c r="E24" s="141"/>
      <c r="F24" s="141"/>
      <c r="G24" s="141"/>
      <c r="H24" s="141"/>
      <c r="I24" s="141"/>
      <c r="J24" s="130"/>
    </row>
    <row r="25" spans="1:15" s="131" customFormat="1" ht="12" hidden="1" customHeight="1" thickTop="1" x14ac:dyDescent="0.25">
      <c r="A25" s="145"/>
      <c r="B25" s="146" t="s">
        <v>91</v>
      </c>
      <c r="C25" s="147"/>
      <c r="D25" s="370"/>
      <c r="E25" s="371"/>
      <c r="F25" s="371"/>
      <c r="G25" s="371"/>
      <c r="H25" s="372"/>
      <c r="I25" s="148"/>
      <c r="J25" s="149"/>
    </row>
    <row r="26" spans="1:15" s="131" customFormat="1" ht="12" hidden="1" customHeight="1" x14ac:dyDescent="0.25">
      <c r="A26" s="150" t="s">
        <v>92</v>
      </c>
      <c r="B26" s="151" t="s">
        <v>93</v>
      </c>
      <c r="C26" s="152"/>
      <c r="D26" s="373"/>
      <c r="E26" s="374"/>
      <c r="F26" s="374"/>
      <c r="G26" s="374"/>
      <c r="H26" s="375"/>
      <c r="I26" s="153"/>
      <c r="J26" s="154" t="s">
        <v>108</v>
      </c>
    </row>
    <row r="27" spans="1:15" s="131" customFormat="1" ht="12" hidden="1" customHeight="1" x14ac:dyDescent="0.25">
      <c r="A27" s="356" t="s">
        <v>109</v>
      </c>
      <c r="B27" s="357"/>
      <c r="C27" s="152"/>
      <c r="D27" s="360" t="s">
        <v>110</v>
      </c>
      <c r="E27" s="361"/>
      <c r="F27" s="361"/>
      <c r="G27" s="361"/>
      <c r="H27" s="361"/>
      <c r="I27" s="361"/>
      <c r="J27" s="155"/>
    </row>
    <row r="28" spans="1:15" s="131" customFormat="1" ht="12" hidden="1" customHeight="1" x14ac:dyDescent="0.25">
      <c r="A28" s="358"/>
      <c r="B28" s="359"/>
      <c r="C28" s="156" t="s">
        <v>96</v>
      </c>
      <c r="D28" s="156" t="s">
        <v>64</v>
      </c>
      <c r="E28" s="157" t="s">
        <v>111</v>
      </c>
      <c r="F28" s="158" t="s">
        <v>112</v>
      </c>
      <c r="G28" s="158" t="s">
        <v>113</v>
      </c>
      <c r="H28" s="158" t="s">
        <v>114</v>
      </c>
      <c r="I28" s="157" t="s">
        <v>115</v>
      </c>
      <c r="J28" s="159"/>
    </row>
    <row r="29" spans="1:15" s="131" customFormat="1" ht="12" hidden="1" customHeight="1" x14ac:dyDescent="0.25">
      <c r="A29" s="150" t="s">
        <v>100</v>
      </c>
      <c r="B29" s="157" t="s">
        <v>116</v>
      </c>
      <c r="C29" s="160"/>
      <c r="D29" s="160"/>
      <c r="E29" s="160"/>
      <c r="F29" s="160"/>
      <c r="G29" s="160"/>
      <c r="H29" s="160"/>
      <c r="I29" s="160"/>
      <c r="J29" s="154" t="s">
        <v>117</v>
      </c>
    </row>
    <row r="30" spans="1:15" s="131" customFormat="1" ht="12" hidden="1" customHeight="1" x14ac:dyDescent="0.25">
      <c r="A30" s="150"/>
      <c r="B30" s="161"/>
      <c r="C30" s="161" t="s">
        <v>81</v>
      </c>
      <c r="D30" s="162" t="s">
        <v>118</v>
      </c>
      <c r="E30" s="151">
        <v>35</v>
      </c>
      <c r="F30" s="163">
        <v>32</v>
      </c>
      <c r="G30" s="163">
        <v>33</v>
      </c>
      <c r="H30" s="163">
        <v>33</v>
      </c>
      <c r="I30" s="164">
        <f>H30/G30</f>
        <v>1</v>
      </c>
      <c r="J30" s="154" t="s">
        <v>119</v>
      </c>
    </row>
    <row r="31" spans="1:15" s="131" customFormat="1" ht="12" hidden="1" customHeight="1" x14ac:dyDescent="0.25">
      <c r="A31" s="150"/>
      <c r="B31" s="151"/>
      <c r="C31" s="151" t="s">
        <v>83</v>
      </c>
      <c r="D31" s="165" t="s">
        <v>120</v>
      </c>
      <c r="E31" s="161">
        <v>1000</v>
      </c>
      <c r="F31" s="163">
        <v>2000</v>
      </c>
      <c r="G31" s="163">
        <v>1900</v>
      </c>
      <c r="H31" s="163">
        <v>2100</v>
      </c>
      <c r="I31" s="164">
        <f>H31/G31</f>
        <v>1.1052631578947369</v>
      </c>
      <c r="J31" s="154" t="s">
        <v>121</v>
      </c>
    </row>
    <row r="32" spans="1:15" s="131" customFormat="1" ht="12" hidden="1" customHeight="1" x14ac:dyDescent="0.25">
      <c r="A32" s="150"/>
      <c r="B32" s="151"/>
      <c r="C32" s="161" t="s">
        <v>122</v>
      </c>
      <c r="D32" s="160" t="s">
        <v>123</v>
      </c>
      <c r="E32" s="151">
        <v>5000</v>
      </c>
      <c r="F32" s="163">
        <v>7000</v>
      </c>
      <c r="G32" s="163">
        <v>6900</v>
      </c>
      <c r="H32" s="163">
        <v>3000</v>
      </c>
      <c r="I32" s="164">
        <f>H32/G32</f>
        <v>0.43478260869565216</v>
      </c>
      <c r="J32" s="159" t="s">
        <v>94</v>
      </c>
    </row>
    <row r="33" spans="1:12" s="131" customFormat="1" ht="12" hidden="1" customHeight="1" x14ac:dyDescent="0.25">
      <c r="A33" s="150" t="s">
        <v>101</v>
      </c>
      <c r="B33" s="151" t="s">
        <v>102</v>
      </c>
      <c r="C33" s="151" t="s">
        <v>124</v>
      </c>
      <c r="D33" s="160" t="s">
        <v>125</v>
      </c>
      <c r="E33" s="163">
        <v>15</v>
      </c>
      <c r="F33" s="163">
        <v>25</v>
      </c>
      <c r="G33" s="163">
        <v>25</v>
      </c>
      <c r="H33" s="163">
        <v>25</v>
      </c>
      <c r="I33" s="164">
        <f>H33/G33</f>
        <v>1</v>
      </c>
      <c r="J33" s="159" t="s">
        <v>94</v>
      </c>
    </row>
    <row r="34" spans="1:12" ht="12" hidden="1" customHeight="1" x14ac:dyDescent="0.25">
      <c r="A34" s="166"/>
      <c r="B34" s="151"/>
      <c r="C34" s="160"/>
      <c r="D34" s="160"/>
      <c r="E34" s="151"/>
      <c r="F34" s="167"/>
      <c r="G34" s="167"/>
      <c r="H34" s="167"/>
      <c r="I34" s="167"/>
      <c r="J34" s="159" t="s">
        <v>94</v>
      </c>
    </row>
    <row r="35" spans="1:12" ht="12" hidden="1" customHeight="1" x14ac:dyDescent="0.25">
      <c r="A35" s="150"/>
      <c r="B35" s="151"/>
      <c r="C35" s="160"/>
      <c r="D35" s="160"/>
      <c r="E35" s="151"/>
      <c r="F35" s="167"/>
      <c r="G35" s="167"/>
      <c r="H35" s="167"/>
      <c r="I35" s="167"/>
      <c r="J35" s="159" t="s">
        <v>94</v>
      </c>
    </row>
    <row r="36" spans="1:12" hidden="1" x14ac:dyDescent="0.25">
      <c r="A36" s="150"/>
      <c r="B36" s="151"/>
      <c r="C36" s="160"/>
      <c r="D36" s="160"/>
      <c r="E36" s="151"/>
      <c r="F36" s="167"/>
      <c r="G36" s="167"/>
      <c r="H36" s="167"/>
      <c r="I36" s="167"/>
      <c r="J36" s="159" t="s">
        <v>94</v>
      </c>
    </row>
    <row r="37" spans="1:12" ht="15" hidden="1" customHeight="1" thickBot="1" x14ac:dyDescent="0.3">
      <c r="A37" s="168" t="s">
        <v>103</v>
      </c>
      <c r="B37" s="169" t="s">
        <v>104</v>
      </c>
      <c r="C37" s="170"/>
      <c r="D37" s="170"/>
      <c r="E37" s="169"/>
      <c r="F37" s="171"/>
      <c r="G37" s="171"/>
      <c r="H37" s="171"/>
      <c r="I37" s="171"/>
      <c r="J37" s="172" t="s">
        <v>94</v>
      </c>
      <c r="K37" s="368"/>
      <c r="L37" s="369"/>
    </row>
    <row r="38" spans="1:12" ht="15.75" hidden="1" thickTop="1" x14ac:dyDescent="0.25">
      <c r="K38" s="368"/>
      <c r="L38" s="369"/>
    </row>
    <row r="39" spans="1:12" hidden="1" x14ac:dyDescent="0.25">
      <c r="K39" s="368"/>
      <c r="L39" s="369"/>
    </row>
    <row r="40" spans="1:12" hidden="1" x14ac:dyDescent="0.25"/>
    <row r="41" spans="1:12" hidden="1" x14ac:dyDescent="0.25">
      <c r="A41" s="346"/>
      <c r="B41" s="343" t="s">
        <v>55</v>
      </c>
      <c r="C41" s="124" t="s">
        <v>26</v>
      </c>
      <c r="D41" s="306"/>
      <c r="E41" s="307"/>
      <c r="F41" s="343" t="s">
        <v>25</v>
      </c>
      <c r="G41" s="353"/>
      <c r="H41" s="344"/>
      <c r="I41" s="124" t="s">
        <v>26</v>
      </c>
      <c r="J41" s="53"/>
    </row>
    <row r="42" spans="1:12" hidden="1" x14ac:dyDescent="0.25">
      <c r="A42" s="346"/>
      <c r="B42" s="345"/>
      <c r="C42" s="124" t="s">
        <v>27</v>
      </c>
      <c r="D42" s="306"/>
      <c r="E42" s="307"/>
      <c r="F42" s="345"/>
      <c r="G42" s="354"/>
      <c r="H42" s="346"/>
      <c r="I42" s="124" t="s">
        <v>27</v>
      </c>
      <c r="J42" s="53"/>
    </row>
    <row r="43" spans="1:12" hidden="1" x14ac:dyDescent="0.25">
      <c r="A43" s="346"/>
      <c r="B43" s="347"/>
      <c r="C43" s="124" t="s">
        <v>28</v>
      </c>
      <c r="D43" s="306"/>
      <c r="E43" s="307"/>
      <c r="F43" s="347"/>
      <c r="G43" s="355"/>
      <c r="H43" s="348"/>
      <c r="I43" s="124" t="s">
        <v>28</v>
      </c>
      <c r="J43" s="53"/>
    </row>
    <row r="44" spans="1:12" hidden="1" x14ac:dyDescent="0.25"/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  <row r="53" s="183" customFormat="1" ht="12.75" x14ac:dyDescent="0.25"/>
    <row r="54" s="183" customFormat="1" ht="12.75" x14ac:dyDescent="0.25"/>
  </sheetData>
  <mergeCells count="16">
    <mergeCell ref="K37:L37"/>
    <mergeCell ref="K38:L38"/>
    <mergeCell ref="K39:L39"/>
    <mergeCell ref="D25:H25"/>
    <mergeCell ref="D26:H26"/>
    <mergeCell ref="A27:B28"/>
    <mergeCell ref="D27:I27"/>
    <mergeCell ref="D5:I5"/>
    <mergeCell ref="D7:I7"/>
    <mergeCell ref="A8:B8"/>
    <mergeCell ref="A41:A43"/>
    <mergeCell ref="B41:B43"/>
    <mergeCell ref="D41:E41"/>
    <mergeCell ref="F41:H43"/>
    <mergeCell ref="D42:E42"/>
    <mergeCell ref="D43:E43"/>
  </mergeCells>
  <pageMargins left="0.17" right="0.17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abSelected="1" workbookViewId="0">
      <selection activeCell="D35" sqref="D35"/>
    </sheetView>
  </sheetViews>
  <sheetFormatPr defaultRowHeight="12.75" x14ac:dyDescent="0.25"/>
  <cols>
    <col min="1" max="1" width="9.140625" style="183"/>
    <col min="2" max="2" width="31.42578125" style="183" customWidth="1"/>
    <col min="3" max="5" width="10.42578125" style="183" customWidth="1"/>
    <col min="6" max="6" width="11.42578125" style="183" customWidth="1"/>
    <col min="7" max="10" width="10.42578125" style="183" customWidth="1"/>
    <col min="11" max="11" width="18.5703125" style="183" customWidth="1"/>
    <col min="12" max="16384" width="9.140625" style="183"/>
  </cols>
  <sheetData>
    <row r="2" spans="1:12" s="174" customFormat="1" ht="15.75" x14ac:dyDescent="0.25">
      <c r="A2" s="173" t="s">
        <v>126</v>
      </c>
      <c r="C2" s="175"/>
      <c r="G2" s="176"/>
      <c r="H2" s="176"/>
      <c r="I2" s="176"/>
    </row>
    <row r="3" spans="1:12" s="178" customFormat="1" x14ac:dyDescent="0.25">
      <c r="A3" s="177"/>
      <c r="G3" s="179"/>
      <c r="H3" s="179"/>
      <c r="I3" s="179"/>
    </row>
    <row r="4" spans="1:12" s="181" customFormat="1" x14ac:dyDescent="0.25">
      <c r="A4" s="180" t="s">
        <v>127</v>
      </c>
      <c r="C4" s="180"/>
      <c r="G4" s="182"/>
      <c r="H4" s="182"/>
      <c r="I4" s="182"/>
    </row>
    <row r="5" spans="1:12" ht="13.5" thickBot="1" x14ac:dyDescent="0.3">
      <c r="C5" s="184"/>
      <c r="E5" s="184"/>
      <c r="F5" s="184"/>
      <c r="G5" s="185"/>
      <c r="H5" s="185"/>
      <c r="I5" s="185"/>
    </row>
    <row r="6" spans="1:12" ht="33.75" customHeight="1" x14ac:dyDescent="0.25">
      <c r="A6" s="381" t="s">
        <v>128</v>
      </c>
      <c r="B6" s="384" t="s">
        <v>129</v>
      </c>
      <c r="C6" s="186" t="s">
        <v>130</v>
      </c>
      <c r="D6" s="186" t="s">
        <v>131</v>
      </c>
      <c r="E6" s="186" t="s">
        <v>132</v>
      </c>
      <c r="F6" s="186" t="s">
        <v>172</v>
      </c>
      <c r="G6" s="384" t="s">
        <v>218</v>
      </c>
      <c r="H6" s="384" t="s">
        <v>135</v>
      </c>
      <c r="I6" s="384" t="s">
        <v>136</v>
      </c>
      <c r="J6" s="384" t="s">
        <v>137</v>
      </c>
      <c r="K6" s="376" t="s">
        <v>62</v>
      </c>
    </row>
    <row r="7" spans="1:12" ht="12.75" customHeight="1" x14ac:dyDescent="0.25">
      <c r="A7" s="382"/>
      <c r="B7" s="379"/>
      <c r="C7" s="187" t="s">
        <v>138</v>
      </c>
      <c r="D7" s="187" t="s">
        <v>139</v>
      </c>
      <c r="E7" s="187" t="s">
        <v>139</v>
      </c>
      <c r="F7" s="379" t="s">
        <v>140</v>
      </c>
      <c r="G7" s="379"/>
      <c r="H7" s="379"/>
      <c r="I7" s="379"/>
      <c r="J7" s="379"/>
      <c r="K7" s="377"/>
    </row>
    <row r="8" spans="1:12" ht="50.25" customHeight="1" thickBot="1" x14ac:dyDescent="0.3">
      <c r="A8" s="383"/>
      <c r="B8" s="380"/>
      <c r="C8" s="188" t="s">
        <v>141</v>
      </c>
      <c r="D8" s="188" t="s">
        <v>141</v>
      </c>
      <c r="E8" s="188" t="s">
        <v>141</v>
      </c>
      <c r="F8" s="380"/>
      <c r="G8" s="380"/>
      <c r="H8" s="380"/>
      <c r="I8" s="380"/>
      <c r="J8" s="380"/>
      <c r="K8" s="378"/>
    </row>
    <row r="9" spans="1:12" ht="50.25" customHeight="1" x14ac:dyDescent="0.25">
      <c r="A9" s="189" t="s">
        <v>219</v>
      </c>
      <c r="B9" s="201" t="s">
        <v>207</v>
      </c>
      <c r="C9" s="231">
        <v>1475</v>
      </c>
      <c r="D9" s="190">
        <v>2022</v>
      </c>
      <c r="E9" s="190">
        <v>2022</v>
      </c>
      <c r="F9" s="231">
        <v>0</v>
      </c>
      <c r="G9" s="190">
        <v>1475</v>
      </c>
      <c r="H9" s="231">
        <v>1471</v>
      </c>
      <c r="I9" s="231">
        <v>1471</v>
      </c>
      <c r="J9" s="231">
        <v>1471</v>
      </c>
      <c r="K9" s="260" t="s">
        <v>217</v>
      </c>
    </row>
    <row r="10" spans="1:12" ht="50.25" customHeight="1" x14ac:dyDescent="0.25">
      <c r="A10" s="189" t="s">
        <v>169</v>
      </c>
      <c r="B10" s="201" t="s">
        <v>156</v>
      </c>
      <c r="C10" s="231">
        <v>525</v>
      </c>
      <c r="D10" s="190">
        <v>2022</v>
      </c>
      <c r="E10" s="190">
        <v>2022</v>
      </c>
      <c r="F10" s="231">
        <v>0</v>
      </c>
      <c r="G10" s="190">
        <v>525</v>
      </c>
      <c r="H10" s="231">
        <v>275</v>
      </c>
      <c r="I10" s="231">
        <v>275</v>
      </c>
      <c r="J10" s="231">
        <v>275</v>
      </c>
      <c r="K10" s="260" t="s">
        <v>217</v>
      </c>
    </row>
    <row r="11" spans="1:12" x14ac:dyDescent="0.25">
      <c r="A11" s="185"/>
      <c r="B11" s="185"/>
      <c r="C11" s="185"/>
      <c r="D11" s="185"/>
      <c r="E11" s="185"/>
      <c r="F11" s="185"/>
      <c r="G11" s="185"/>
      <c r="H11" s="185"/>
      <c r="I11" s="185"/>
    </row>
    <row r="12" spans="1:12" hidden="1" x14ac:dyDescent="0.25">
      <c r="E12" s="185"/>
      <c r="F12" s="185"/>
      <c r="G12" s="185"/>
      <c r="H12" s="185"/>
      <c r="I12" s="185"/>
    </row>
    <row r="13" spans="1:12" hidden="1" x14ac:dyDescent="0.25">
      <c r="G13" s="185"/>
      <c r="H13" s="185"/>
      <c r="I13" s="185"/>
    </row>
    <row r="14" spans="1:12" s="181" customFormat="1" hidden="1" x14ac:dyDescent="0.25">
      <c r="A14" s="180" t="s">
        <v>142</v>
      </c>
      <c r="G14" s="182"/>
      <c r="H14" s="182"/>
      <c r="I14" s="182"/>
    </row>
    <row r="15" spans="1:12" ht="16.5" hidden="1" thickBot="1" x14ac:dyDescent="0.3">
      <c r="C15" s="198"/>
      <c r="D15" s="199"/>
      <c r="E15" s="184"/>
      <c r="F15" s="184"/>
      <c r="G15" s="199"/>
      <c r="H15" s="200"/>
      <c r="I15" s="200"/>
    </row>
    <row r="16" spans="1:12" ht="33.75" hidden="1" customHeight="1" x14ac:dyDescent="0.25">
      <c r="A16" s="381" t="s">
        <v>128</v>
      </c>
      <c r="B16" s="384" t="s">
        <v>129</v>
      </c>
      <c r="C16" s="186" t="s">
        <v>143</v>
      </c>
      <c r="D16" s="186" t="s">
        <v>130</v>
      </c>
      <c r="E16" s="186" t="s">
        <v>131</v>
      </c>
      <c r="F16" s="186" t="s">
        <v>144</v>
      </c>
      <c r="G16" s="186" t="s">
        <v>133</v>
      </c>
      <c r="H16" s="384" t="s">
        <v>134</v>
      </c>
      <c r="I16" s="384" t="s">
        <v>136</v>
      </c>
      <c r="J16" s="384" t="s">
        <v>135</v>
      </c>
      <c r="K16" s="384" t="s">
        <v>137</v>
      </c>
      <c r="L16" s="376" t="s">
        <v>62</v>
      </c>
    </row>
    <row r="17" spans="1:12" hidden="1" x14ac:dyDescent="0.25">
      <c r="A17" s="382"/>
      <c r="B17" s="379"/>
      <c r="C17" s="187" t="s">
        <v>145</v>
      </c>
      <c r="D17" s="187" t="s">
        <v>138</v>
      </c>
      <c r="E17" s="187" t="s">
        <v>139</v>
      </c>
      <c r="F17" s="187" t="s">
        <v>139</v>
      </c>
      <c r="G17" s="187" t="s">
        <v>140</v>
      </c>
      <c r="H17" s="379"/>
      <c r="I17" s="379"/>
      <c r="J17" s="379"/>
      <c r="K17" s="379"/>
      <c r="L17" s="377"/>
    </row>
    <row r="18" spans="1:12" ht="30.75" hidden="1" customHeight="1" thickBot="1" x14ac:dyDescent="0.3">
      <c r="A18" s="383"/>
      <c r="B18" s="380"/>
      <c r="C18" s="188"/>
      <c r="D18" s="188" t="s">
        <v>141</v>
      </c>
      <c r="E18" s="188" t="s">
        <v>141</v>
      </c>
      <c r="F18" s="188" t="s">
        <v>141</v>
      </c>
      <c r="G18" s="188"/>
      <c r="H18" s="380"/>
      <c r="I18" s="380"/>
      <c r="J18" s="380"/>
      <c r="K18" s="380"/>
      <c r="L18" s="378"/>
    </row>
    <row r="19" spans="1:12" hidden="1" x14ac:dyDescent="0.25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1"/>
    </row>
    <row r="20" spans="1:12" hidden="1" x14ac:dyDescent="0.25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4"/>
    </row>
    <row r="21" spans="1:12" hidden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4"/>
    </row>
    <row r="22" spans="1:12" ht="13.5" hidden="1" thickBot="1" x14ac:dyDescent="0.3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7"/>
    </row>
    <row r="23" spans="1:12" hidden="1" x14ac:dyDescent="0.25"/>
  </sheetData>
  <mergeCells count="15">
    <mergeCell ref="L16:L18"/>
    <mergeCell ref="K6:K8"/>
    <mergeCell ref="F7:F8"/>
    <mergeCell ref="A16:A18"/>
    <mergeCell ref="B16:B18"/>
    <mergeCell ref="H16:H18"/>
    <mergeCell ref="I16:I18"/>
    <mergeCell ref="J16:J18"/>
    <mergeCell ref="K16:K18"/>
    <mergeCell ref="A6:A8"/>
    <mergeCell ref="B6:B8"/>
    <mergeCell ref="G6:G8"/>
    <mergeCell ref="H6:H8"/>
    <mergeCell ref="I6:I8"/>
    <mergeCell ref="J6:J8"/>
  </mergeCells>
  <pageMargins left="0.34" right="0.16" top="0.75" bottom="0.75" header="0.3" footer="0.3"/>
  <pageSetup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26"/>
  <sheetViews>
    <sheetView workbookViewId="0">
      <selection activeCell="F9" sqref="F9"/>
    </sheetView>
  </sheetViews>
  <sheetFormatPr defaultRowHeight="15" x14ac:dyDescent="0.25"/>
  <cols>
    <col min="1" max="4" width="9.140625" style="277"/>
    <col min="5" max="8" width="11.140625" style="277" customWidth="1"/>
    <col min="9" max="14" width="13.42578125" style="277" customWidth="1"/>
    <col min="15" max="16384" width="9.140625" style="277"/>
  </cols>
  <sheetData>
    <row r="1" spans="4:21" x14ac:dyDescent="0.25">
      <c r="E1" s="277">
        <v>2022</v>
      </c>
      <c r="L1" s="278">
        <f>15977.2526315789+286</f>
        <v>16263.2526315789</v>
      </c>
    </row>
    <row r="3" spans="4:21" x14ac:dyDescent="0.25">
      <c r="I3" s="277" t="s">
        <v>184</v>
      </c>
      <c r="K3" s="277" t="s">
        <v>185</v>
      </c>
      <c r="M3" s="277" t="s">
        <v>186</v>
      </c>
    </row>
    <row r="4" spans="4:21" s="279" customFormat="1" ht="30" x14ac:dyDescent="0.25">
      <c r="D4" s="279" t="s">
        <v>187</v>
      </c>
      <c r="E4" s="280" t="s">
        <v>188</v>
      </c>
      <c r="F4" s="280" t="s">
        <v>189</v>
      </c>
      <c r="G4" s="280" t="s">
        <v>190</v>
      </c>
      <c r="H4" s="280" t="s">
        <v>191</v>
      </c>
      <c r="I4" s="280" t="s">
        <v>192</v>
      </c>
      <c r="J4" s="280" t="s">
        <v>193</v>
      </c>
      <c r="K4" s="280" t="s">
        <v>192</v>
      </c>
      <c r="L4" s="280" t="s">
        <v>193</v>
      </c>
      <c r="M4" s="280" t="s">
        <v>192</v>
      </c>
      <c r="N4" s="280" t="s">
        <v>193</v>
      </c>
    </row>
    <row r="5" spans="4:21" ht="24.75" customHeight="1" x14ac:dyDescent="0.25">
      <c r="D5" s="277" t="s">
        <v>194</v>
      </c>
      <c r="E5" s="277" t="s">
        <v>195</v>
      </c>
      <c r="F5" s="277">
        <v>190</v>
      </c>
      <c r="G5" s="277">
        <f>224+42883-1500</f>
        <v>41607</v>
      </c>
      <c r="H5" s="278">
        <f>G5/F5</f>
        <v>218.98421052631579</v>
      </c>
      <c r="I5" s="277">
        <v>58</v>
      </c>
      <c r="J5" s="278">
        <v>11462</v>
      </c>
      <c r="K5" s="277">
        <v>68</v>
      </c>
      <c r="L5" s="278">
        <f>15977.2526315789+286-1500</f>
        <v>14763.2526315789</v>
      </c>
      <c r="M5" s="277">
        <v>64</v>
      </c>
      <c r="N5" s="278">
        <f>15668-286</f>
        <v>15382</v>
      </c>
      <c r="O5" s="277">
        <f>I5+K5+M5</f>
        <v>190</v>
      </c>
      <c r="P5" s="277">
        <f>F5-O5</f>
        <v>0</v>
      </c>
      <c r="R5" s="278">
        <f>N5+L5+J5</f>
        <v>41607.2526315789</v>
      </c>
      <c r="S5" s="278">
        <f>G5-R5</f>
        <v>-0.2526315789000364</v>
      </c>
      <c r="U5" s="278"/>
    </row>
    <row r="6" spans="4:21" ht="24.75" customHeight="1" x14ac:dyDescent="0.25">
      <c r="D6" s="277" t="s">
        <v>196</v>
      </c>
      <c r="E6" s="277" t="s">
        <v>197</v>
      </c>
      <c r="F6" s="277">
        <v>48</v>
      </c>
      <c r="G6" s="277">
        <f>2885-1000</f>
        <v>1885</v>
      </c>
      <c r="H6" s="278">
        <f t="shared" ref="H6:H9" si="0">G6/F6</f>
        <v>39.270833333333336</v>
      </c>
      <c r="I6" s="277">
        <v>16</v>
      </c>
      <c r="J6" s="278">
        <f t="shared" ref="J6" si="1">H6*I6</f>
        <v>628.33333333333337</v>
      </c>
      <c r="K6" s="277">
        <v>16</v>
      </c>
      <c r="L6" s="278">
        <f t="shared" ref="L6" si="2">K6*H6</f>
        <v>628.33333333333337</v>
      </c>
      <c r="M6" s="277">
        <v>16</v>
      </c>
      <c r="N6" s="278">
        <f t="shared" ref="N6" si="3">M6*H6</f>
        <v>628.33333333333337</v>
      </c>
      <c r="O6" s="277">
        <f t="shared" ref="O6:O7" si="4">I6+K6+M6</f>
        <v>48</v>
      </c>
      <c r="P6" s="277">
        <f t="shared" ref="P6:P8" si="5">F6-O6</f>
        <v>0</v>
      </c>
      <c r="R6" s="278">
        <f t="shared" ref="R6:R8" si="6">N6+L6+J6</f>
        <v>1885</v>
      </c>
      <c r="S6" s="278">
        <f t="shared" ref="S6:S8" si="7">G6-R6</f>
        <v>0</v>
      </c>
      <c r="U6" s="278"/>
    </row>
    <row r="7" spans="4:21" ht="24.75" customHeight="1" x14ac:dyDescent="0.25">
      <c r="D7" s="277" t="s">
        <v>198</v>
      </c>
      <c r="E7" s="277" t="s">
        <v>199</v>
      </c>
      <c r="F7" s="277">
        <v>11</v>
      </c>
      <c r="G7" s="277">
        <f>6454-500</f>
        <v>5954</v>
      </c>
      <c r="H7" s="278">
        <f t="shared" si="0"/>
        <v>541.27272727272725</v>
      </c>
      <c r="I7" s="277">
        <v>3</v>
      </c>
      <c r="J7" s="278">
        <f>I7*H7-787</f>
        <v>836.81818181818176</v>
      </c>
      <c r="K7" s="277">
        <v>3</v>
      </c>
      <c r="L7" s="278">
        <f>K7*H7-647</f>
        <v>976.81818181818176</v>
      </c>
      <c r="M7" s="277">
        <v>5</v>
      </c>
      <c r="N7" s="278">
        <f>M7*H7+787+647</f>
        <v>4140.363636363636</v>
      </c>
      <c r="O7" s="277">
        <f t="shared" si="4"/>
        <v>11</v>
      </c>
      <c r="P7" s="277">
        <f t="shared" si="5"/>
        <v>0</v>
      </c>
      <c r="R7" s="278">
        <f t="shared" si="6"/>
        <v>5954</v>
      </c>
      <c r="S7" s="278">
        <f t="shared" si="7"/>
        <v>0</v>
      </c>
      <c r="U7" s="278"/>
    </row>
    <row r="8" spans="4:21" ht="24.75" customHeight="1" x14ac:dyDescent="0.25">
      <c r="D8" s="277" t="s">
        <v>200</v>
      </c>
      <c r="E8" s="277" t="s">
        <v>201</v>
      </c>
      <c r="F8" s="277">
        <v>249</v>
      </c>
      <c r="G8" s="277">
        <v>2076</v>
      </c>
      <c r="H8" s="278">
        <f t="shared" si="0"/>
        <v>8.3373493975903621</v>
      </c>
      <c r="I8" s="277">
        <f>SUM(I5:I7)</f>
        <v>77</v>
      </c>
      <c r="J8" s="278">
        <f>H8*I8</f>
        <v>641.97590361445793</v>
      </c>
      <c r="K8" s="277">
        <f>SUM(K5:K7)</f>
        <v>87</v>
      </c>
      <c r="L8" s="278">
        <f>K8*H8</f>
        <v>725.34939759036149</v>
      </c>
      <c r="M8" s="277">
        <f>SUM(M5:M7)</f>
        <v>85</v>
      </c>
      <c r="N8" s="278">
        <f>M8*H8</f>
        <v>708.6746987951808</v>
      </c>
      <c r="O8" s="277">
        <f>SUM(O5:O7)</f>
        <v>249</v>
      </c>
      <c r="P8" s="277">
        <f t="shared" si="5"/>
        <v>0</v>
      </c>
      <c r="R8" s="278">
        <f t="shared" si="6"/>
        <v>2076</v>
      </c>
      <c r="S8" s="278">
        <f t="shared" si="7"/>
        <v>0</v>
      </c>
      <c r="U8" s="278"/>
    </row>
    <row r="9" spans="4:21" ht="24.75" customHeight="1" x14ac:dyDescent="0.25">
      <c r="D9" s="277" t="s">
        <v>202</v>
      </c>
      <c r="E9" s="277" t="s">
        <v>203</v>
      </c>
      <c r="F9" s="277">
        <v>1</v>
      </c>
      <c r="G9" s="277">
        <v>2000</v>
      </c>
      <c r="H9" s="278">
        <f t="shared" si="0"/>
        <v>2000</v>
      </c>
      <c r="I9" s="277">
        <v>1</v>
      </c>
      <c r="J9" s="278"/>
      <c r="L9" s="278"/>
      <c r="R9" s="277">
        <v>2000</v>
      </c>
      <c r="U9" s="278"/>
    </row>
    <row r="10" spans="4:21" ht="24.75" customHeight="1" x14ac:dyDescent="0.25">
      <c r="E10" s="277" t="s">
        <v>204</v>
      </c>
      <c r="G10" s="277">
        <f>SUM(G5:G9)</f>
        <v>53522</v>
      </c>
      <c r="H10" s="278"/>
      <c r="I10" s="278"/>
      <c r="J10" s="278">
        <f>SUM(J5:J9)</f>
        <v>13569.127418765975</v>
      </c>
      <c r="K10" s="278"/>
      <c r="L10" s="278">
        <f t="shared" ref="L10:N10" si="8">SUM(L5:L9)</f>
        <v>17093.753544320778</v>
      </c>
      <c r="M10" s="278"/>
      <c r="N10" s="278">
        <f t="shared" si="8"/>
        <v>20859.371668492149</v>
      </c>
      <c r="O10" s="278">
        <f>J10+L10+N10</f>
        <v>51522.2526315789</v>
      </c>
    </row>
    <row r="11" spans="4:21" x14ac:dyDescent="0.25">
      <c r="O11" s="277">
        <f t="shared" ref="O11" si="9">SUM(J11:N11)</f>
        <v>0</v>
      </c>
      <c r="U11" s="278">
        <f>L15-U9</f>
        <v>0</v>
      </c>
    </row>
    <row r="12" spans="4:21" x14ac:dyDescent="0.25">
      <c r="O12" s="277">
        <f>SUM(J12:N12)</f>
        <v>0</v>
      </c>
      <c r="R12" s="278">
        <f>SUM(R5:R11)</f>
        <v>53522.2526315789</v>
      </c>
    </row>
    <row r="14" spans="4:21" x14ac:dyDescent="0.25">
      <c r="J14" s="278"/>
      <c r="L14" s="278"/>
      <c r="N14" s="278"/>
    </row>
    <row r="15" spans="4:21" x14ac:dyDescent="0.25">
      <c r="J15" s="278"/>
      <c r="K15" s="278"/>
      <c r="L15" s="278"/>
      <c r="M15" s="278"/>
      <c r="N15" s="278"/>
    </row>
    <row r="21" spans="7:18" x14ac:dyDescent="0.25">
      <c r="G21" s="277">
        <v>29159</v>
      </c>
    </row>
    <row r="22" spans="7:18" x14ac:dyDescent="0.25">
      <c r="G22" s="277">
        <v>5141</v>
      </c>
    </row>
    <row r="23" spans="7:18" x14ac:dyDescent="0.25">
      <c r="G23" s="277">
        <v>11785</v>
      </c>
      <c r="R23" s="278"/>
    </row>
    <row r="24" spans="7:18" x14ac:dyDescent="0.25">
      <c r="G24" s="277">
        <v>200</v>
      </c>
      <c r="R24" s="278"/>
    </row>
    <row r="25" spans="7:18" x14ac:dyDescent="0.25">
      <c r="G25" s="277">
        <f>SUM(G21:G24)</f>
        <v>46285</v>
      </c>
    </row>
    <row r="26" spans="7:18" x14ac:dyDescent="0.25">
      <c r="G26" s="277">
        <f>G5-G25</f>
        <v>-4678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2023-03-21T09:36:13Z</dcterms:modified>
</cp:coreProperties>
</file>