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filterPrivacy="1"/>
  <xr:revisionPtr revIDLastSave="0" documentId="13_ncr:1_{16354381-D965-4EF7-8E23-517618DA9612}" xr6:coauthVersionLast="36" xr6:coauthVersionMax="36" xr10:uidLastSave="{00000000-0000-0000-0000-000000000000}"/>
  <bookViews>
    <workbookView xWindow="0" yWindow="0" windowWidth="22260" windowHeight="12645" activeTab="5" xr2:uid="{00000000-000D-0000-FFFF-FFFF00000000}"/>
  </bookViews>
  <sheets>
    <sheet name="2021" sheetId="1" r:id="rId1"/>
    <sheet name="Tr 2021" sheetId="5" r:id="rId2"/>
    <sheet name="2022" sheetId="4" r:id="rId3"/>
    <sheet name="Tr 2022" sheetId="6" r:id="rId4"/>
    <sheet name="2023" sheetId="3" r:id="rId5"/>
    <sheet name="Tr 2023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6" l="1"/>
  <c r="G12" i="6"/>
  <c r="H12" i="6"/>
  <c r="E12" i="6"/>
  <c r="D12" i="6"/>
  <c r="H11" i="5" l="1"/>
  <c r="G11" i="5"/>
  <c r="D11" i="5"/>
  <c r="E10" i="5"/>
  <c r="E11" i="5" s="1"/>
  <c r="F8" i="5" s="1"/>
  <c r="E8" i="5"/>
  <c r="F11" i="5" l="1"/>
  <c r="I8" i="5"/>
  <c r="I11" i="5" s="1"/>
  <c r="T36" i="1"/>
  <c r="S36" i="1"/>
  <c r="P36" i="1"/>
  <c r="N36" i="1"/>
  <c r="M36" i="1"/>
  <c r="L36" i="1"/>
  <c r="J36" i="1"/>
  <c r="I36" i="1"/>
  <c r="H36" i="1"/>
  <c r="Q35" i="1"/>
  <c r="Q34" i="1"/>
  <c r="Q33" i="1"/>
  <c r="Q32" i="1"/>
  <c r="Q31" i="1"/>
  <c r="R30" i="1"/>
  <c r="R36" i="1" s="1"/>
  <c r="Q30" i="1"/>
  <c r="K29" i="1"/>
  <c r="Q29" i="1" s="1"/>
  <c r="Q28" i="1"/>
  <c r="Q27" i="1"/>
  <c r="Q26" i="1"/>
  <c r="Q25" i="1"/>
  <c r="Q24" i="1"/>
  <c r="Q23" i="1"/>
  <c r="Q22" i="1"/>
  <c r="Q21" i="1"/>
  <c r="O20" i="1"/>
  <c r="Q20" i="1" s="1"/>
  <c r="Q19" i="1"/>
  <c r="Q18" i="1"/>
  <c r="Q17" i="1"/>
  <c r="Q16" i="1"/>
  <c r="Q15" i="1"/>
  <c r="O14" i="1"/>
  <c r="Q14" i="1" s="1"/>
  <c r="Q13" i="1"/>
  <c r="Q12" i="1"/>
  <c r="Q11" i="1"/>
  <c r="O10" i="1"/>
  <c r="Q10" i="1" s="1"/>
  <c r="Q9" i="1"/>
  <c r="Q8" i="1"/>
  <c r="O7" i="1"/>
  <c r="O36" i="1" l="1"/>
  <c r="Q7" i="1"/>
  <c r="Q36" i="1" s="1"/>
  <c r="K36" i="1"/>
  <c r="U32" i="4" l="1"/>
  <c r="T32" i="4"/>
  <c r="R32" i="4"/>
  <c r="Q32" i="4"/>
  <c r="L32" i="4"/>
  <c r="K32" i="4"/>
  <c r="J32" i="4"/>
  <c r="I32" i="4"/>
  <c r="P31" i="4"/>
  <c r="P30" i="4"/>
  <c r="P29" i="4"/>
  <c r="P28" i="4"/>
  <c r="P27" i="4"/>
  <c r="P26" i="4"/>
  <c r="P25" i="4"/>
  <c r="H25" i="4"/>
  <c r="H32" i="4" s="1"/>
  <c r="P24" i="4"/>
  <c r="P23" i="4"/>
  <c r="P22" i="4"/>
  <c r="P21" i="4"/>
  <c r="P20" i="4"/>
  <c r="P19" i="4"/>
  <c r="O18" i="4"/>
  <c r="P18" i="4" s="1"/>
  <c r="P17" i="4"/>
  <c r="P16" i="4"/>
  <c r="P15" i="4"/>
  <c r="P14" i="4"/>
  <c r="P13" i="4"/>
  <c r="P12" i="4"/>
  <c r="P11" i="4"/>
  <c r="P10" i="4"/>
  <c r="M32" i="4"/>
  <c r="P8" i="4"/>
  <c r="P7" i="4"/>
  <c r="N32" i="4"/>
  <c r="O32" i="4" l="1"/>
  <c r="P6" i="4"/>
  <c r="P9" i="4"/>
  <c r="P32" i="4" l="1"/>
  <c r="S32" i="4" s="1"/>
  <c r="T28" i="3" l="1"/>
  <c r="S28" i="3"/>
  <c r="O28" i="3"/>
  <c r="M28" i="3"/>
  <c r="L28" i="3"/>
  <c r="K28" i="3"/>
  <c r="I28" i="3"/>
  <c r="P27" i="3"/>
  <c r="P26" i="3"/>
  <c r="P25" i="3"/>
  <c r="H24" i="3"/>
  <c r="J23" i="3"/>
  <c r="J24" i="3" s="1"/>
  <c r="P22" i="3"/>
  <c r="P21" i="3"/>
  <c r="Q20" i="3"/>
  <c r="Q28" i="3" s="1"/>
  <c r="P20" i="3"/>
  <c r="P19" i="3"/>
  <c r="J18" i="3"/>
  <c r="H18" i="3"/>
  <c r="P17" i="3"/>
  <c r="P16" i="3"/>
  <c r="P15" i="3"/>
  <c r="P14" i="3"/>
  <c r="J13" i="3"/>
  <c r="J12" i="3"/>
  <c r="P12" i="3" s="1"/>
  <c r="P11" i="3"/>
  <c r="H11" i="3"/>
  <c r="H13" i="3" s="1"/>
  <c r="N10" i="3"/>
  <c r="P10" i="3" s="1"/>
  <c r="P9" i="3"/>
  <c r="N9" i="3"/>
  <c r="M9" i="3"/>
  <c r="H9" i="3"/>
  <c r="J8" i="3"/>
  <c r="N7" i="3"/>
  <c r="P7" i="3" s="1"/>
  <c r="H7" i="3"/>
  <c r="H8" i="3" s="1"/>
  <c r="H28" i="3" s="1"/>
  <c r="P6" i="3"/>
  <c r="N6" i="3"/>
  <c r="H6" i="3"/>
  <c r="J28" i="3" l="1"/>
  <c r="P23" i="3"/>
  <c r="P28" i="3" s="1"/>
  <c r="R28" i="3" s="1"/>
  <c r="N28" i="3"/>
</calcChain>
</file>

<file path=xl/sharedStrings.xml><?xml version="1.0" encoding="utf-8"?>
<sst xmlns="http://schemas.openxmlformats.org/spreadsheetml/2006/main" count="430" uniqueCount="151">
  <si>
    <t>APARATI I MINISTRISË SË DREJTËSISË</t>
  </si>
  <si>
    <t xml:space="preserve"> Situacioni përmbledhës i shpenzimeve për periudhën 01 Janar 2023 - 31 Dhjetor 2023</t>
  </si>
  <si>
    <t>KOD INST</t>
  </si>
  <si>
    <t>GR</t>
  </si>
  <si>
    <t>KAP</t>
  </si>
  <si>
    <t>ARTIKULL</t>
  </si>
  <si>
    <t>KOD OUTPUT</t>
  </si>
  <si>
    <t>Emërtimi i kodit OUTPUT</t>
  </si>
  <si>
    <t>PLAN VJETOR</t>
  </si>
  <si>
    <t>PL THESARI</t>
  </si>
  <si>
    <t>SHPENZ THESARI</t>
  </si>
  <si>
    <t>DEBIT 466</t>
  </si>
  <si>
    <t>KREDI 4662104</t>
  </si>
  <si>
    <t>Xhirim i Brendshëm 5800400</t>
  </si>
  <si>
    <t>Sigurime + tatim</t>
  </si>
  <si>
    <t>Fatura të Dhjetor 2023 kaluar në Janar 2024</t>
  </si>
  <si>
    <t>BANKA  me formule</t>
  </si>
  <si>
    <t>Fatura te Dhjetorit 2022 kaluar me banke ne Janar 2023</t>
  </si>
  <si>
    <t>BANKA TOTAL</t>
  </si>
  <si>
    <t>NR PUNONJ</t>
  </si>
  <si>
    <t>A</t>
  </si>
  <si>
    <t>B</t>
  </si>
  <si>
    <t>C</t>
  </si>
  <si>
    <t>D</t>
  </si>
  <si>
    <t>F</t>
  </si>
  <si>
    <t>G</t>
  </si>
  <si>
    <t>H</t>
  </si>
  <si>
    <t>I</t>
  </si>
  <si>
    <t>J</t>
  </si>
  <si>
    <t>K</t>
  </si>
  <si>
    <t>L</t>
  </si>
  <si>
    <t>M</t>
  </si>
  <si>
    <t>O</t>
  </si>
  <si>
    <t>P=I+J-K-L-M-O</t>
  </si>
  <si>
    <t>PLAN</t>
  </si>
  <si>
    <t>FAKT</t>
  </si>
  <si>
    <t>01110</t>
  </si>
  <si>
    <t>01</t>
  </si>
  <si>
    <t>91401AA</t>
  </si>
  <si>
    <t>Projektakte të hartuara dhe të vlerësuara</t>
  </si>
  <si>
    <t>91401AB</t>
  </si>
  <si>
    <t>Profesione të lira të monitoruara</t>
  </si>
  <si>
    <t>91401AC</t>
  </si>
  <si>
    <t>Kërkesa të marrveshjeve ndërkombëtare dhe konventave të realizuara</t>
  </si>
  <si>
    <t>01111</t>
  </si>
  <si>
    <t>02</t>
  </si>
  <si>
    <t>91401AH</t>
  </si>
  <si>
    <t>Raporte monitorimmi te kryera ne fushën e Antikorrupsionit</t>
  </si>
  <si>
    <t>04</t>
  </si>
  <si>
    <t>M140010</t>
  </si>
  <si>
    <t>TVSH - JUSTAL</t>
  </si>
  <si>
    <t>21AA001</t>
  </si>
  <si>
    <t>TVSH Operacioni Nderkombetar i Monitorimit</t>
  </si>
  <si>
    <t>18AQ801</t>
  </si>
  <si>
    <t>Ngritje dhe Ndertimi i Institucionit per edukim dher rehabilitim te te miturve</t>
  </si>
  <si>
    <t>18AQ508</t>
  </si>
  <si>
    <t>Furnizim dhe vendosje çilleri per godinen e aparatit te MD</t>
  </si>
  <si>
    <t>18AQ704</t>
  </si>
  <si>
    <t>Sistemi elektronik i menaxhimit te denoncimeve mbi rekordet korruptive</t>
  </si>
  <si>
    <t>M140312</t>
  </si>
  <si>
    <t>Blerje pajisje elektronike per Aparatin e Ministrise</t>
  </si>
  <si>
    <t>M140058</t>
  </si>
  <si>
    <t>Blerje pajisje zyre per Aparatin e Ministrise</t>
  </si>
  <si>
    <t>M140319</t>
  </si>
  <si>
    <t>Rehabilitimi  emergjent i Arkives se Ministrise se Drejtesise</t>
  </si>
  <si>
    <t>M140256</t>
  </si>
  <si>
    <t>Rritje e kapaciteteve te Burgut 313</t>
  </si>
  <si>
    <t>M140250</t>
  </si>
  <si>
    <t>Pershtatje emergjente e ambjenteve te Ministrise se Drejtesise</t>
  </si>
  <si>
    <t xml:space="preserve">TOTALI  </t>
  </si>
  <si>
    <t xml:space="preserve"> Situacioni përmbledhës i shpenzimeve për periudhën 01 Janar 2022 - 31 Dhjetor 2022</t>
  </si>
  <si>
    <t xml:space="preserve">      KOD INST</t>
  </si>
  <si>
    <t>Emërtimi I kodit OUTPUT</t>
  </si>
  <si>
    <t>Fatura të Dhjetor 2022 kaluar në Janar 2023</t>
  </si>
  <si>
    <t>Fatura të Dhjetorit 2021 kaluar me bankë në Janar 2022</t>
  </si>
  <si>
    <t>MEMO KREDI</t>
  </si>
  <si>
    <t>Raporte monitorimmi te Kryera ne fushën e Antikorrupsionit</t>
  </si>
  <si>
    <t>06</t>
  </si>
  <si>
    <t>18AQ504</t>
  </si>
  <si>
    <t>18AQ505</t>
  </si>
  <si>
    <t>Studime projektime</t>
  </si>
  <si>
    <t>18AQ506</t>
  </si>
  <si>
    <t>Rehabilitimi i godines se Ministrise se Drejtesise per shkakt te termetit</t>
  </si>
  <si>
    <t>18AQ703</t>
  </si>
  <si>
    <t>Sistemi I qenderzuar I marrdhenieve juridiksionale me jashte dhe brenda vendit per te dhenat kriminale</t>
  </si>
  <si>
    <t>Sistemi elektronik I menaxhimit te denoncimeve mbi rekordet korruptike</t>
  </si>
  <si>
    <t>01112</t>
  </si>
  <si>
    <t>03</t>
  </si>
  <si>
    <t>18AQ705</t>
  </si>
  <si>
    <t>Sistemi informatik I menaxhimit te proceseve te brendshme</t>
  </si>
  <si>
    <t>Rikonstruksioni I Institucionit per edukimin dhe rehabilitimin te te miturve</t>
  </si>
  <si>
    <t>Paisje elektronike te blera per aparatin e Ministrise se Drejtesise</t>
  </si>
  <si>
    <t>M140173</t>
  </si>
  <si>
    <t>TVSH Euralius</t>
  </si>
  <si>
    <t>TVSH Operacioni Nderkombetar I Monitorimit</t>
  </si>
  <si>
    <t>Pajisje zyre te blera per Aparatin e MD dhe qendren e te miturve</t>
  </si>
  <si>
    <t>APARATI  I MINISTRISE SE DREJTESISE</t>
  </si>
  <si>
    <t>PROG</t>
  </si>
  <si>
    <t>Emertimi I kodit OUTPUT</t>
  </si>
  <si>
    <t>Memo kredi  602</t>
  </si>
  <si>
    <t>Xhirim i Brendshem 5800400</t>
  </si>
  <si>
    <t>Sigurime+tatim</t>
  </si>
  <si>
    <t>Fatura te paguara ne Dhjetor 2021 dhe kaluar me banke ne Janar  2022</t>
  </si>
  <si>
    <t>BANKA</t>
  </si>
  <si>
    <t>Fatura te Dhjetorit 2020 kaluar me banke ne Janar 2021</t>
  </si>
  <si>
    <t>N</t>
  </si>
  <si>
    <t>P=I+J-K-L-M-N-O</t>
  </si>
  <si>
    <t>91401AD</t>
  </si>
  <si>
    <t>Të mitur të mbikqyrur</t>
  </si>
  <si>
    <t>0</t>
  </si>
  <si>
    <t>91401AE</t>
  </si>
  <si>
    <t>Të mitur të trajtuar</t>
  </si>
  <si>
    <t>TOTALI  I</t>
  </si>
  <si>
    <t>MINISTRIA E DREJTËSISË</t>
  </si>
  <si>
    <t>DEGA E THESARIT TË RRETHIT TIRANË</t>
  </si>
  <si>
    <t>AKT-RAKORDIMI I TË ARDHURAVE PËR PERIUDHËN     01 Janar - 31 Dhjetor 2021</t>
  </si>
  <si>
    <t>Kodi Institucionit</t>
  </si>
  <si>
    <t>Klasifikimi buxhetor i te ardhurave</t>
  </si>
  <si>
    <t>Pershkrimi i te ardhurave</t>
  </si>
  <si>
    <t>Te Ardhurat mujore</t>
  </si>
  <si>
    <t>Te Ardhurat mujore progresive</t>
  </si>
  <si>
    <t>Te Ardhurat progresive</t>
  </si>
  <si>
    <t>Pjesemarrja e institucionit</t>
  </si>
  <si>
    <t>Rritje e autorizuar</t>
  </si>
  <si>
    <t>Derdhur ne Buxhet</t>
  </si>
  <si>
    <t>Te ardhura per tu trasheguar ne vitin pasardhes</t>
  </si>
  <si>
    <t>Te tjera Tarifa Administrative dhe Rregullatore nacionale</t>
  </si>
  <si>
    <t>Grante Nga Organizata Nderkombetare</t>
  </si>
  <si>
    <t>Sekuestrime dhe zhdemtime</t>
  </si>
  <si>
    <t>T O T A L I</t>
  </si>
  <si>
    <t>Tarife nga konkurset</t>
  </si>
  <si>
    <t>Te tjera gjoba</t>
  </si>
  <si>
    <t>Te tjera nga shitja e mallrave e sherbimeve</t>
  </si>
  <si>
    <t>Emertimi i Institucionit</t>
  </si>
  <si>
    <t xml:space="preserve">Aparati Ministrise se Drejtesise </t>
  </si>
  <si>
    <t>RAKORDIMI  I  TE ARDHURAVE</t>
  </si>
  <si>
    <t>Periudha Janar -Dhjetor 2023</t>
  </si>
  <si>
    <t>Kodi i Institucioni</t>
  </si>
  <si>
    <t>Llog. ekonomike</t>
  </si>
  <si>
    <t>Pershkrimi</t>
  </si>
  <si>
    <t xml:space="preserve">Arketime mujore  </t>
  </si>
  <si>
    <t>Te ardhurat Progresive</t>
  </si>
  <si>
    <t>Pjesa e Institucionit</t>
  </si>
  <si>
    <t xml:space="preserve"> Rritje te autorizuar</t>
  </si>
  <si>
    <t>Per tu derdhur ne buxhet</t>
  </si>
  <si>
    <t xml:space="preserve">Mbeten per t'u trasheguar </t>
  </si>
  <si>
    <t xml:space="preserve">Tarifa nga konkurset                                                                                                                   </t>
  </si>
  <si>
    <t>-</t>
  </si>
  <si>
    <t xml:space="preserve">Te tjera tarifa administrative dhe rregullatore nacionale                                                                              </t>
  </si>
  <si>
    <t>Korrigjime nga vitet e kaluara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</si>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</sst>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sz val="10"/>
      <name val="Arial"/>
      <family val="2"/>
      <charset val="238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sz val="15"/>
      <name val="Times New Roman"/>
      <family val="1"/>
    </font>
    <font>
      <b/>
      <sz val="15"/>
      <name val="Times New Roman"/>
      <family val="1"/>
    </font>
    <font>
      <sz val="15"/>
      <color theme="1"/>
      <name val="Calibri"/>
      <family val="2"/>
      <scheme val="minor"/>
    </font>
    <font>
      <sz val="15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b/>
      <sz val="10"/>
      <name val="Arial"/>
      <family val="2"/>
    </font>
    <font>
      <b/>
      <sz val="10"/>
      <name val="Arial Unicode MS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27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6" fillId="0" borderId="0" xfId="0" applyNumberFormat="1" applyFo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64" fontId="8" fillId="0" borderId="3" xfId="2" applyNumberFormat="1" applyFont="1" applyFill="1" applyBorder="1" applyAlignment="1">
      <alignment horizontal="center" vertical="center"/>
    </xf>
    <xf numFmtId="164" fontId="8" fillId="0" borderId="3" xfId="2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164" fontId="10" fillId="0" borderId="3" xfId="2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quotePrefix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wrapText="1"/>
    </xf>
    <xf numFmtId="3" fontId="12" fillId="0" borderId="8" xfId="3" applyNumberFormat="1" applyFont="1" applyFill="1" applyBorder="1" applyAlignment="1">
      <alignment horizontal="center"/>
    </xf>
    <xf numFmtId="164" fontId="12" fillId="0" borderId="8" xfId="2" applyNumberFormat="1" applyFont="1" applyFill="1" applyBorder="1"/>
    <xf numFmtId="164" fontId="12" fillId="0" borderId="8" xfId="1" applyNumberFormat="1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43" fontId="12" fillId="0" borderId="8" xfId="0" applyNumberFormat="1" applyFont="1" applyBorder="1" applyAlignment="1">
      <alignment horizontal="center"/>
    </xf>
    <xf numFmtId="164" fontId="12" fillId="0" borderId="8" xfId="2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1" xfId="0" quotePrefix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wrapText="1"/>
    </xf>
    <xf numFmtId="3" fontId="12" fillId="0" borderId="11" xfId="3" applyNumberFormat="1" applyFont="1" applyFill="1" applyBorder="1" applyAlignment="1">
      <alignment horizontal="center"/>
    </xf>
    <xf numFmtId="164" fontId="12" fillId="0" borderId="11" xfId="2" applyNumberFormat="1" applyFont="1" applyFill="1" applyBorder="1"/>
    <xf numFmtId="164" fontId="12" fillId="0" borderId="11" xfId="1" applyNumberFormat="1" applyFont="1" applyFill="1" applyBorder="1" applyAlignment="1">
      <alignment horizontal="center"/>
    </xf>
    <xf numFmtId="0" fontId="15" fillId="0" borderId="11" xfId="0" applyFont="1" applyBorder="1" applyAlignment="1">
      <alignment horizontal="center"/>
    </xf>
    <xf numFmtId="164" fontId="12" fillId="0" borderId="11" xfId="2" applyNumberFormat="1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/>
    </xf>
    <xf numFmtId="3" fontId="15" fillId="0" borderId="11" xfId="3" applyNumberFormat="1" applyFont="1" applyFill="1" applyBorder="1" applyAlignment="1">
      <alignment horizontal="center"/>
    </xf>
    <xf numFmtId="164" fontId="15" fillId="0" borderId="11" xfId="1" applyNumberFormat="1" applyFont="1" applyFill="1" applyBorder="1" applyAlignment="1">
      <alignment horizontal="center"/>
    </xf>
    <xf numFmtId="43" fontId="12" fillId="0" borderId="11" xfId="1" applyFont="1" applyFill="1" applyBorder="1" applyAlignment="1">
      <alignment horizontal="center"/>
    </xf>
    <xf numFmtId="164" fontId="15" fillId="0" borderId="11" xfId="0" applyNumberFormat="1" applyFont="1" applyBorder="1" applyAlignment="1">
      <alignment horizontal="center"/>
    </xf>
    <xf numFmtId="43" fontId="15" fillId="0" borderId="11" xfId="1" applyFont="1" applyFill="1" applyBorder="1" applyAlignment="1">
      <alignment horizontal="center"/>
    </xf>
    <xf numFmtId="43" fontId="15" fillId="0" borderId="11" xfId="0" applyNumberFormat="1" applyFont="1" applyBorder="1" applyAlignment="1">
      <alignment horizontal="center"/>
    </xf>
    <xf numFmtId="0" fontId="16" fillId="0" borderId="11" xfId="0" applyFont="1" applyBorder="1"/>
    <xf numFmtId="164" fontId="17" fillId="0" borderId="11" xfId="2" applyNumberFormat="1" applyFont="1" applyFill="1" applyBorder="1"/>
    <xf numFmtId="1" fontId="11" fillId="0" borderId="13" xfId="1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4" xfId="0" quotePrefix="1" applyFont="1" applyBorder="1" applyAlignment="1">
      <alignment horizontal="center"/>
    </xf>
    <xf numFmtId="0" fontId="15" fillId="0" borderId="14" xfId="0" applyFont="1" applyBorder="1" applyAlignment="1">
      <alignment horizontal="center" vertical="center"/>
    </xf>
    <xf numFmtId="0" fontId="12" fillId="0" borderId="14" xfId="0" applyFont="1" applyBorder="1"/>
    <xf numFmtId="0" fontId="12" fillId="0" borderId="14" xfId="0" applyFont="1" applyBorder="1" applyAlignment="1">
      <alignment wrapText="1"/>
    </xf>
    <xf numFmtId="3" fontId="15" fillId="0" borderId="14" xfId="3" applyNumberFormat="1" applyFont="1" applyFill="1" applyBorder="1" applyAlignment="1">
      <alignment horizontal="center"/>
    </xf>
    <xf numFmtId="164" fontId="12" fillId="0" borderId="14" xfId="2" applyNumberFormat="1" applyFont="1" applyFill="1" applyBorder="1"/>
    <xf numFmtId="164" fontId="15" fillId="0" borderId="14" xfId="1" applyNumberFormat="1" applyFont="1" applyFill="1" applyBorder="1" applyAlignment="1">
      <alignment horizontal="center"/>
    </xf>
    <xf numFmtId="0" fontId="15" fillId="0" borderId="14" xfId="0" applyFont="1" applyBorder="1" applyAlignment="1">
      <alignment horizontal="center"/>
    </xf>
    <xf numFmtId="164" fontId="12" fillId="0" borderId="14" xfId="2" applyNumberFormat="1" applyFont="1" applyFill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3" fontId="17" fillId="0" borderId="11" xfId="3" applyNumberFormat="1" applyFont="1" applyFill="1" applyBorder="1" applyAlignment="1">
      <alignment horizontal="center"/>
    </xf>
    <xf numFmtId="164" fontId="17" fillId="0" borderId="11" xfId="1" applyNumberFormat="1" applyFont="1" applyFill="1" applyBorder="1" applyAlignment="1">
      <alignment horizontal="center"/>
    </xf>
    <xf numFmtId="0" fontId="18" fillId="0" borderId="11" xfId="0" applyFont="1" applyBorder="1" applyAlignment="1">
      <alignment horizontal="center"/>
    </xf>
    <xf numFmtId="164" fontId="17" fillId="0" borderId="11" xfId="0" applyNumberFormat="1" applyFont="1" applyBorder="1" applyAlignment="1">
      <alignment horizontal="center"/>
    </xf>
    <xf numFmtId="0" fontId="19" fillId="0" borderId="11" xfId="0" applyFont="1" applyBorder="1"/>
    <xf numFmtId="0" fontId="20" fillId="0" borderId="1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3" xfId="0" quotePrefix="1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3" xfId="0" applyFont="1" applyBorder="1"/>
    <xf numFmtId="0" fontId="15" fillId="0" borderId="3" xfId="0" applyFont="1" applyBorder="1" applyAlignment="1">
      <alignment wrapText="1"/>
    </xf>
    <xf numFmtId="3" fontId="18" fillId="0" borderId="3" xfId="3" applyNumberFormat="1" applyFont="1" applyFill="1" applyBorder="1" applyAlignment="1">
      <alignment horizontal="center"/>
    </xf>
    <xf numFmtId="4" fontId="18" fillId="0" borderId="3" xfId="3" applyNumberFormat="1" applyFont="1" applyFill="1" applyBorder="1" applyAlignment="1">
      <alignment horizontal="center"/>
    </xf>
    <xf numFmtId="3" fontId="18" fillId="0" borderId="6" xfId="3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164" fontId="23" fillId="0" borderId="0" xfId="2" applyNumberFormat="1" applyFont="1" applyFill="1" applyBorder="1"/>
    <xf numFmtId="43" fontId="23" fillId="0" borderId="0" xfId="2" applyFont="1" applyFill="1" applyBorder="1"/>
    <xf numFmtId="0" fontId="2" fillId="0" borderId="0" xfId="0" applyFont="1" applyFill="1" applyAlignment="1">
      <alignment vertical="center"/>
    </xf>
    <xf numFmtId="0" fontId="4" fillId="0" borderId="0" xfId="0" applyFont="1" applyFill="1" applyAlignment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4" fontId="6" fillId="0" borderId="0" xfId="0" applyNumberFormat="1" applyFont="1" applyFill="1"/>
    <xf numFmtId="43" fontId="6" fillId="0" borderId="0" xfId="0" applyNumberFormat="1" applyFont="1" applyFill="1"/>
    <xf numFmtId="0" fontId="24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/>
    </xf>
    <xf numFmtId="0" fontId="24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64" fontId="10" fillId="0" borderId="3" xfId="2" applyNumberFormat="1" applyFont="1" applyFill="1" applyBorder="1" applyAlignment="1">
      <alignment horizontal="center" vertical="center"/>
    </xf>
    <xf numFmtId="164" fontId="10" fillId="0" borderId="3" xfId="2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/>
    </xf>
    <xf numFmtId="0" fontId="8" fillId="0" borderId="8" xfId="0" applyFont="1" applyFill="1" applyBorder="1" applyAlignment="1"/>
    <xf numFmtId="0" fontId="8" fillId="0" borderId="8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164" fontId="15" fillId="0" borderId="8" xfId="2" applyNumberFormat="1" applyFont="1" applyFill="1" applyBorder="1" applyAlignment="1">
      <alignment horizontal="center"/>
    </xf>
    <xf numFmtId="0" fontId="22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quotePrefix="1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wrapText="1"/>
    </xf>
    <xf numFmtId="0" fontId="18" fillId="0" borderId="11" xfId="0" applyFont="1" applyFill="1" applyBorder="1" applyAlignment="1">
      <alignment horizontal="center"/>
    </xf>
    <xf numFmtId="164" fontId="17" fillId="0" borderId="11" xfId="0" applyNumberFormat="1" applyFont="1" applyFill="1" applyBorder="1" applyAlignment="1">
      <alignment horizontal="center"/>
    </xf>
    <xf numFmtId="164" fontId="17" fillId="0" borderId="11" xfId="2" applyNumberFormat="1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left" wrapText="1"/>
    </xf>
    <xf numFmtId="0" fontId="6" fillId="0" borderId="11" xfId="0" applyFont="1" applyFill="1" applyBorder="1" applyAlignment="1"/>
    <xf numFmtId="0" fontId="6" fillId="0" borderId="11" xfId="0" quotePrefix="1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12" fillId="0" borderId="11" xfId="0" applyFont="1" applyFill="1" applyBorder="1"/>
    <xf numFmtId="164" fontId="18" fillId="0" borderId="11" xfId="0" applyNumberFormat="1" applyFont="1" applyFill="1" applyBorder="1" applyAlignment="1">
      <alignment horizontal="center"/>
    </xf>
    <xf numFmtId="43" fontId="18" fillId="0" borderId="11" xfId="0" applyNumberFormat="1" applyFont="1" applyFill="1" applyBorder="1" applyAlignment="1">
      <alignment horizontal="center"/>
    </xf>
    <xf numFmtId="0" fontId="26" fillId="0" borderId="11" xfId="0" applyFont="1" applyFill="1" applyBorder="1" applyAlignment="1">
      <alignment wrapText="1"/>
    </xf>
    <xf numFmtId="164" fontId="18" fillId="0" borderId="11" xfId="1" applyNumberFormat="1" applyFont="1" applyFill="1" applyBorder="1" applyAlignment="1">
      <alignment horizontal="center"/>
    </xf>
    <xf numFmtId="0" fontId="22" fillId="0" borderId="11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9" fillId="0" borderId="11" xfId="0" applyFont="1" applyFill="1" applyBorder="1"/>
    <xf numFmtId="0" fontId="12" fillId="0" borderId="11" xfId="0" applyFont="1" applyFill="1" applyBorder="1" applyAlignment="1">
      <alignment wrapText="1"/>
    </xf>
    <xf numFmtId="3" fontId="18" fillId="0" borderId="11" xfId="3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Border="1" applyAlignment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7" fillId="2" borderId="0" xfId="0" applyFont="1" applyFill="1"/>
    <xf numFmtId="0" fontId="28" fillId="2" borderId="0" xfId="0" applyFont="1" applyFill="1"/>
    <xf numFmtId="0" fontId="29" fillId="2" borderId="0" xfId="0" applyFont="1" applyFill="1"/>
    <xf numFmtId="0" fontId="27" fillId="0" borderId="0" xfId="0" applyFont="1" applyFill="1"/>
    <xf numFmtId="0" fontId="0" fillId="2" borderId="0" xfId="0" applyFill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1" fillId="0" borderId="0" xfId="0" applyFont="1" applyFill="1"/>
    <xf numFmtId="0" fontId="15" fillId="3" borderId="11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vertical="center"/>
    </xf>
    <xf numFmtId="0" fontId="15" fillId="3" borderId="11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center" vertical="center" wrapText="1"/>
    </xf>
    <xf numFmtId="164" fontId="15" fillId="0" borderId="11" xfId="2" applyNumberFormat="1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5" fillId="3" borderId="11" xfId="2" applyNumberFormat="1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left"/>
    </xf>
    <xf numFmtId="164" fontId="15" fillId="2" borderId="11" xfId="2" applyNumberFormat="1" applyFont="1" applyFill="1" applyBorder="1" applyAlignment="1">
      <alignment horizontal="center"/>
    </xf>
    <xf numFmtId="164" fontId="15" fillId="0" borderId="11" xfId="2" applyNumberFormat="1" applyFont="1" applyFill="1" applyBorder="1" applyAlignment="1">
      <alignment horizontal="center"/>
    </xf>
    <xf numFmtId="0" fontId="11" fillId="2" borderId="11" xfId="0" applyFont="1" applyFill="1" applyBorder="1"/>
    <xf numFmtId="0" fontId="11" fillId="2" borderId="11" xfId="0" applyFont="1" applyFill="1" applyBorder="1" applyAlignment="1">
      <alignment horizontal="center"/>
    </xf>
    <xf numFmtId="0" fontId="11" fillId="2" borderId="11" xfId="0" quotePrefix="1" applyFont="1" applyFill="1" applyBorder="1"/>
    <xf numFmtId="0" fontId="11" fillId="2" borderId="11" xfId="0" quotePrefix="1" applyFont="1" applyFill="1" applyBorder="1" applyAlignment="1">
      <alignment horizontal="left"/>
    </xf>
    <xf numFmtId="0" fontId="12" fillId="2" borderId="11" xfId="0" applyFont="1" applyFill="1" applyBorder="1"/>
    <xf numFmtId="0" fontId="12" fillId="2" borderId="11" xfId="0" applyFont="1" applyFill="1" applyBorder="1" applyAlignment="1">
      <alignment wrapText="1"/>
    </xf>
    <xf numFmtId="0" fontId="15" fillId="0" borderId="11" xfId="0" applyFont="1" applyFill="1" applyBorder="1" applyAlignment="1">
      <alignment horizontal="center"/>
    </xf>
    <xf numFmtId="164" fontId="12" fillId="2" borderId="11" xfId="0" applyNumberFormat="1" applyFont="1" applyFill="1" applyBorder="1" applyAlignment="1">
      <alignment horizontal="center"/>
    </xf>
    <xf numFmtId="164" fontId="12" fillId="2" borderId="11" xfId="2" applyNumberFormat="1" applyFont="1" applyFill="1" applyBorder="1" applyAlignment="1">
      <alignment horizontal="center"/>
    </xf>
    <xf numFmtId="0" fontId="11" fillId="0" borderId="11" xfId="0" applyFont="1" applyFill="1" applyBorder="1"/>
    <xf numFmtId="3" fontId="12" fillId="0" borderId="11" xfId="3" quotePrefix="1" applyNumberFormat="1" applyFont="1" applyFill="1" applyBorder="1" applyAlignment="1">
      <alignment horizontal="center"/>
    </xf>
    <xf numFmtId="164" fontId="15" fillId="0" borderId="11" xfId="0" applyNumberFormat="1" applyFont="1" applyFill="1" applyBorder="1" applyAlignment="1">
      <alignment horizontal="center"/>
    </xf>
    <xf numFmtId="164" fontId="12" fillId="2" borderId="11" xfId="2" applyNumberFormat="1" applyFont="1" applyFill="1" applyBorder="1"/>
    <xf numFmtId="43" fontId="15" fillId="0" borderId="11" xfId="0" applyNumberFormat="1" applyFont="1" applyFill="1" applyBorder="1" applyAlignment="1">
      <alignment horizontal="center"/>
    </xf>
    <xf numFmtId="164" fontId="12" fillId="2" borderId="11" xfId="1" applyNumberFormat="1" applyFont="1" applyFill="1" applyBorder="1" applyAlignment="1">
      <alignment horizontal="center"/>
    </xf>
    <xf numFmtId="0" fontId="2" fillId="4" borderId="11" xfId="0" applyFont="1" applyFill="1" applyBorder="1"/>
    <xf numFmtId="0" fontId="2" fillId="4" borderId="11" xfId="0" applyFont="1" applyFill="1" applyBorder="1" applyAlignment="1">
      <alignment horizontal="center"/>
    </xf>
    <xf numFmtId="0" fontId="2" fillId="4" borderId="11" xfId="0" quotePrefix="1" applyFont="1" applyFill="1" applyBorder="1"/>
    <xf numFmtId="0" fontId="2" fillId="4" borderId="11" xfId="0" quotePrefix="1" applyFont="1" applyFill="1" applyBorder="1" applyAlignment="1">
      <alignment horizontal="left"/>
    </xf>
    <xf numFmtId="0" fontId="15" fillId="4" borderId="11" xfId="0" applyFont="1" applyFill="1" applyBorder="1"/>
    <xf numFmtId="0" fontId="15" fillId="4" borderId="11" xfId="0" applyFont="1" applyFill="1" applyBorder="1" applyAlignment="1">
      <alignment wrapText="1"/>
    </xf>
    <xf numFmtId="3" fontId="15" fillId="4" borderId="11" xfId="3" applyNumberFormat="1" applyFont="1" applyFill="1" applyBorder="1" applyAlignment="1">
      <alignment horizontal="center"/>
    </xf>
    <xf numFmtId="0" fontId="11" fillId="0" borderId="0" xfId="0" applyFont="1" applyFill="1" applyBorder="1"/>
    <xf numFmtId="0" fontId="23" fillId="0" borderId="0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5" fillId="3" borderId="17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wrapText="1"/>
    </xf>
    <xf numFmtId="0" fontId="15" fillId="0" borderId="18" xfId="0" applyFont="1" applyFill="1" applyBorder="1" applyAlignment="1">
      <alignment horizontal="center" wrapText="1"/>
    </xf>
    <xf numFmtId="0" fontId="15" fillId="0" borderId="1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0" fillId="0" borderId="0" xfId="0" applyFont="1" applyAlignment="1"/>
    <xf numFmtId="0" fontId="30" fillId="0" borderId="0" xfId="0" applyFont="1"/>
    <xf numFmtId="0" fontId="30" fillId="0" borderId="0" xfId="0" applyFont="1" applyAlignment="1">
      <alignment horizontal="center"/>
    </xf>
    <xf numFmtId="0" fontId="31" fillId="0" borderId="0" xfId="0" applyFont="1"/>
    <xf numFmtId="0" fontId="30" fillId="0" borderId="2" xfId="0" applyFont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top" wrapText="1"/>
    </xf>
    <xf numFmtId="0" fontId="30" fillId="0" borderId="6" xfId="0" applyFont="1" applyBorder="1" applyAlignment="1">
      <alignment horizontal="center" vertical="top" wrapText="1"/>
    </xf>
    <xf numFmtId="0" fontId="30" fillId="0" borderId="20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30" fillId="0" borderId="25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0" borderId="8" xfId="0" applyFont="1" applyBorder="1" applyAlignment="1"/>
    <xf numFmtId="0" fontId="6" fillId="0" borderId="12" xfId="0" applyFont="1" applyBorder="1"/>
    <xf numFmtId="164" fontId="6" fillId="0" borderId="26" xfId="1" applyNumberFormat="1" applyFont="1" applyBorder="1"/>
    <xf numFmtId="164" fontId="31" fillId="0" borderId="8" xfId="1" applyNumberFormat="1" applyFont="1" applyBorder="1" applyAlignment="1">
      <alignment horizontal="center"/>
    </xf>
    <xf numFmtId="164" fontId="31" fillId="0" borderId="8" xfId="0" applyNumberFormat="1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1" fillId="0" borderId="11" xfId="0" applyFont="1" applyBorder="1" applyAlignment="1"/>
    <xf numFmtId="0" fontId="31" fillId="0" borderId="28" xfId="0" applyFont="1" applyBorder="1"/>
    <xf numFmtId="0" fontId="31" fillId="0" borderId="29" xfId="0" applyFont="1" applyBorder="1"/>
    <xf numFmtId="0" fontId="30" fillId="0" borderId="30" xfId="0" applyFont="1" applyBorder="1" applyAlignment="1">
      <alignment horizontal="center"/>
    </xf>
    <xf numFmtId="164" fontId="30" fillId="0" borderId="31" xfId="0" applyNumberFormat="1" applyFont="1" applyBorder="1" applyAlignment="1">
      <alignment horizontal="center"/>
    </xf>
    <xf numFmtId="164" fontId="30" fillId="0" borderId="29" xfId="0" applyNumberFormat="1" applyFont="1" applyBorder="1" applyAlignment="1">
      <alignment horizontal="center"/>
    </xf>
    <xf numFmtId="164" fontId="30" fillId="0" borderId="29" xfId="1" applyNumberFormat="1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164" fontId="31" fillId="0" borderId="26" xfId="1" applyNumberFormat="1" applyFont="1" applyBorder="1" applyAlignment="1">
      <alignment horizontal="center"/>
    </xf>
    <xf numFmtId="164" fontId="31" fillId="0" borderId="27" xfId="1" applyNumberFormat="1" applyFont="1" applyBorder="1" applyAlignment="1">
      <alignment horizontal="center"/>
    </xf>
    <xf numFmtId="0" fontId="31" fillId="0" borderId="8" xfId="0" applyFont="1" applyBorder="1" applyAlignment="1">
      <alignment horizontal="right"/>
    </xf>
    <xf numFmtId="0" fontId="30" fillId="0" borderId="13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0" fillId="0" borderId="0" xfId="0"/>
    <xf numFmtId="0" fontId="32" fillId="0" borderId="0" xfId="0" applyFont="1"/>
    <xf numFmtId="0" fontId="33" fillId="0" borderId="0" xfId="0" applyFont="1"/>
    <xf numFmtId="0" fontId="32" fillId="0" borderId="0" xfId="0" applyFont="1" applyAlignment="1">
      <alignment horizontal="left"/>
    </xf>
    <xf numFmtId="0" fontId="34" fillId="0" borderId="0" xfId="0" applyFont="1" applyAlignment="1">
      <alignment horizontal="center" wrapText="1"/>
    </xf>
    <xf numFmtId="0" fontId="35" fillId="5" borderId="33" xfId="0" applyFont="1" applyFill="1" applyBorder="1" applyAlignment="1">
      <alignment horizontal="center" wrapText="1"/>
    </xf>
    <xf numFmtId="0" fontId="35" fillId="5" borderId="34" xfId="0" applyFont="1" applyFill="1" applyBorder="1" applyAlignment="1">
      <alignment horizontal="center" wrapText="1"/>
    </xf>
    <xf numFmtId="43" fontId="32" fillId="0" borderId="11" xfId="1" applyFont="1" applyFill="1" applyBorder="1" applyAlignment="1">
      <alignment horizontal="center"/>
    </xf>
    <xf numFmtId="43" fontId="32" fillId="7" borderId="11" xfId="1" applyFont="1" applyFill="1" applyBorder="1" applyAlignment="1">
      <alignment horizontal="center"/>
    </xf>
    <xf numFmtId="43" fontId="32" fillId="7" borderId="17" xfId="1" applyFont="1" applyFill="1" applyBorder="1" applyAlignment="1">
      <alignment horizontal="center"/>
    </xf>
    <xf numFmtId="4" fontId="32" fillId="7" borderId="11" xfId="0" applyNumberFormat="1" applyFont="1" applyFill="1" applyBorder="1"/>
    <xf numFmtId="0" fontId="0" fillId="5" borderId="3" xfId="0" applyFill="1" applyBorder="1"/>
    <xf numFmtId="4" fontId="32" fillId="5" borderId="35" xfId="0" applyNumberFormat="1" applyFont="1" applyFill="1" applyBorder="1" applyAlignment="1">
      <alignment horizontal="right"/>
    </xf>
    <xf numFmtId="4" fontId="32" fillId="5" borderId="20" xfId="1" applyNumberFormat="1" applyFont="1" applyFill="1" applyBorder="1"/>
    <xf numFmtId="43" fontId="0" fillId="0" borderId="0" xfId="0" applyNumberFormat="1"/>
    <xf numFmtId="4" fontId="32" fillId="0" borderId="36" xfId="0" applyNumberFormat="1" applyFont="1" applyBorder="1"/>
    <xf numFmtId="4" fontId="32" fillId="0" borderId="0" xfId="0" applyNumberFormat="1" applyFont="1"/>
    <xf numFmtId="0" fontId="35" fillId="5" borderId="37" xfId="0" applyFont="1" applyFill="1" applyBorder="1"/>
    <xf numFmtId="0" fontId="33" fillId="0" borderId="11" xfId="0" applyFont="1" applyBorder="1" applyAlignment="1">
      <alignment horizontal="left"/>
    </xf>
    <xf numFmtId="0" fontId="0" fillId="5" borderId="2" xfId="0" applyFill="1" applyBorder="1"/>
    <xf numFmtId="0" fontId="32" fillId="5" borderId="3" xfId="0" applyFont="1" applyFill="1" applyBorder="1" applyAlignment="1">
      <alignment horizontal="center"/>
    </xf>
    <xf numFmtId="4" fontId="32" fillId="5" borderId="3" xfId="1" applyNumberFormat="1" applyFont="1" applyFill="1" applyBorder="1" applyAlignment="1">
      <alignment horizontal="right"/>
    </xf>
    <xf numFmtId="43" fontId="32" fillId="5" borderId="3" xfId="1" applyFont="1" applyFill="1" applyBorder="1" applyAlignment="1">
      <alignment horizontal="right"/>
    </xf>
    <xf numFmtId="4" fontId="32" fillId="5" borderId="6" xfId="1" applyNumberFormat="1" applyFont="1" applyFill="1" applyBorder="1" applyAlignment="1">
      <alignment horizontal="right"/>
    </xf>
    <xf numFmtId="49" fontId="35" fillId="5" borderId="2" xfId="0" applyNumberFormat="1" applyFont="1" applyFill="1" applyBorder="1" applyAlignment="1">
      <alignment horizontal="center" wrapText="1"/>
    </xf>
    <xf numFmtId="0" fontId="35" fillId="5" borderId="22" xfId="0" applyFont="1" applyFill="1" applyBorder="1" applyAlignment="1">
      <alignment horizontal="center" wrapText="1"/>
    </xf>
    <xf numFmtId="0" fontId="35" fillId="6" borderId="22" xfId="0" applyFont="1" applyFill="1" applyBorder="1" applyAlignment="1">
      <alignment horizontal="center" wrapText="1"/>
    </xf>
    <xf numFmtId="0" fontId="35" fillId="5" borderId="23" xfId="0" applyFont="1" applyFill="1" applyBorder="1" applyAlignment="1">
      <alignment horizontal="center" wrapText="1"/>
    </xf>
    <xf numFmtId="0" fontId="35" fillId="7" borderId="7" xfId="0" applyFont="1" applyFill="1" applyBorder="1" applyAlignment="1">
      <alignment horizontal="left"/>
    </xf>
    <xf numFmtId="0" fontId="36" fillId="0" borderId="0" xfId="0" applyFont="1" applyBorder="1" applyAlignment="1">
      <alignment horizontal="left"/>
    </xf>
    <xf numFmtId="4" fontId="32" fillId="7" borderId="12" xfId="0" applyNumberFormat="1" applyFont="1" applyFill="1" applyBorder="1"/>
    <xf numFmtId="0" fontId="35" fillId="7" borderId="28" xfId="0" applyFont="1" applyFill="1" applyBorder="1" applyAlignment="1">
      <alignment horizontal="left"/>
    </xf>
    <xf numFmtId="0" fontId="33" fillId="0" borderId="38" xfId="0" applyFont="1" applyBorder="1" applyAlignment="1">
      <alignment horizontal="left"/>
    </xf>
    <xf numFmtId="0" fontId="36" fillId="7" borderId="39" xfId="0" applyFont="1" applyFill="1" applyBorder="1" applyAlignment="1">
      <alignment horizontal="left"/>
    </xf>
    <xf numFmtId="43" fontId="32" fillId="0" borderId="38" xfId="1" applyFont="1" applyFill="1" applyBorder="1" applyAlignment="1">
      <alignment horizontal="center"/>
    </xf>
    <xf numFmtId="43" fontId="32" fillId="7" borderId="38" xfId="1" applyFont="1" applyFill="1" applyBorder="1" applyAlignment="1">
      <alignment horizontal="center"/>
    </xf>
    <xf numFmtId="43" fontId="32" fillId="7" borderId="40" xfId="1" applyFont="1" applyFill="1" applyBorder="1" applyAlignment="1">
      <alignment horizontal="center"/>
    </xf>
    <xf numFmtId="43" fontId="32" fillId="7" borderId="38" xfId="1" applyFont="1" applyFill="1" applyBorder="1"/>
    <xf numFmtId="43" fontId="32" fillId="7" borderId="38" xfId="1" applyFont="1" applyFill="1" applyBorder="1" applyAlignment="1">
      <alignment horizontal="right"/>
    </xf>
    <xf numFmtId="4" fontId="32" fillId="7" borderId="38" xfId="0" applyNumberFormat="1" applyFont="1" applyFill="1" applyBorder="1"/>
    <xf numFmtId="4" fontId="32" fillId="7" borderId="41" xfId="0" applyNumberFormat="1" applyFont="1" applyFill="1" applyBorder="1"/>
  </cellXfs>
  <cellStyles count="4">
    <cellStyle name="Comma" xfId="1" builtinId="3"/>
    <cellStyle name="Comma 2" xfId="2" xr:uid="{F461E58D-F806-4E9E-B8CD-B2598E87836A}"/>
    <cellStyle name="Comma 3" xfId="3" xr:uid="{13721513-A3CA-45DD-917A-DD11C70FD70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zoomScale="80" zoomScaleNormal="80" workbookViewId="0">
      <selection activeCell="D14" sqref="D14"/>
    </sheetView>
  </sheetViews>
  <sheetFormatPr defaultRowHeight="15"/>
  <cols>
    <col min="1" max="1" width="10.42578125" customWidth="1"/>
    <col min="2" max="2" width="5.42578125" bestFit="1" customWidth="1"/>
    <col min="3" max="3" width="9.28515625" bestFit="1" customWidth="1"/>
    <col min="4" max="4" width="7" bestFit="1" customWidth="1"/>
    <col min="5" max="5" width="15.85546875" customWidth="1"/>
    <col min="6" max="6" width="12.5703125" bestFit="1" customWidth="1"/>
    <col min="7" max="7" width="24.5703125" customWidth="1"/>
    <col min="8" max="8" width="15.7109375" bestFit="1" customWidth="1"/>
    <col min="9" max="10" width="16.140625" bestFit="1" customWidth="1"/>
    <col min="11" max="11" width="13.5703125" bestFit="1" customWidth="1"/>
    <col min="12" max="12" width="11.28515625" bestFit="1" customWidth="1"/>
    <col min="13" max="13" width="13.140625" bestFit="1" customWidth="1"/>
    <col min="14" max="14" width="15" bestFit="1" customWidth="1"/>
    <col min="15" max="15" width="19.5703125" bestFit="1" customWidth="1"/>
    <col min="16" max="16" width="31.42578125" bestFit="1" customWidth="1"/>
    <col min="17" max="17" width="23.7109375" bestFit="1" customWidth="1"/>
    <col min="18" max="18" width="24.5703125" bestFit="1" customWidth="1"/>
    <col min="19" max="19" width="8.5703125" bestFit="1" customWidth="1"/>
    <col min="20" max="20" width="8.7109375" bestFit="1" customWidth="1"/>
  </cols>
  <sheetData>
    <row r="1" spans="1:20" ht="21">
      <c r="A1" s="144" t="s">
        <v>96</v>
      </c>
      <c r="B1" s="144"/>
      <c r="C1" s="144"/>
      <c r="D1" s="144"/>
      <c r="E1" s="144"/>
      <c r="F1" s="145"/>
      <c r="G1" s="143"/>
      <c r="H1" s="143"/>
      <c r="I1" s="146"/>
      <c r="J1" s="146"/>
      <c r="K1" s="143"/>
      <c r="L1" s="143"/>
      <c r="M1" s="143"/>
      <c r="N1" s="143"/>
      <c r="O1" s="146"/>
      <c r="P1" s="143"/>
      <c r="Q1" s="143"/>
      <c r="R1" s="143"/>
      <c r="S1" s="143"/>
      <c r="T1" s="143"/>
    </row>
    <row r="2" spans="1:20" ht="21">
      <c r="A2" s="143"/>
      <c r="B2" s="143"/>
      <c r="C2" s="143"/>
      <c r="D2" s="143"/>
      <c r="E2" s="143"/>
      <c r="F2" s="143"/>
      <c r="G2" s="143"/>
      <c r="H2" s="143"/>
      <c r="I2" s="146"/>
      <c r="J2" s="146"/>
      <c r="K2" s="143"/>
      <c r="L2" s="143"/>
      <c r="M2" s="143"/>
      <c r="N2" s="143"/>
      <c r="O2" s="146"/>
      <c r="P2" s="143"/>
      <c r="Q2" s="143"/>
      <c r="R2" s="143"/>
      <c r="S2" s="143"/>
      <c r="T2" s="143"/>
    </row>
    <row r="3" spans="1:20" ht="20.25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</row>
    <row r="4" spans="1:20" ht="18.75">
      <c r="A4" s="148"/>
      <c r="B4" s="148"/>
      <c r="C4" s="148"/>
      <c r="D4" s="149"/>
      <c r="E4" s="148"/>
      <c r="F4" s="148"/>
      <c r="G4" s="148"/>
      <c r="H4" s="148"/>
      <c r="I4" s="150"/>
      <c r="J4" s="150"/>
      <c r="K4" s="148"/>
      <c r="L4" s="148"/>
      <c r="M4" s="148"/>
      <c r="N4" s="148"/>
      <c r="O4" s="150"/>
      <c r="P4" s="148"/>
      <c r="Q4" s="148"/>
      <c r="R4" s="148"/>
      <c r="S4" s="148"/>
      <c r="T4" s="148"/>
    </row>
    <row r="5" spans="1:20" ht="75">
      <c r="A5" s="154" t="s">
        <v>2</v>
      </c>
      <c r="B5" s="152" t="s">
        <v>3</v>
      </c>
      <c r="C5" s="151" t="s">
        <v>97</v>
      </c>
      <c r="D5" s="153" t="s">
        <v>4</v>
      </c>
      <c r="E5" s="154" t="s">
        <v>5</v>
      </c>
      <c r="F5" s="154" t="s">
        <v>6</v>
      </c>
      <c r="G5" s="154" t="s">
        <v>98</v>
      </c>
      <c r="H5" s="158" t="s">
        <v>8</v>
      </c>
      <c r="I5" s="155" t="s">
        <v>9</v>
      </c>
      <c r="J5" s="155" t="s">
        <v>10</v>
      </c>
      <c r="K5" s="154" t="s">
        <v>11</v>
      </c>
      <c r="L5" s="156" t="s">
        <v>12</v>
      </c>
      <c r="M5" s="154" t="s">
        <v>99</v>
      </c>
      <c r="N5" s="154" t="s">
        <v>100</v>
      </c>
      <c r="O5" s="157" t="s">
        <v>101</v>
      </c>
      <c r="P5" s="154" t="s">
        <v>102</v>
      </c>
      <c r="Q5" s="151" t="s">
        <v>103</v>
      </c>
      <c r="R5" s="158" t="s">
        <v>104</v>
      </c>
      <c r="S5" s="188" t="s">
        <v>19</v>
      </c>
      <c r="T5" s="189"/>
    </row>
    <row r="6" spans="1:20" ht="18.75">
      <c r="A6" s="159" t="s">
        <v>20</v>
      </c>
      <c r="B6" s="159" t="s">
        <v>21</v>
      </c>
      <c r="C6" s="159" t="s">
        <v>22</v>
      </c>
      <c r="D6" s="160" t="s">
        <v>23</v>
      </c>
      <c r="E6" s="159" t="s">
        <v>24</v>
      </c>
      <c r="F6" s="159"/>
      <c r="G6" s="159"/>
      <c r="H6" s="161" t="s">
        <v>25</v>
      </c>
      <c r="I6" s="162" t="s">
        <v>26</v>
      </c>
      <c r="J6" s="162" t="s">
        <v>27</v>
      </c>
      <c r="K6" s="159" t="s">
        <v>28</v>
      </c>
      <c r="L6" s="159" t="s">
        <v>29</v>
      </c>
      <c r="M6" s="159" t="s">
        <v>30</v>
      </c>
      <c r="N6" s="159" t="s">
        <v>31</v>
      </c>
      <c r="O6" s="162" t="s">
        <v>105</v>
      </c>
      <c r="P6" s="161"/>
      <c r="Q6" s="159" t="s">
        <v>106</v>
      </c>
      <c r="R6" s="161"/>
      <c r="S6" s="159" t="s">
        <v>34</v>
      </c>
      <c r="T6" s="159" t="s">
        <v>35</v>
      </c>
    </row>
    <row r="7" spans="1:20" ht="56.25">
      <c r="A7" s="163">
        <v>1014001</v>
      </c>
      <c r="B7" s="164">
        <v>14</v>
      </c>
      <c r="C7" s="165" t="s">
        <v>36</v>
      </c>
      <c r="D7" s="166" t="s">
        <v>37</v>
      </c>
      <c r="E7" s="167">
        <v>600</v>
      </c>
      <c r="F7" s="167" t="s">
        <v>38</v>
      </c>
      <c r="G7" s="168" t="s">
        <v>39</v>
      </c>
      <c r="H7" s="41">
        <v>164829361</v>
      </c>
      <c r="I7" s="42"/>
      <c r="J7" s="43">
        <v>142171180</v>
      </c>
      <c r="K7" s="169"/>
      <c r="L7" s="169"/>
      <c r="M7" s="169"/>
      <c r="N7" s="169"/>
      <c r="O7" s="42">
        <f>2590207+2630646+2647549+10966+2670273+2693793+2682758+2660374+2634854+2587214+3263401+2488203+2419558</f>
        <v>31979796</v>
      </c>
      <c r="P7" s="162"/>
      <c r="Q7" s="170">
        <f>J7+K7-L7-M7-N7-O7-P7</f>
        <v>110191384</v>
      </c>
      <c r="R7" s="171"/>
      <c r="S7" s="172">
        <v>149</v>
      </c>
      <c r="T7" s="172">
        <v>121</v>
      </c>
    </row>
    <row r="8" spans="1:20" ht="37.5">
      <c r="A8" s="163">
        <v>1014001</v>
      </c>
      <c r="B8" s="164">
        <v>14</v>
      </c>
      <c r="C8" s="165" t="s">
        <v>36</v>
      </c>
      <c r="D8" s="166" t="s">
        <v>37</v>
      </c>
      <c r="E8" s="167">
        <v>600</v>
      </c>
      <c r="F8" s="167" t="s">
        <v>107</v>
      </c>
      <c r="G8" s="168" t="s">
        <v>108</v>
      </c>
      <c r="H8" s="41"/>
      <c r="I8" s="42"/>
      <c r="J8" s="43" t="s">
        <v>109</v>
      </c>
      <c r="K8" s="169"/>
      <c r="L8" s="169"/>
      <c r="M8" s="169"/>
      <c r="N8" s="169"/>
      <c r="O8" s="42"/>
      <c r="P8" s="162"/>
      <c r="Q8" s="170">
        <f t="shared" ref="Q8:Q13" si="0">J8+K8-L8-M8-N8-O8-P8</f>
        <v>0</v>
      </c>
      <c r="R8" s="171"/>
      <c r="S8" s="163"/>
      <c r="T8" s="163"/>
    </row>
    <row r="9" spans="1:20" ht="18.75">
      <c r="A9" s="163">
        <v>1014001</v>
      </c>
      <c r="B9" s="164">
        <v>14</v>
      </c>
      <c r="C9" s="165" t="s">
        <v>36</v>
      </c>
      <c r="D9" s="166" t="s">
        <v>37</v>
      </c>
      <c r="E9" s="167">
        <v>600</v>
      </c>
      <c r="F9" s="167" t="s">
        <v>110</v>
      </c>
      <c r="G9" s="168" t="s">
        <v>111</v>
      </c>
      <c r="H9" s="41">
        <v>0</v>
      </c>
      <c r="I9" s="42"/>
      <c r="J9" s="43"/>
      <c r="K9" s="169"/>
      <c r="L9" s="169"/>
      <c r="M9" s="169"/>
      <c r="N9" s="169"/>
      <c r="O9" s="42"/>
      <c r="P9" s="162"/>
      <c r="Q9" s="170">
        <f t="shared" si="0"/>
        <v>0</v>
      </c>
      <c r="R9" s="171"/>
      <c r="S9" s="163"/>
      <c r="T9" s="163"/>
    </row>
    <row r="10" spans="1:20" ht="56.25">
      <c r="A10" s="163">
        <v>1014001</v>
      </c>
      <c r="B10" s="164">
        <v>14</v>
      </c>
      <c r="C10" s="165" t="s">
        <v>36</v>
      </c>
      <c r="D10" s="166" t="s">
        <v>37</v>
      </c>
      <c r="E10" s="167">
        <v>601</v>
      </c>
      <c r="F10" s="167" t="s">
        <v>38</v>
      </c>
      <c r="G10" s="168" t="s">
        <v>39</v>
      </c>
      <c r="H10" s="41">
        <v>38904554</v>
      </c>
      <c r="I10" s="42"/>
      <c r="J10" s="43">
        <v>23441812</v>
      </c>
      <c r="K10" s="169"/>
      <c r="L10" s="169"/>
      <c r="M10" s="169"/>
      <c r="N10" s="169"/>
      <c r="O10" s="42">
        <f>J10</f>
        <v>23441812</v>
      </c>
      <c r="P10" s="162"/>
      <c r="Q10" s="170">
        <f t="shared" si="0"/>
        <v>0</v>
      </c>
      <c r="R10" s="171"/>
      <c r="S10" s="163"/>
      <c r="T10" s="163"/>
    </row>
    <row r="11" spans="1:20" ht="37.5">
      <c r="A11" s="163">
        <v>1014001</v>
      </c>
      <c r="B11" s="164">
        <v>14</v>
      </c>
      <c r="C11" s="165" t="s">
        <v>36</v>
      </c>
      <c r="D11" s="166" t="s">
        <v>37</v>
      </c>
      <c r="E11" s="167">
        <v>601</v>
      </c>
      <c r="F11" s="167" t="s">
        <v>107</v>
      </c>
      <c r="G11" s="168" t="s">
        <v>108</v>
      </c>
      <c r="H11" s="173"/>
      <c r="I11" s="42"/>
      <c r="J11" s="43" t="s">
        <v>109</v>
      </c>
      <c r="K11" s="169"/>
      <c r="L11" s="169"/>
      <c r="M11" s="169"/>
      <c r="N11" s="169"/>
      <c r="O11" s="42"/>
      <c r="P11" s="162"/>
      <c r="Q11" s="170">
        <f t="shared" si="0"/>
        <v>0</v>
      </c>
      <c r="R11" s="171"/>
      <c r="S11" s="163"/>
      <c r="T11" s="163"/>
    </row>
    <row r="12" spans="1:20" ht="18.75">
      <c r="A12" s="163">
        <v>1014001</v>
      </c>
      <c r="B12" s="164">
        <v>14</v>
      </c>
      <c r="C12" s="165" t="s">
        <v>36</v>
      </c>
      <c r="D12" s="166" t="s">
        <v>37</v>
      </c>
      <c r="E12" s="167">
        <v>601</v>
      </c>
      <c r="F12" s="167" t="s">
        <v>110</v>
      </c>
      <c r="G12" s="168" t="s">
        <v>111</v>
      </c>
      <c r="H12" s="41">
        <v>0</v>
      </c>
      <c r="I12" s="42"/>
      <c r="J12" s="43"/>
      <c r="K12" s="169"/>
      <c r="L12" s="169"/>
      <c r="M12" s="169"/>
      <c r="N12" s="169"/>
      <c r="O12" s="42"/>
      <c r="P12" s="162"/>
      <c r="Q12" s="170">
        <f t="shared" si="0"/>
        <v>0</v>
      </c>
      <c r="R12" s="171"/>
      <c r="S12" s="163"/>
      <c r="T12" s="163"/>
    </row>
    <row r="13" spans="1:20" ht="18.75">
      <c r="A13" s="163">
        <v>1014001</v>
      </c>
      <c r="B13" s="164"/>
      <c r="C13" s="165"/>
      <c r="D13" s="166"/>
      <c r="E13" s="167">
        <v>6009999</v>
      </c>
      <c r="F13" s="167"/>
      <c r="G13" s="168"/>
      <c r="H13" s="41"/>
      <c r="I13" s="42">
        <v>203733915</v>
      </c>
      <c r="J13" s="43"/>
      <c r="K13" s="169"/>
      <c r="L13" s="169"/>
      <c r="M13" s="169"/>
      <c r="N13" s="169"/>
      <c r="O13" s="42"/>
      <c r="P13" s="162"/>
      <c r="Q13" s="170">
        <f t="shared" si="0"/>
        <v>0</v>
      </c>
      <c r="R13" s="171"/>
      <c r="S13" s="163"/>
      <c r="T13" s="163"/>
    </row>
    <row r="14" spans="1:20" ht="56.25">
      <c r="A14" s="163">
        <v>1014001</v>
      </c>
      <c r="B14" s="164">
        <v>14</v>
      </c>
      <c r="C14" s="165" t="s">
        <v>36</v>
      </c>
      <c r="D14" s="166" t="s">
        <v>37</v>
      </c>
      <c r="E14" s="167">
        <v>602</v>
      </c>
      <c r="F14" s="167" t="s">
        <v>38</v>
      </c>
      <c r="G14" s="168" t="s">
        <v>39</v>
      </c>
      <c r="H14" s="41">
        <v>56640000</v>
      </c>
      <c r="I14" s="42"/>
      <c r="J14" s="43">
        <v>40523479</v>
      </c>
      <c r="K14" s="174"/>
      <c r="L14" s="169"/>
      <c r="M14" s="43">
        <v>80595</v>
      </c>
      <c r="N14" s="43">
        <v>49320</v>
      </c>
      <c r="O14" s="42">
        <f>9200+4600+102646+797525</f>
        <v>913971</v>
      </c>
      <c r="P14" s="45">
        <v>1979282</v>
      </c>
      <c r="Q14" s="170">
        <f>J14+K14-L14+M14-N14-O14-P14</f>
        <v>37661501</v>
      </c>
      <c r="R14" s="175">
        <v>8447566</v>
      </c>
      <c r="S14" s="163"/>
      <c r="T14" s="163"/>
    </row>
    <row r="15" spans="1:20" ht="37.5">
      <c r="A15" s="163">
        <v>1014001</v>
      </c>
      <c r="B15" s="164">
        <v>14</v>
      </c>
      <c r="C15" s="165" t="s">
        <v>36</v>
      </c>
      <c r="D15" s="166" t="s">
        <v>37</v>
      </c>
      <c r="E15" s="167">
        <v>602</v>
      </c>
      <c r="F15" s="167" t="s">
        <v>40</v>
      </c>
      <c r="G15" s="168" t="s">
        <v>41</v>
      </c>
      <c r="H15" s="41">
        <v>2000000</v>
      </c>
      <c r="I15" s="42"/>
      <c r="J15" s="43">
        <v>1823958</v>
      </c>
      <c r="K15" s="169"/>
      <c r="L15" s="169"/>
      <c r="M15" s="169"/>
      <c r="N15" s="43">
        <v>5400</v>
      </c>
      <c r="O15" s="42"/>
      <c r="P15" s="45"/>
      <c r="Q15" s="170">
        <f t="shared" ref="Q15:Q35" si="1">J15+K15-L15-M15-N15-O15-P15</f>
        <v>1818558</v>
      </c>
      <c r="R15" s="175"/>
      <c r="S15" s="163"/>
      <c r="T15" s="163"/>
    </row>
    <row r="16" spans="1:20" ht="93.75">
      <c r="A16" s="163">
        <v>1014001</v>
      </c>
      <c r="B16" s="164">
        <v>14</v>
      </c>
      <c r="C16" s="165" t="s">
        <v>36</v>
      </c>
      <c r="D16" s="166" t="s">
        <v>37</v>
      </c>
      <c r="E16" s="167">
        <v>602</v>
      </c>
      <c r="F16" s="167" t="s">
        <v>42</v>
      </c>
      <c r="G16" s="168" t="s">
        <v>43</v>
      </c>
      <c r="H16" s="41">
        <v>43088000</v>
      </c>
      <c r="I16" s="42"/>
      <c r="J16" s="43">
        <v>33439793</v>
      </c>
      <c r="K16" s="169"/>
      <c r="L16" s="169"/>
      <c r="M16" s="169"/>
      <c r="N16" s="169"/>
      <c r="O16" s="42"/>
      <c r="P16" s="42"/>
      <c r="Q16" s="170">
        <f t="shared" si="1"/>
        <v>33439793</v>
      </c>
      <c r="R16" s="175">
        <v>8026443</v>
      </c>
      <c r="S16" s="163"/>
      <c r="T16" s="163"/>
    </row>
    <row r="17" spans="1:20" ht="37.5">
      <c r="A17" s="163">
        <v>1014001</v>
      </c>
      <c r="B17" s="164">
        <v>14</v>
      </c>
      <c r="C17" s="165" t="s">
        <v>36</v>
      </c>
      <c r="D17" s="166" t="s">
        <v>37</v>
      </c>
      <c r="E17" s="167">
        <v>602</v>
      </c>
      <c r="F17" s="167" t="s">
        <v>107</v>
      </c>
      <c r="G17" s="168" t="s">
        <v>108</v>
      </c>
      <c r="H17" s="41"/>
      <c r="I17" s="42"/>
      <c r="J17" s="43"/>
      <c r="K17" s="169"/>
      <c r="L17" s="169"/>
      <c r="M17" s="169"/>
      <c r="N17" s="169"/>
      <c r="O17" s="42"/>
      <c r="P17" s="162"/>
      <c r="Q17" s="170">
        <f t="shared" si="1"/>
        <v>0</v>
      </c>
      <c r="R17" s="175"/>
      <c r="S17" s="163"/>
      <c r="T17" s="163"/>
    </row>
    <row r="18" spans="1:20" ht="56.25">
      <c r="A18" s="163">
        <v>1014001</v>
      </c>
      <c r="B18" s="164">
        <v>14</v>
      </c>
      <c r="C18" s="165" t="s">
        <v>36</v>
      </c>
      <c r="D18" s="166" t="s">
        <v>77</v>
      </c>
      <c r="E18" s="167">
        <v>602</v>
      </c>
      <c r="F18" s="167" t="s">
        <v>38</v>
      </c>
      <c r="G18" s="168" t="s">
        <v>39</v>
      </c>
      <c r="H18" s="41"/>
      <c r="I18" s="42"/>
      <c r="J18" s="43"/>
      <c r="K18" s="169"/>
      <c r="L18" s="169"/>
      <c r="M18" s="169"/>
      <c r="N18" s="169"/>
      <c r="O18" s="42"/>
      <c r="P18" s="162"/>
      <c r="Q18" s="170">
        <f t="shared" si="1"/>
        <v>0</v>
      </c>
      <c r="R18" s="175"/>
      <c r="S18" s="163"/>
      <c r="T18" s="163"/>
    </row>
    <row r="19" spans="1:20" ht="56.25">
      <c r="A19" s="163">
        <v>1014001</v>
      </c>
      <c r="B19" s="164">
        <v>14</v>
      </c>
      <c r="C19" s="165" t="s">
        <v>36</v>
      </c>
      <c r="D19" s="166" t="s">
        <v>37</v>
      </c>
      <c r="E19" s="167">
        <v>605</v>
      </c>
      <c r="F19" s="167" t="s">
        <v>38</v>
      </c>
      <c r="G19" s="168" t="s">
        <v>39</v>
      </c>
      <c r="H19" s="41">
        <v>30000000</v>
      </c>
      <c r="I19" s="42"/>
      <c r="J19" s="43">
        <v>28320994</v>
      </c>
      <c r="K19" s="176"/>
      <c r="L19" s="169"/>
      <c r="M19" s="169"/>
      <c r="N19" s="169"/>
      <c r="O19" s="42"/>
      <c r="P19" s="162"/>
      <c r="Q19" s="170">
        <f t="shared" si="1"/>
        <v>28320994</v>
      </c>
      <c r="R19" s="175"/>
      <c r="S19" s="163"/>
      <c r="T19" s="163"/>
    </row>
    <row r="20" spans="1:20" ht="56.25">
      <c r="A20" s="163">
        <v>1014001</v>
      </c>
      <c r="B20" s="164">
        <v>14</v>
      </c>
      <c r="C20" s="165" t="s">
        <v>36</v>
      </c>
      <c r="D20" s="166" t="s">
        <v>37</v>
      </c>
      <c r="E20" s="167">
        <v>606</v>
      </c>
      <c r="F20" s="167" t="s">
        <v>38</v>
      </c>
      <c r="G20" s="168" t="s">
        <v>39</v>
      </c>
      <c r="H20" s="41">
        <v>3423412</v>
      </c>
      <c r="I20" s="42"/>
      <c r="J20" s="43">
        <v>1441054</v>
      </c>
      <c r="K20" s="169"/>
      <c r="L20" s="169"/>
      <c r="M20" s="169"/>
      <c r="N20" s="169"/>
      <c r="O20" s="42">
        <f>55808</f>
        <v>55808</v>
      </c>
      <c r="P20" s="45"/>
      <c r="Q20" s="170">
        <f t="shared" si="1"/>
        <v>1385246</v>
      </c>
      <c r="R20" s="175">
        <v>30000</v>
      </c>
      <c r="S20" s="163"/>
      <c r="T20" s="163"/>
    </row>
    <row r="21" spans="1:20" ht="18.75">
      <c r="A21" s="163">
        <v>1014001</v>
      </c>
      <c r="B21" s="164"/>
      <c r="C21" s="165"/>
      <c r="D21" s="166"/>
      <c r="E21" s="167">
        <v>6029999</v>
      </c>
      <c r="F21" s="167"/>
      <c r="G21" s="168"/>
      <c r="H21" s="41"/>
      <c r="I21" s="42">
        <v>135151412</v>
      </c>
      <c r="J21" s="43"/>
      <c r="K21" s="169"/>
      <c r="L21" s="169"/>
      <c r="M21" s="169"/>
      <c r="N21" s="169"/>
      <c r="O21" s="42"/>
      <c r="P21" s="162"/>
      <c r="Q21" s="170">
        <f t="shared" si="1"/>
        <v>0</v>
      </c>
      <c r="R21" s="175"/>
      <c r="S21" s="163"/>
      <c r="T21" s="163"/>
    </row>
    <row r="22" spans="1:20" ht="54" customHeight="1">
      <c r="A22" s="163">
        <v>1014001</v>
      </c>
      <c r="B22" s="164">
        <v>14</v>
      </c>
      <c r="C22" s="165" t="s">
        <v>36</v>
      </c>
      <c r="D22" s="166" t="s">
        <v>37</v>
      </c>
      <c r="E22" s="167">
        <v>231</v>
      </c>
      <c r="F22" s="167" t="s">
        <v>78</v>
      </c>
      <c r="G22" s="168" t="s">
        <v>56</v>
      </c>
      <c r="H22" s="41">
        <v>0</v>
      </c>
      <c r="I22" s="42"/>
      <c r="J22" s="43"/>
      <c r="K22" s="169"/>
      <c r="L22" s="169"/>
      <c r="M22" s="169"/>
      <c r="N22" s="169"/>
      <c r="O22" s="42"/>
      <c r="P22" s="162"/>
      <c r="Q22" s="170">
        <f t="shared" si="1"/>
        <v>0</v>
      </c>
      <c r="R22" s="175"/>
      <c r="S22" s="163"/>
      <c r="T22" s="163"/>
    </row>
    <row r="23" spans="1:20" ht="18.75">
      <c r="A23" s="163">
        <v>1014001</v>
      </c>
      <c r="B23" s="164">
        <v>14</v>
      </c>
      <c r="C23" s="165" t="s">
        <v>36</v>
      </c>
      <c r="D23" s="166" t="s">
        <v>37</v>
      </c>
      <c r="E23" s="167">
        <v>230</v>
      </c>
      <c r="F23" s="167" t="s">
        <v>79</v>
      </c>
      <c r="G23" s="168" t="s">
        <v>80</v>
      </c>
      <c r="H23" s="41">
        <v>11270000</v>
      </c>
      <c r="I23" s="42"/>
      <c r="J23" s="43">
        <v>11266773</v>
      </c>
      <c r="K23" s="169"/>
      <c r="L23" s="169"/>
      <c r="M23" s="169"/>
      <c r="N23" s="169"/>
      <c r="O23" s="42"/>
      <c r="P23" s="162"/>
      <c r="Q23" s="170">
        <f t="shared" si="1"/>
        <v>11266773</v>
      </c>
      <c r="R23" s="175"/>
      <c r="S23" s="163"/>
      <c r="T23" s="163"/>
    </row>
    <row r="24" spans="1:20" ht="75">
      <c r="A24" s="163">
        <v>1014001</v>
      </c>
      <c r="B24" s="164">
        <v>14</v>
      </c>
      <c r="C24" s="165" t="s">
        <v>36</v>
      </c>
      <c r="D24" s="166" t="s">
        <v>37</v>
      </c>
      <c r="E24" s="167">
        <v>231</v>
      </c>
      <c r="F24" s="167" t="s">
        <v>81</v>
      </c>
      <c r="G24" s="168" t="s">
        <v>82</v>
      </c>
      <c r="H24" s="41">
        <v>1000000</v>
      </c>
      <c r="I24" s="42"/>
      <c r="J24" s="43">
        <v>664208</v>
      </c>
      <c r="K24" s="169"/>
      <c r="L24" s="43">
        <v>31075</v>
      </c>
      <c r="M24" s="169"/>
      <c r="N24" s="169"/>
      <c r="O24" s="42"/>
      <c r="P24" s="45">
        <v>21104</v>
      </c>
      <c r="Q24" s="170">
        <f t="shared" si="1"/>
        <v>612029</v>
      </c>
      <c r="R24" s="175"/>
      <c r="S24" s="163"/>
      <c r="T24" s="163"/>
    </row>
    <row r="25" spans="1:20" ht="112.5">
      <c r="A25" s="163">
        <v>1014001</v>
      </c>
      <c r="B25" s="164">
        <v>14</v>
      </c>
      <c r="C25" s="165" t="s">
        <v>36</v>
      </c>
      <c r="D25" s="166" t="s">
        <v>37</v>
      </c>
      <c r="E25" s="167">
        <v>231</v>
      </c>
      <c r="F25" s="167" t="s">
        <v>83</v>
      </c>
      <c r="G25" s="168" t="s">
        <v>84</v>
      </c>
      <c r="H25" s="41">
        <v>64458000</v>
      </c>
      <c r="I25" s="42"/>
      <c r="J25" s="43">
        <v>64458000</v>
      </c>
      <c r="K25" s="169"/>
      <c r="L25" s="169"/>
      <c r="M25" s="169"/>
      <c r="N25" s="169"/>
      <c r="O25" s="42"/>
      <c r="P25" s="45"/>
      <c r="Q25" s="170">
        <f t="shared" si="1"/>
        <v>64458000</v>
      </c>
      <c r="R25" s="175"/>
      <c r="S25" s="163"/>
      <c r="T25" s="163"/>
    </row>
    <row r="26" spans="1:20" ht="93.75">
      <c r="A26" s="163">
        <v>1014001</v>
      </c>
      <c r="B26" s="164">
        <v>14</v>
      </c>
      <c r="C26" s="165" t="s">
        <v>36</v>
      </c>
      <c r="D26" s="166" t="s">
        <v>37</v>
      </c>
      <c r="E26" s="167">
        <v>231</v>
      </c>
      <c r="F26" s="167" t="s">
        <v>53</v>
      </c>
      <c r="G26" s="168" t="s">
        <v>90</v>
      </c>
      <c r="H26" s="41"/>
      <c r="I26" s="42"/>
      <c r="J26" s="43"/>
      <c r="K26" s="169"/>
      <c r="L26" s="169"/>
      <c r="M26" s="169"/>
      <c r="N26" s="169"/>
      <c r="O26" s="42"/>
      <c r="P26" s="45"/>
      <c r="Q26" s="170">
        <f t="shared" si="1"/>
        <v>0</v>
      </c>
      <c r="R26" s="175"/>
      <c r="S26" s="163"/>
      <c r="T26" s="163"/>
    </row>
    <row r="27" spans="1:20" ht="93.75">
      <c r="A27" s="163">
        <v>1014001</v>
      </c>
      <c r="B27" s="164">
        <v>14</v>
      </c>
      <c r="C27" s="165" t="s">
        <v>36</v>
      </c>
      <c r="D27" s="166" t="s">
        <v>37</v>
      </c>
      <c r="E27" s="167">
        <v>231</v>
      </c>
      <c r="F27" s="167" t="s">
        <v>53</v>
      </c>
      <c r="G27" s="168" t="s">
        <v>90</v>
      </c>
      <c r="H27" s="41">
        <v>0</v>
      </c>
      <c r="I27" s="42"/>
      <c r="J27" s="43"/>
      <c r="K27" s="169"/>
      <c r="L27" s="169"/>
      <c r="M27" s="169"/>
      <c r="N27" s="169"/>
      <c r="O27" s="42"/>
      <c r="P27" s="162"/>
      <c r="Q27" s="170">
        <f t="shared" si="1"/>
        <v>0</v>
      </c>
      <c r="R27" s="175"/>
      <c r="S27" s="163"/>
      <c r="T27" s="163"/>
    </row>
    <row r="28" spans="1:20" ht="75">
      <c r="A28" s="163">
        <v>1014001</v>
      </c>
      <c r="B28" s="164">
        <v>14</v>
      </c>
      <c r="C28" s="165" t="s">
        <v>36</v>
      </c>
      <c r="D28" s="166" t="s">
        <v>37</v>
      </c>
      <c r="E28" s="167">
        <v>231</v>
      </c>
      <c r="F28" s="167" t="s">
        <v>59</v>
      </c>
      <c r="G28" s="168" t="s">
        <v>91</v>
      </c>
      <c r="H28" s="41">
        <v>5437000</v>
      </c>
      <c r="I28" s="42"/>
      <c r="J28" s="43">
        <v>4093380</v>
      </c>
      <c r="K28" s="169"/>
      <c r="L28" s="169"/>
      <c r="M28" s="169"/>
      <c r="N28" s="169"/>
      <c r="O28" s="42"/>
      <c r="P28" s="45">
        <v>4093380</v>
      </c>
      <c r="Q28" s="170">
        <f t="shared" si="1"/>
        <v>0</v>
      </c>
      <c r="R28" s="175"/>
      <c r="S28" s="163"/>
      <c r="T28" s="163"/>
    </row>
    <row r="29" spans="1:20" ht="56.25">
      <c r="A29" s="163">
        <v>1014001</v>
      </c>
      <c r="B29" s="164">
        <v>14</v>
      </c>
      <c r="C29" s="165"/>
      <c r="D29" s="166"/>
      <c r="E29" s="167">
        <v>466</v>
      </c>
      <c r="F29" s="167" t="s">
        <v>65</v>
      </c>
      <c r="G29" s="168" t="s">
        <v>66</v>
      </c>
      <c r="H29" s="41"/>
      <c r="I29" s="42"/>
      <c r="J29" s="43"/>
      <c r="K29" s="177">
        <f>4566294+92040</f>
        <v>4658334</v>
      </c>
      <c r="L29" s="169"/>
      <c r="M29" s="169"/>
      <c r="N29" s="43">
        <v>92040</v>
      </c>
      <c r="O29" s="42"/>
      <c r="P29" s="45"/>
      <c r="Q29" s="170">
        <f t="shared" si="1"/>
        <v>4566294</v>
      </c>
      <c r="R29" s="175"/>
      <c r="S29" s="163"/>
      <c r="T29" s="163"/>
    </row>
    <row r="30" spans="1:20" ht="75">
      <c r="A30" s="163">
        <v>1014001</v>
      </c>
      <c r="B30" s="164">
        <v>14</v>
      </c>
      <c r="C30" s="165"/>
      <c r="D30" s="166"/>
      <c r="E30" s="167">
        <v>466</v>
      </c>
      <c r="F30" s="167" t="s">
        <v>67</v>
      </c>
      <c r="G30" s="168" t="s">
        <v>68</v>
      </c>
      <c r="H30" s="41"/>
      <c r="I30" s="42"/>
      <c r="J30" s="43"/>
      <c r="K30" s="43">
        <v>894277</v>
      </c>
      <c r="L30" s="169"/>
      <c r="M30" s="169"/>
      <c r="N30" s="50"/>
      <c r="O30" s="42"/>
      <c r="P30" s="45"/>
      <c r="Q30" s="170">
        <f t="shared" si="1"/>
        <v>894277</v>
      </c>
      <c r="R30" s="175">
        <f>7657475</f>
        <v>7657475</v>
      </c>
      <c r="S30" s="163"/>
      <c r="T30" s="163"/>
    </row>
    <row r="31" spans="1:20" ht="18.75">
      <c r="A31" s="163">
        <v>1014001</v>
      </c>
      <c r="B31" s="164">
        <v>14</v>
      </c>
      <c r="C31" s="165" t="s">
        <v>36</v>
      </c>
      <c r="D31" s="166" t="s">
        <v>48</v>
      </c>
      <c r="E31" s="167">
        <v>230</v>
      </c>
      <c r="F31" s="167" t="s">
        <v>92</v>
      </c>
      <c r="G31" s="168" t="s">
        <v>93</v>
      </c>
      <c r="H31" s="41">
        <v>5200000</v>
      </c>
      <c r="I31" s="42"/>
      <c r="J31" s="43">
        <v>5138458</v>
      </c>
      <c r="K31" s="43"/>
      <c r="L31" s="169"/>
      <c r="M31" s="169"/>
      <c r="N31" s="169"/>
      <c r="O31" s="42"/>
      <c r="P31" s="45">
        <v>894307</v>
      </c>
      <c r="Q31" s="170">
        <f t="shared" si="1"/>
        <v>4244151</v>
      </c>
      <c r="R31" s="175">
        <v>205598</v>
      </c>
      <c r="S31" s="163"/>
      <c r="T31" s="163"/>
    </row>
    <row r="32" spans="1:20" ht="56.25">
      <c r="A32" s="163">
        <v>1014001</v>
      </c>
      <c r="B32" s="164">
        <v>14</v>
      </c>
      <c r="C32" s="165" t="s">
        <v>36</v>
      </c>
      <c r="D32" s="166" t="s">
        <v>48</v>
      </c>
      <c r="E32" s="167">
        <v>230</v>
      </c>
      <c r="F32" s="167" t="s">
        <v>51</v>
      </c>
      <c r="G32" s="168" t="s">
        <v>94</v>
      </c>
      <c r="H32" s="41">
        <v>4565000</v>
      </c>
      <c r="I32" s="42"/>
      <c r="J32" s="43">
        <v>860687</v>
      </c>
      <c r="K32" s="43"/>
      <c r="L32" s="169"/>
      <c r="M32" s="169"/>
      <c r="N32" s="169"/>
      <c r="O32" s="42"/>
      <c r="P32" s="162"/>
      <c r="Q32" s="170">
        <f t="shared" si="1"/>
        <v>860687</v>
      </c>
      <c r="R32" s="147"/>
      <c r="S32" s="163"/>
      <c r="T32" s="163"/>
    </row>
    <row r="33" spans="1:20" ht="75">
      <c r="A33" s="163">
        <v>1014001</v>
      </c>
      <c r="B33" s="164">
        <v>14</v>
      </c>
      <c r="C33" s="165" t="s">
        <v>36</v>
      </c>
      <c r="D33" s="166" t="s">
        <v>37</v>
      </c>
      <c r="E33" s="167">
        <v>231</v>
      </c>
      <c r="F33" s="167" t="s">
        <v>61</v>
      </c>
      <c r="G33" s="168" t="s">
        <v>95</v>
      </c>
      <c r="H33" s="41">
        <v>1000000</v>
      </c>
      <c r="I33" s="42"/>
      <c r="J33" s="43">
        <v>651000</v>
      </c>
      <c r="K33" s="169"/>
      <c r="L33" s="169"/>
      <c r="M33" s="169"/>
      <c r="N33" s="169"/>
      <c r="O33" s="42"/>
      <c r="P33" s="162"/>
      <c r="Q33" s="170">
        <f t="shared" si="1"/>
        <v>651000</v>
      </c>
      <c r="R33" s="175">
        <v>490668</v>
      </c>
      <c r="S33" s="163"/>
      <c r="T33" s="163"/>
    </row>
    <row r="34" spans="1:20" ht="75">
      <c r="A34" s="163">
        <v>1014001</v>
      </c>
      <c r="B34" s="164">
        <v>14</v>
      </c>
      <c r="C34" s="165">
        <v>1110</v>
      </c>
      <c r="D34" s="166">
        <v>1</v>
      </c>
      <c r="E34" s="167">
        <v>231</v>
      </c>
      <c r="F34" s="167" t="s">
        <v>63</v>
      </c>
      <c r="G34" s="168" t="s">
        <v>64</v>
      </c>
      <c r="H34" s="41">
        <v>70000</v>
      </c>
      <c r="I34" s="42"/>
      <c r="J34" s="43">
        <v>69377</v>
      </c>
      <c r="K34" s="43"/>
      <c r="L34" s="169"/>
      <c r="M34" s="169"/>
      <c r="N34" s="169"/>
      <c r="O34" s="42"/>
      <c r="P34" s="162"/>
      <c r="Q34" s="170">
        <f t="shared" si="1"/>
        <v>69377</v>
      </c>
      <c r="R34" s="147"/>
      <c r="S34" s="163"/>
      <c r="T34" s="163"/>
    </row>
    <row r="35" spans="1:20" ht="18.75">
      <c r="A35" s="163">
        <v>1014001</v>
      </c>
      <c r="B35" s="164"/>
      <c r="C35" s="165"/>
      <c r="D35" s="166"/>
      <c r="E35" s="167">
        <v>2319999</v>
      </c>
      <c r="F35" s="167"/>
      <c r="G35" s="168"/>
      <c r="H35" s="41"/>
      <c r="I35" s="42">
        <v>93000000</v>
      </c>
      <c r="J35" s="43"/>
      <c r="K35" s="169"/>
      <c r="L35" s="169"/>
      <c r="M35" s="169"/>
      <c r="N35" s="169"/>
      <c r="O35" s="42"/>
      <c r="P35" s="162"/>
      <c r="Q35" s="170">
        <f t="shared" si="1"/>
        <v>0</v>
      </c>
      <c r="R35" s="171">
        <v>0</v>
      </c>
      <c r="S35" s="163"/>
      <c r="T35" s="163"/>
    </row>
    <row r="36" spans="1:20" ht="18.75">
      <c r="A36" s="178"/>
      <c r="B36" s="179"/>
      <c r="C36" s="180"/>
      <c r="D36" s="181"/>
      <c r="E36" s="182"/>
      <c r="F36" s="182"/>
      <c r="G36" s="183" t="s">
        <v>112</v>
      </c>
      <c r="H36" s="184">
        <f>SUM(H7:H35)</f>
        <v>431885327</v>
      </c>
      <c r="I36" s="49">
        <f>SUM(I7:I35)</f>
        <v>431885327</v>
      </c>
      <c r="J36" s="49">
        <f>SUM(J7:J35)+1</f>
        <v>358364154</v>
      </c>
      <c r="K36" s="49">
        <f t="shared" ref="K36:Q36" si="2">SUM(K7:K35)</f>
        <v>5552611</v>
      </c>
      <c r="L36" s="49">
        <f t="shared" si="2"/>
        <v>31075</v>
      </c>
      <c r="M36" s="49">
        <f t="shared" si="2"/>
        <v>80595</v>
      </c>
      <c r="N36" s="49">
        <f t="shared" si="2"/>
        <v>146760</v>
      </c>
      <c r="O36" s="49">
        <f t="shared" si="2"/>
        <v>56391387</v>
      </c>
      <c r="P36" s="49">
        <f t="shared" si="2"/>
        <v>6988073</v>
      </c>
      <c r="Q36" s="49">
        <f t="shared" si="2"/>
        <v>300440064</v>
      </c>
      <c r="R36" s="49">
        <f t="shared" ref="R36" si="3">SUM(R5:R35)</f>
        <v>24857750</v>
      </c>
      <c r="S36" s="184">
        <f>SUM(S7:S35)</f>
        <v>149</v>
      </c>
      <c r="T36" s="184">
        <f>SUM(T7:T35)</f>
        <v>121</v>
      </c>
    </row>
    <row r="37" spans="1:20" ht="18.75">
      <c r="A37" s="185"/>
      <c r="B37" s="142"/>
      <c r="C37" s="142"/>
      <c r="D37" s="186"/>
      <c r="E37" s="142"/>
      <c r="F37" s="142"/>
      <c r="G37" s="141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</row>
  </sheetData>
  <mergeCells count="2">
    <mergeCell ref="A3:T3"/>
    <mergeCell ref="S5:T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80CFD-977B-4C3D-B9DF-7BB5CD7D32B4}">
  <dimension ref="A1:J12"/>
  <sheetViews>
    <sheetView workbookViewId="0">
      <selection sqref="A1:XFD1048576"/>
    </sheetView>
  </sheetViews>
  <sheetFormatPr defaultRowHeight="15"/>
  <cols>
    <col min="1" max="1" width="13" customWidth="1"/>
    <col min="2" max="2" width="13.7109375" customWidth="1"/>
    <col min="3" max="3" width="50.85546875" bestFit="1" customWidth="1"/>
    <col min="4" max="6" width="11.5703125" bestFit="1" customWidth="1"/>
    <col min="7" max="7" width="14.28515625" customWidth="1"/>
    <col min="8" max="8" width="12.42578125" customWidth="1"/>
    <col min="9" max="9" width="11.5703125" bestFit="1" customWidth="1"/>
    <col min="10" max="10" width="20.42578125" customWidth="1"/>
  </cols>
  <sheetData>
    <row r="1" spans="1:10" ht="15.75">
      <c r="A1" s="200" t="s">
        <v>113</v>
      </c>
      <c r="B1" s="201"/>
      <c r="C1" s="201"/>
      <c r="D1" s="201"/>
      <c r="E1" s="201"/>
      <c r="F1" s="201"/>
      <c r="G1" s="200" t="s">
        <v>114</v>
      </c>
      <c r="I1" s="200"/>
      <c r="J1" s="200"/>
    </row>
    <row r="2" spans="1:10" ht="15.75">
      <c r="A2" s="200"/>
      <c r="B2" s="201"/>
      <c r="C2" s="201"/>
      <c r="D2" s="201"/>
      <c r="E2" s="201"/>
      <c r="F2" s="201"/>
      <c r="G2" s="200"/>
      <c r="I2" s="200"/>
      <c r="J2" s="200"/>
    </row>
    <row r="3" spans="1:10" ht="15.75">
      <c r="A3" s="201"/>
      <c r="B3" s="201"/>
      <c r="C3" s="201"/>
      <c r="D3" s="201"/>
      <c r="E3" s="201"/>
      <c r="F3" s="201"/>
      <c r="G3" s="201"/>
      <c r="H3" s="201"/>
      <c r="I3" s="201"/>
      <c r="J3" s="201"/>
    </row>
    <row r="4" spans="1:10" ht="15.75">
      <c r="A4" s="202" t="s">
        <v>115</v>
      </c>
      <c r="B4" s="202"/>
      <c r="C4" s="202"/>
      <c r="D4" s="202"/>
      <c r="E4" s="202"/>
      <c r="F4" s="202"/>
      <c r="G4" s="202"/>
      <c r="H4" s="202"/>
      <c r="I4" s="202"/>
      <c r="J4" s="202"/>
    </row>
    <row r="5" spans="1:10" ht="16.5" thickBot="1">
      <c r="A5" s="203"/>
      <c r="B5" s="203"/>
      <c r="C5" s="203"/>
      <c r="D5" s="203"/>
      <c r="E5" s="203"/>
      <c r="F5" s="203"/>
      <c r="G5" s="203"/>
      <c r="H5" s="203"/>
      <c r="I5" s="203"/>
      <c r="J5" s="203"/>
    </row>
    <row r="6" spans="1:10" ht="60.75" thickBot="1">
      <c r="A6" s="204" t="s">
        <v>116</v>
      </c>
      <c r="B6" s="205" t="s">
        <v>117</v>
      </c>
      <c r="C6" s="206" t="s">
        <v>118</v>
      </c>
      <c r="D6" s="207" t="s">
        <v>119</v>
      </c>
      <c r="E6" s="205" t="s">
        <v>120</v>
      </c>
      <c r="F6" s="205" t="s">
        <v>121</v>
      </c>
      <c r="G6" s="205" t="s">
        <v>122</v>
      </c>
      <c r="H6" s="205" t="s">
        <v>123</v>
      </c>
      <c r="I6" s="205" t="s">
        <v>124</v>
      </c>
      <c r="J6" s="206" t="s">
        <v>125</v>
      </c>
    </row>
    <row r="7" spans="1:10" ht="15.75">
      <c r="A7" s="208">
        <v>1</v>
      </c>
      <c r="B7" s="209">
        <v>2</v>
      </c>
      <c r="C7" s="210">
        <v>3</v>
      </c>
      <c r="D7" s="211">
        <v>4</v>
      </c>
      <c r="E7" s="209">
        <v>5</v>
      </c>
      <c r="F7" s="209">
        <v>6</v>
      </c>
      <c r="G7" s="212">
        <v>7</v>
      </c>
      <c r="H7" s="209">
        <v>8</v>
      </c>
      <c r="I7" s="209">
        <v>9</v>
      </c>
      <c r="J7" s="210">
        <v>10</v>
      </c>
    </row>
    <row r="8" spans="1:10" ht="15.75">
      <c r="A8" s="213">
        <v>1014001</v>
      </c>
      <c r="B8" s="214">
        <v>7110199</v>
      </c>
      <c r="C8" s="215" t="s">
        <v>126</v>
      </c>
      <c r="D8" s="216">
        <v>40000</v>
      </c>
      <c r="E8" s="217">
        <f>25000+40000</f>
        <v>65000</v>
      </c>
      <c r="F8" s="218">
        <f>E11</f>
        <v>1648727.79</v>
      </c>
      <c r="G8" s="219"/>
      <c r="H8" s="220"/>
      <c r="I8" s="218">
        <f>F8</f>
        <v>1648727.79</v>
      </c>
      <c r="J8" s="221"/>
    </row>
    <row r="9" spans="1:10" ht="15.75">
      <c r="A9" s="213"/>
      <c r="B9" s="214">
        <v>7211100</v>
      </c>
      <c r="C9" s="215" t="s">
        <v>127</v>
      </c>
      <c r="D9" s="216">
        <v>1288288</v>
      </c>
      <c r="E9" s="217">
        <v>1288287.79</v>
      </c>
      <c r="F9" s="218"/>
      <c r="G9" s="219"/>
      <c r="H9" s="220"/>
      <c r="I9" s="218"/>
      <c r="J9" s="221"/>
    </row>
    <row r="10" spans="1:10" ht="15.75">
      <c r="A10" s="213"/>
      <c r="B10" s="222">
        <v>7115600</v>
      </c>
      <c r="C10" s="215" t="s">
        <v>128</v>
      </c>
      <c r="D10" s="216">
        <v>180000</v>
      </c>
      <c r="E10" s="217">
        <f>115440+180000</f>
        <v>295440</v>
      </c>
      <c r="F10" s="218"/>
      <c r="G10" s="219"/>
      <c r="H10" s="220"/>
      <c r="I10" s="218"/>
      <c r="J10" s="221"/>
    </row>
    <row r="11" spans="1:10" ht="16.5" thickBot="1">
      <c r="A11" s="223"/>
      <c r="B11" s="224"/>
      <c r="C11" s="225" t="s">
        <v>129</v>
      </c>
      <c r="D11" s="226">
        <f>SUM(D8:D10)</f>
        <v>1508288</v>
      </c>
      <c r="E11" s="227">
        <f>SUM(E8:E10)</f>
        <v>1648727.79</v>
      </c>
      <c r="F11" s="228">
        <f>SUM(F8:F10)</f>
        <v>1648727.79</v>
      </c>
      <c r="G11" s="228">
        <f>SUM(G10:G10)</f>
        <v>0</v>
      </c>
      <c r="H11" s="228">
        <f>SUM(H10:H10)</f>
        <v>0</v>
      </c>
      <c r="I11" s="228">
        <f>SUM(I8:I10)</f>
        <v>1648727.79</v>
      </c>
      <c r="J11" s="225"/>
    </row>
    <row r="12" spans="1:10" ht="15.75">
      <c r="A12" s="203"/>
      <c r="B12" s="203"/>
      <c r="C12" s="203"/>
      <c r="D12" s="203"/>
      <c r="E12" s="203"/>
      <c r="F12" s="203"/>
      <c r="G12" s="203"/>
      <c r="H12" s="203"/>
      <c r="I12" s="203"/>
      <c r="J12" s="203"/>
    </row>
  </sheetData>
  <mergeCells count="1"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9A3A4-9F48-4B7D-9C82-491F895C0475}">
  <dimension ref="A1:U33"/>
  <sheetViews>
    <sheetView zoomScale="80" zoomScaleNormal="80" workbookViewId="0">
      <selection activeCell="W5" sqref="W5"/>
    </sheetView>
  </sheetViews>
  <sheetFormatPr defaultRowHeight="15"/>
  <cols>
    <col min="6" max="6" width="14.7109375" customWidth="1"/>
    <col min="7" max="7" width="24.7109375" customWidth="1"/>
    <col min="8" max="10" width="17.85546875" bestFit="1" customWidth="1"/>
    <col min="11" max="12" width="12.5703125" bestFit="1" customWidth="1"/>
    <col min="13" max="13" width="11.140625" bestFit="1" customWidth="1"/>
    <col min="14" max="15" width="16.28515625" bestFit="1" customWidth="1"/>
    <col min="16" max="16" width="21" bestFit="1" customWidth="1"/>
    <col min="17" max="17" width="14.85546875" bestFit="1" customWidth="1"/>
    <col min="18" max="18" width="11.140625" bestFit="1" customWidth="1"/>
    <col min="21" max="21" width="8.7109375" bestFit="1" customWidth="1"/>
  </cols>
  <sheetData>
    <row r="1" spans="1:21" ht="18.75">
      <c r="A1" s="90" t="s">
        <v>0</v>
      </c>
      <c r="B1" s="90"/>
      <c r="C1" s="90"/>
      <c r="D1" s="90"/>
      <c r="E1" s="90"/>
      <c r="F1" s="91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1" ht="20.25">
      <c r="A2" s="93"/>
      <c r="B2" s="94"/>
      <c r="C2" s="95"/>
      <c r="D2" s="95"/>
      <c r="E2" s="190" t="s">
        <v>70</v>
      </c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96"/>
      <c r="S2" s="96"/>
      <c r="T2" s="97"/>
      <c r="U2" s="98"/>
    </row>
    <row r="3" spans="1:21" ht="21" thickBot="1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</row>
    <row r="4" spans="1:21" ht="72" thickBot="1">
      <c r="A4" s="99" t="s">
        <v>71</v>
      </c>
      <c r="B4" s="100" t="s">
        <v>3</v>
      </c>
      <c r="C4" s="109" t="s">
        <v>3</v>
      </c>
      <c r="D4" s="109" t="s">
        <v>4</v>
      </c>
      <c r="E4" s="101" t="s">
        <v>5</v>
      </c>
      <c r="F4" s="102" t="s">
        <v>6</v>
      </c>
      <c r="G4" s="102" t="s">
        <v>72</v>
      </c>
      <c r="H4" s="103" t="s">
        <v>8</v>
      </c>
      <c r="I4" s="103" t="s">
        <v>9</v>
      </c>
      <c r="J4" s="104" t="s">
        <v>10</v>
      </c>
      <c r="K4" s="102" t="s">
        <v>11</v>
      </c>
      <c r="L4" s="105" t="s">
        <v>12</v>
      </c>
      <c r="M4" s="102" t="s">
        <v>13</v>
      </c>
      <c r="N4" s="106" t="s">
        <v>14</v>
      </c>
      <c r="O4" s="107" t="s">
        <v>73</v>
      </c>
      <c r="P4" s="108" t="s">
        <v>16</v>
      </c>
      <c r="Q4" s="104" t="s">
        <v>74</v>
      </c>
      <c r="R4" s="104" t="s">
        <v>75</v>
      </c>
      <c r="S4" s="104" t="s">
        <v>18</v>
      </c>
      <c r="T4" s="191" t="s">
        <v>19</v>
      </c>
      <c r="U4" s="192"/>
    </row>
    <row r="5" spans="1:21" ht="18.75">
      <c r="A5" s="110" t="s">
        <v>20</v>
      </c>
      <c r="B5" s="111" t="s">
        <v>21</v>
      </c>
      <c r="C5" s="112" t="s">
        <v>22</v>
      </c>
      <c r="D5" s="112" t="s">
        <v>23</v>
      </c>
      <c r="E5" s="112" t="s">
        <v>24</v>
      </c>
      <c r="F5" s="113"/>
      <c r="G5" s="113"/>
      <c r="H5" s="114" t="s">
        <v>25</v>
      </c>
      <c r="I5" s="114" t="s">
        <v>26</v>
      </c>
      <c r="J5" s="114" t="s">
        <v>27</v>
      </c>
      <c r="K5" s="113" t="s">
        <v>28</v>
      </c>
      <c r="L5" s="113" t="s">
        <v>29</v>
      </c>
      <c r="M5" s="113" t="s">
        <v>30</v>
      </c>
      <c r="N5" s="114" t="s">
        <v>31</v>
      </c>
      <c r="O5" s="114" t="s">
        <v>32</v>
      </c>
      <c r="P5" s="113" t="s">
        <v>33</v>
      </c>
      <c r="Q5" s="114"/>
      <c r="R5" s="114"/>
      <c r="S5" s="114"/>
      <c r="T5" s="113" t="s">
        <v>34</v>
      </c>
      <c r="U5" s="113" t="s">
        <v>35</v>
      </c>
    </row>
    <row r="6" spans="1:21" ht="30.75">
      <c r="A6" s="115">
        <v>1014001</v>
      </c>
      <c r="B6" s="116">
        <v>14</v>
      </c>
      <c r="C6" s="117" t="s">
        <v>36</v>
      </c>
      <c r="D6" s="117" t="s">
        <v>37</v>
      </c>
      <c r="E6" s="118">
        <v>600</v>
      </c>
      <c r="F6" s="119" t="s">
        <v>38</v>
      </c>
      <c r="G6" s="120" t="s">
        <v>39</v>
      </c>
      <c r="H6" s="70">
        <v>168437000</v>
      </c>
      <c r="I6" s="56"/>
      <c r="J6" s="71">
        <v>168125261</v>
      </c>
      <c r="K6" s="121"/>
      <c r="L6" s="121"/>
      <c r="M6" s="121"/>
      <c r="N6" s="56">
        <v>42346250</v>
      </c>
      <c r="O6" s="56"/>
      <c r="P6" s="122">
        <f>J6+K6-L6-M6-N6-O6</f>
        <v>125779011</v>
      </c>
      <c r="Q6" s="123"/>
      <c r="R6" s="123"/>
      <c r="S6" s="123"/>
      <c r="T6" s="124">
        <v>181</v>
      </c>
      <c r="U6" s="124">
        <v>141</v>
      </c>
    </row>
    <row r="7" spans="1:21" ht="30.75">
      <c r="A7" s="115">
        <v>1014001</v>
      </c>
      <c r="B7" s="116">
        <v>14</v>
      </c>
      <c r="C7" s="117" t="s">
        <v>36</v>
      </c>
      <c r="D7" s="117" t="s">
        <v>37</v>
      </c>
      <c r="E7" s="118">
        <v>601</v>
      </c>
      <c r="F7" s="119" t="s">
        <v>38</v>
      </c>
      <c r="G7" s="125" t="s">
        <v>39</v>
      </c>
      <c r="H7" s="70">
        <v>27938000</v>
      </c>
      <c r="I7" s="56"/>
      <c r="J7" s="71">
        <v>27714394</v>
      </c>
      <c r="K7" s="121"/>
      <c r="L7" s="121"/>
      <c r="M7" s="121"/>
      <c r="N7" s="56">
        <v>27714394</v>
      </c>
      <c r="O7" s="56"/>
      <c r="P7" s="122">
        <f t="shared" ref="P7:P31" si="0">J7+K7-L7-M7-N7-O7</f>
        <v>0</v>
      </c>
      <c r="Q7" s="123"/>
      <c r="R7" s="123"/>
      <c r="S7" s="123"/>
      <c r="T7" s="124"/>
      <c r="U7" s="124"/>
    </row>
    <row r="8" spans="1:21" ht="19.5">
      <c r="A8" s="115">
        <v>1014001</v>
      </c>
      <c r="B8" s="126"/>
      <c r="C8" s="117"/>
      <c r="D8" s="127"/>
      <c r="E8" s="128">
        <v>6009999</v>
      </c>
      <c r="F8" s="129"/>
      <c r="G8" s="120"/>
      <c r="H8" s="70"/>
      <c r="I8" s="56">
        <v>196375000</v>
      </c>
      <c r="J8" s="71"/>
      <c r="K8" s="121"/>
      <c r="L8" s="121"/>
      <c r="M8" s="121"/>
      <c r="N8" s="56"/>
      <c r="O8" s="56"/>
      <c r="P8" s="122">
        <f t="shared" si="0"/>
        <v>0</v>
      </c>
      <c r="Q8" s="123"/>
      <c r="R8" s="123"/>
      <c r="S8" s="123"/>
      <c r="T8" s="124"/>
      <c r="U8" s="124"/>
    </row>
    <row r="9" spans="1:21" ht="30.75">
      <c r="A9" s="115">
        <v>1014001</v>
      </c>
      <c r="B9" s="116">
        <v>14</v>
      </c>
      <c r="C9" s="117" t="s">
        <v>36</v>
      </c>
      <c r="D9" s="117" t="s">
        <v>37</v>
      </c>
      <c r="E9" s="118">
        <v>602</v>
      </c>
      <c r="F9" s="119" t="s">
        <v>38</v>
      </c>
      <c r="G9" s="120" t="s">
        <v>39</v>
      </c>
      <c r="H9" s="70">
        <v>60070656</v>
      </c>
      <c r="I9" s="56"/>
      <c r="J9" s="71">
        <v>58828131.600000001</v>
      </c>
      <c r="K9" s="130"/>
      <c r="L9" s="121"/>
      <c r="M9" s="71">
        <v>49320</v>
      </c>
      <c r="N9" s="56"/>
      <c r="O9" s="56">
        <v>12023940</v>
      </c>
      <c r="P9" s="122">
        <f>J9+K9-L9-M9-N9-O9</f>
        <v>46754871.600000001</v>
      </c>
      <c r="Q9" s="56">
        <v>1979282</v>
      </c>
      <c r="R9" s="56"/>
      <c r="S9" s="56"/>
      <c r="T9" s="124"/>
      <c r="U9" s="124"/>
    </row>
    <row r="10" spans="1:21" ht="30.75">
      <c r="A10" s="115">
        <v>1014001</v>
      </c>
      <c r="B10" s="116">
        <v>14</v>
      </c>
      <c r="C10" s="117" t="s">
        <v>36</v>
      </c>
      <c r="D10" s="117" t="s">
        <v>37</v>
      </c>
      <c r="E10" s="128">
        <v>602</v>
      </c>
      <c r="F10" s="119" t="s">
        <v>40</v>
      </c>
      <c r="G10" s="120" t="s">
        <v>41</v>
      </c>
      <c r="H10" s="70">
        <v>8000000</v>
      </c>
      <c r="I10" s="56"/>
      <c r="J10" s="71">
        <v>7998154</v>
      </c>
      <c r="K10" s="121"/>
      <c r="L10" s="121"/>
      <c r="M10" s="71"/>
      <c r="N10" s="56"/>
      <c r="O10" s="56">
        <v>1774803</v>
      </c>
      <c r="P10" s="122">
        <f t="shared" si="0"/>
        <v>6223351</v>
      </c>
      <c r="Q10" s="56"/>
      <c r="R10" s="56"/>
      <c r="S10" s="56"/>
      <c r="T10" s="124"/>
      <c r="U10" s="124"/>
    </row>
    <row r="11" spans="1:21" ht="45.75">
      <c r="A11" s="115">
        <v>1014001</v>
      </c>
      <c r="B11" s="116">
        <v>14</v>
      </c>
      <c r="C11" s="117" t="s">
        <v>36</v>
      </c>
      <c r="D11" s="117" t="s">
        <v>37</v>
      </c>
      <c r="E11" s="118">
        <v>602</v>
      </c>
      <c r="F11" s="119" t="s">
        <v>42</v>
      </c>
      <c r="G11" s="120" t="s">
        <v>43</v>
      </c>
      <c r="H11" s="70">
        <v>46177344</v>
      </c>
      <c r="I11" s="56"/>
      <c r="J11" s="71">
        <v>46176726</v>
      </c>
      <c r="K11" s="121"/>
      <c r="L11" s="121"/>
      <c r="M11" s="121"/>
      <c r="N11" s="56"/>
      <c r="O11" s="56">
        <v>11542250</v>
      </c>
      <c r="P11" s="122">
        <f t="shared" si="0"/>
        <v>34634476</v>
      </c>
      <c r="Q11" s="56"/>
      <c r="R11" s="56"/>
      <c r="S11" s="56"/>
      <c r="T11" s="124"/>
      <c r="U11" s="124"/>
    </row>
    <row r="12" spans="1:21" ht="45.75">
      <c r="A12" s="115">
        <v>1014001</v>
      </c>
      <c r="B12" s="116">
        <v>14</v>
      </c>
      <c r="C12" s="117" t="s">
        <v>44</v>
      </c>
      <c r="D12" s="117" t="s">
        <v>45</v>
      </c>
      <c r="E12" s="118">
        <v>602</v>
      </c>
      <c r="F12" s="119" t="s">
        <v>46</v>
      </c>
      <c r="G12" s="120" t="s">
        <v>76</v>
      </c>
      <c r="H12" s="70">
        <v>2890000</v>
      </c>
      <c r="I12" s="56"/>
      <c r="J12" s="71">
        <v>2753380.8</v>
      </c>
      <c r="K12" s="121"/>
      <c r="L12" s="121"/>
      <c r="M12" s="121"/>
      <c r="N12" s="56"/>
      <c r="O12" s="56">
        <v>1009710</v>
      </c>
      <c r="P12" s="122">
        <f t="shared" si="0"/>
        <v>1743670.7999999998</v>
      </c>
      <c r="Q12" s="56"/>
      <c r="R12" s="56">
        <v>80595</v>
      </c>
      <c r="S12" s="56"/>
      <c r="T12" s="124"/>
      <c r="U12" s="124"/>
    </row>
    <row r="13" spans="1:21" ht="30.75">
      <c r="A13" s="115">
        <v>1014001</v>
      </c>
      <c r="B13" s="116">
        <v>14</v>
      </c>
      <c r="C13" s="117" t="s">
        <v>36</v>
      </c>
      <c r="D13" s="117" t="s">
        <v>77</v>
      </c>
      <c r="E13" s="118">
        <v>602</v>
      </c>
      <c r="F13" s="119" t="s">
        <v>38</v>
      </c>
      <c r="G13" s="120" t="s">
        <v>39</v>
      </c>
      <c r="H13" s="70"/>
      <c r="I13" s="70">
        <v>33870</v>
      </c>
      <c r="J13" s="71"/>
      <c r="K13" s="121"/>
      <c r="L13" s="121"/>
      <c r="M13" s="121"/>
      <c r="N13" s="56"/>
      <c r="O13" s="56"/>
      <c r="P13" s="122">
        <f t="shared" si="0"/>
        <v>0</v>
      </c>
      <c r="Q13" s="56"/>
      <c r="R13" s="56"/>
      <c r="S13" s="56"/>
      <c r="T13" s="124"/>
      <c r="U13" s="124"/>
    </row>
    <row r="14" spans="1:21" ht="30.75">
      <c r="A14" s="115">
        <v>1014001</v>
      </c>
      <c r="B14" s="116">
        <v>14</v>
      </c>
      <c r="C14" s="117" t="s">
        <v>36</v>
      </c>
      <c r="D14" s="117" t="s">
        <v>77</v>
      </c>
      <c r="E14" s="118">
        <v>602</v>
      </c>
      <c r="F14" s="119" t="s">
        <v>38</v>
      </c>
      <c r="G14" s="120" t="s">
        <v>39</v>
      </c>
      <c r="H14" s="70"/>
      <c r="I14" s="70"/>
      <c r="J14" s="71"/>
      <c r="K14" s="121"/>
      <c r="L14" s="121"/>
      <c r="M14" s="121"/>
      <c r="N14" s="56"/>
      <c r="O14" s="56"/>
      <c r="P14" s="122">
        <f t="shared" si="0"/>
        <v>0</v>
      </c>
      <c r="Q14" s="56"/>
      <c r="R14" s="56"/>
      <c r="S14" s="56"/>
      <c r="T14" s="124"/>
      <c r="U14" s="124"/>
    </row>
    <row r="15" spans="1:21" ht="30.75">
      <c r="A15" s="115">
        <v>1014001</v>
      </c>
      <c r="B15" s="116">
        <v>14</v>
      </c>
      <c r="C15" s="117" t="s">
        <v>36</v>
      </c>
      <c r="D15" s="117" t="s">
        <v>37</v>
      </c>
      <c r="E15" s="118">
        <v>605</v>
      </c>
      <c r="F15" s="119" t="s">
        <v>38</v>
      </c>
      <c r="G15" s="120" t="s">
        <v>39</v>
      </c>
      <c r="H15" s="70">
        <v>28920000</v>
      </c>
      <c r="I15" s="56"/>
      <c r="J15" s="71">
        <v>26492535.25</v>
      </c>
      <c r="K15" s="131"/>
      <c r="L15" s="121"/>
      <c r="M15" s="121"/>
      <c r="N15" s="56"/>
      <c r="O15" s="56"/>
      <c r="P15" s="122">
        <f>J15+K15-L15-M15-N15-O15</f>
        <v>26492535.25</v>
      </c>
      <c r="Q15" s="56"/>
      <c r="R15" s="56"/>
      <c r="S15" s="56"/>
      <c r="T15" s="124"/>
      <c r="U15" s="124"/>
    </row>
    <row r="16" spans="1:21" ht="30.75">
      <c r="A16" s="115">
        <v>1014001</v>
      </c>
      <c r="B16" s="116">
        <v>14</v>
      </c>
      <c r="C16" s="117" t="s">
        <v>36</v>
      </c>
      <c r="D16" s="117" t="s">
        <v>37</v>
      </c>
      <c r="E16" s="118">
        <v>606</v>
      </c>
      <c r="F16" s="119" t="s">
        <v>38</v>
      </c>
      <c r="G16" s="120" t="s">
        <v>39</v>
      </c>
      <c r="H16" s="70">
        <v>4969614</v>
      </c>
      <c r="I16" s="56"/>
      <c r="J16" s="71">
        <v>2714630</v>
      </c>
      <c r="K16" s="121"/>
      <c r="L16" s="121"/>
      <c r="M16" s="121"/>
      <c r="N16" s="56"/>
      <c r="O16" s="56">
        <v>2130000</v>
      </c>
      <c r="P16" s="122">
        <f t="shared" si="0"/>
        <v>584630</v>
      </c>
      <c r="Q16" s="56"/>
      <c r="R16" s="56"/>
      <c r="S16" s="56"/>
      <c r="T16" s="124"/>
      <c r="U16" s="124"/>
    </row>
    <row r="17" spans="1:21" ht="19.5">
      <c r="A17" s="115">
        <v>1014001</v>
      </c>
      <c r="B17" s="126"/>
      <c r="C17" s="127"/>
      <c r="D17" s="117"/>
      <c r="E17" s="128">
        <v>6029999</v>
      </c>
      <c r="F17" s="129"/>
      <c r="G17" s="120"/>
      <c r="H17" s="70"/>
      <c r="I17" s="56">
        <v>151027614</v>
      </c>
      <c r="J17" s="71"/>
      <c r="K17" s="121"/>
      <c r="L17" s="121"/>
      <c r="M17" s="121"/>
      <c r="N17" s="56"/>
      <c r="O17" s="56"/>
      <c r="P17" s="122">
        <f t="shared" si="0"/>
        <v>0</v>
      </c>
      <c r="Q17" s="56"/>
      <c r="R17" s="56"/>
      <c r="S17" s="56"/>
      <c r="T17" s="124"/>
      <c r="U17" s="124"/>
    </row>
    <row r="18" spans="1:21" ht="45.75">
      <c r="A18" s="115">
        <v>1014001</v>
      </c>
      <c r="B18" s="116">
        <v>14</v>
      </c>
      <c r="C18" s="117" t="s">
        <v>36</v>
      </c>
      <c r="D18" s="117" t="s">
        <v>37</v>
      </c>
      <c r="E18" s="118">
        <v>231</v>
      </c>
      <c r="F18" s="119" t="s">
        <v>78</v>
      </c>
      <c r="G18" s="120" t="s">
        <v>56</v>
      </c>
      <c r="H18" s="70">
        <v>15000000</v>
      </c>
      <c r="I18" s="56"/>
      <c r="J18" s="71">
        <v>13800000</v>
      </c>
      <c r="K18" s="121"/>
      <c r="L18" s="71">
        <v>345000</v>
      </c>
      <c r="M18" s="121"/>
      <c r="N18" s="56"/>
      <c r="O18" s="56">
        <f>13800000-345000</f>
        <v>13455000</v>
      </c>
      <c r="P18" s="122">
        <f>J18+K18-L18-M18-N18-O18</f>
        <v>0</v>
      </c>
      <c r="Q18" s="56"/>
      <c r="R18" s="56"/>
      <c r="S18" s="56"/>
      <c r="T18" s="124"/>
      <c r="U18" s="124"/>
    </row>
    <row r="19" spans="1:21" ht="19.5">
      <c r="A19" s="115">
        <v>1014001</v>
      </c>
      <c r="B19" s="116">
        <v>14</v>
      </c>
      <c r="C19" s="117" t="s">
        <v>36</v>
      </c>
      <c r="D19" s="117" t="s">
        <v>37</v>
      </c>
      <c r="E19" s="128">
        <v>230</v>
      </c>
      <c r="F19" s="119" t="s">
        <v>79</v>
      </c>
      <c r="G19" s="120" t="s">
        <v>80</v>
      </c>
      <c r="H19" s="70">
        <v>5300000</v>
      </c>
      <c r="I19" s="56"/>
      <c r="J19" s="71">
        <v>5254747</v>
      </c>
      <c r="K19" s="121"/>
      <c r="L19" s="121"/>
      <c r="M19" s="121"/>
      <c r="N19" s="56"/>
      <c r="O19" s="56"/>
      <c r="P19" s="122">
        <f t="shared" si="0"/>
        <v>5254747</v>
      </c>
      <c r="Q19" s="56"/>
      <c r="R19" s="56"/>
      <c r="S19" s="56"/>
      <c r="T19" s="124"/>
      <c r="U19" s="124"/>
    </row>
    <row r="20" spans="1:21" ht="45.75">
      <c r="A20" s="115">
        <v>1014001</v>
      </c>
      <c r="B20" s="116">
        <v>14</v>
      </c>
      <c r="C20" s="117" t="s">
        <v>36</v>
      </c>
      <c r="D20" s="117" t="s">
        <v>37</v>
      </c>
      <c r="E20" s="118">
        <v>231</v>
      </c>
      <c r="F20" s="119" t="s">
        <v>81</v>
      </c>
      <c r="G20" s="120" t="s">
        <v>82</v>
      </c>
      <c r="H20" s="70">
        <v>712000</v>
      </c>
      <c r="I20" s="56"/>
      <c r="J20" s="71">
        <v>421150</v>
      </c>
      <c r="K20" s="121"/>
      <c r="L20" s="71">
        <v>20880</v>
      </c>
      <c r="M20" s="130"/>
      <c r="N20" s="56"/>
      <c r="O20" s="56"/>
      <c r="P20" s="122">
        <f t="shared" si="0"/>
        <v>400270</v>
      </c>
      <c r="Q20" s="56">
        <v>21104</v>
      </c>
      <c r="R20" s="56"/>
      <c r="S20" s="56"/>
      <c r="T20" s="124"/>
      <c r="U20" s="124"/>
    </row>
    <row r="21" spans="1:21" ht="75.75">
      <c r="A21" s="115">
        <v>1014001</v>
      </c>
      <c r="B21" s="116">
        <v>14</v>
      </c>
      <c r="C21" s="117" t="s">
        <v>36</v>
      </c>
      <c r="D21" s="117" t="s">
        <v>37</v>
      </c>
      <c r="E21" s="118">
        <v>231</v>
      </c>
      <c r="F21" s="119" t="s">
        <v>83</v>
      </c>
      <c r="G21" s="120" t="s">
        <v>84</v>
      </c>
      <c r="H21" s="70"/>
      <c r="I21" s="56"/>
      <c r="J21" s="71"/>
      <c r="K21" s="121"/>
      <c r="L21" s="121"/>
      <c r="M21" s="121"/>
      <c r="N21" s="56"/>
      <c r="O21" s="56"/>
      <c r="P21" s="122">
        <f t="shared" si="0"/>
        <v>0</v>
      </c>
      <c r="Q21" s="56"/>
      <c r="R21" s="56"/>
      <c r="S21" s="56"/>
      <c r="T21" s="124"/>
      <c r="U21" s="124"/>
    </row>
    <row r="22" spans="1:21" ht="45.75">
      <c r="A22" s="115">
        <v>1014001</v>
      </c>
      <c r="B22" s="116">
        <v>14</v>
      </c>
      <c r="C22" s="117" t="s">
        <v>44</v>
      </c>
      <c r="D22" s="117" t="s">
        <v>45</v>
      </c>
      <c r="E22" s="118">
        <v>231</v>
      </c>
      <c r="F22" s="119" t="s">
        <v>57</v>
      </c>
      <c r="G22" s="120" t="s">
        <v>85</v>
      </c>
      <c r="H22" s="70">
        <v>46900000</v>
      </c>
      <c r="I22" s="56"/>
      <c r="J22" s="71">
        <v>45535897</v>
      </c>
      <c r="K22" s="121"/>
      <c r="L22" s="121"/>
      <c r="M22" s="121"/>
      <c r="N22" s="56"/>
      <c r="O22" s="56"/>
      <c r="P22" s="122">
        <f t="shared" si="0"/>
        <v>45535897</v>
      </c>
      <c r="Q22" s="56"/>
      <c r="R22" s="56"/>
      <c r="S22" s="56"/>
      <c r="T22" s="124"/>
      <c r="U22" s="124"/>
    </row>
    <row r="23" spans="1:21" ht="45.75">
      <c r="A23" s="115">
        <v>1014001</v>
      </c>
      <c r="B23" s="116">
        <v>14</v>
      </c>
      <c r="C23" s="117" t="s">
        <v>86</v>
      </c>
      <c r="D23" s="117" t="s">
        <v>87</v>
      </c>
      <c r="E23" s="118">
        <v>231</v>
      </c>
      <c r="F23" s="119" t="s">
        <v>88</v>
      </c>
      <c r="G23" s="120" t="s">
        <v>89</v>
      </c>
      <c r="H23" s="70"/>
      <c r="I23" s="56"/>
      <c r="J23" s="71"/>
      <c r="K23" s="121"/>
      <c r="L23" s="121"/>
      <c r="M23" s="121"/>
      <c r="N23" s="56"/>
      <c r="O23" s="56"/>
      <c r="P23" s="122">
        <f t="shared" si="0"/>
        <v>0</v>
      </c>
      <c r="Q23" s="56"/>
      <c r="R23" s="56"/>
      <c r="S23" s="56"/>
      <c r="T23" s="124"/>
      <c r="U23" s="124"/>
    </row>
    <row r="24" spans="1:21" ht="60.75">
      <c r="A24" s="115">
        <v>1014001</v>
      </c>
      <c r="B24" s="116">
        <v>14</v>
      </c>
      <c r="C24" s="117" t="s">
        <v>36</v>
      </c>
      <c r="D24" s="117" t="s">
        <v>37</v>
      </c>
      <c r="E24" s="118">
        <v>231</v>
      </c>
      <c r="F24" s="119" t="s">
        <v>53</v>
      </c>
      <c r="G24" s="120" t="s">
        <v>90</v>
      </c>
      <c r="H24" s="70"/>
      <c r="I24" s="56"/>
      <c r="J24" s="71"/>
      <c r="K24" s="121"/>
      <c r="L24" s="121"/>
      <c r="M24" s="121"/>
      <c r="N24" s="56"/>
      <c r="O24" s="56"/>
      <c r="P24" s="122">
        <f t="shared" si="0"/>
        <v>0</v>
      </c>
      <c r="Q24" s="56"/>
      <c r="R24" s="56"/>
      <c r="S24" s="56"/>
      <c r="T24" s="124"/>
      <c r="U24" s="124"/>
    </row>
    <row r="25" spans="1:21" ht="39.75">
      <c r="A25" s="115">
        <v>1014001</v>
      </c>
      <c r="B25" s="116">
        <v>14</v>
      </c>
      <c r="C25" s="117" t="s">
        <v>36</v>
      </c>
      <c r="D25" s="117" t="s">
        <v>37</v>
      </c>
      <c r="E25" s="118">
        <v>231</v>
      </c>
      <c r="F25" s="119" t="s">
        <v>59</v>
      </c>
      <c r="G25" s="132" t="s">
        <v>91</v>
      </c>
      <c r="H25" s="70">
        <f>5850000+320000</f>
        <v>6170000</v>
      </c>
      <c r="I25" s="56"/>
      <c r="J25" s="71">
        <v>6020064</v>
      </c>
      <c r="K25" s="121"/>
      <c r="L25" s="121"/>
      <c r="M25" s="121"/>
      <c r="N25" s="56"/>
      <c r="O25" s="56"/>
      <c r="P25" s="122">
        <f t="shared" si="0"/>
        <v>6020064</v>
      </c>
      <c r="Q25" s="56">
        <v>4093380</v>
      </c>
      <c r="R25" s="56"/>
      <c r="S25" s="56"/>
      <c r="T25" s="124"/>
      <c r="U25" s="124"/>
    </row>
    <row r="26" spans="1:21" ht="30.75">
      <c r="A26" s="115">
        <v>1014001</v>
      </c>
      <c r="B26" s="116">
        <v>14</v>
      </c>
      <c r="C26" s="117" t="s">
        <v>44</v>
      </c>
      <c r="D26" s="117" t="s">
        <v>37</v>
      </c>
      <c r="E26" s="118">
        <v>466</v>
      </c>
      <c r="F26" s="119" t="s">
        <v>65</v>
      </c>
      <c r="G26" s="120" t="s">
        <v>66</v>
      </c>
      <c r="H26" s="70"/>
      <c r="I26" s="56"/>
      <c r="J26" s="71"/>
      <c r="K26" s="71"/>
      <c r="L26" s="121"/>
      <c r="M26" s="71"/>
      <c r="N26" s="56"/>
      <c r="O26" s="56"/>
      <c r="P26" s="122">
        <f t="shared" si="0"/>
        <v>0</v>
      </c>
      <c r="Q26" s="56"/>
      <c r="R26" s="56"/>
      <c r="S26" s="56"/>
      <c r="T26" s="124"/>
      <c r="U26" s="124"/>
    </row>
    <row r="27" spans="1:21" ht="45.75">
      <c r="A27" s="115">
        <v>1014001</v>
      </c>
      <c r="B27" s="116">
        <v>14</v>
      </c>
      <c r="C27" s="117" t="s">
        <v>86</v>
      </c>
      <c r="D27" s="117" t="s">
        <v>37</v>
      </c>
      <c r="E27" s="118">
        <v>466</v>
      </c>
      <c r="F27" s="119" t="s">
        <v>67</v>
      </c>
      <c r="G27" s="120" t="s">
        <v>68</v>
      </c>
      <c r="H27" s="70"/>
      <c r="I27" s="56"/>
      <c r="J27" s="71"/>
      <c r="K27" s="71">
        <v>768961</v>
      </c>
      <c r="L27" s="71"/>
      <c r="M27" s="133"/>
      <c r="N27" s="56"/>
      <c r="O27" s="56"/>
      <c r="P27" s="122">
        <f t="shared" si="0"/>
        <v>768961</v>
      </c>
      <c r="Q27" s="56"/>
      <c r="R27" s="56"/>
      <c r="S27" s="56"/>
      <c r="T27" s="124"/>
      <c r="U27" s="124"/>
    </row>
    <row r="28" spans="1:21" ht="19.5">
      <c r="A28" s="134">
        <v>1014001</v>
      </c>
      <c r="B28" s="116">
        <v>14</v>
      </c>
      <c r="C28" s="117" t="s">
        <v>36</v>
      </c>
      <c r="D28" s="117" t="s">
        <v>48</v>
      </c>
      <c r="E28" s="128">
        <v>230</v>
      </c>
      <c r="F28" s="135" t="s">
        <v>92</v>
      </c>
      <c r="G28" s="120" t="s">
        <v>93</v>
      </c>
      <c r="H28" s="70">
        <v>0</v>
      </c>
      <c r="I28" s="56"/>
      <c r="J28" s="71">
        <v>0</v>
      </c>
      <c r="K28" s="71"/>
      <c r="L28" s="121"/>
      <c r="M28" s="121"/>
      <c r="N28" s="56"/>
      <c r="O28" s="56"/>
      <c r="P28" s="122">
        <f t="shared" si="0"/>
        <v>0</v>
      </c>
      <c r="Q28" s="56">
        <v>894307</v>
      </c>
      <c r="R28" s="56"/>
      <c r="S28" s="56"/>
      <c r="T28" s="124"/>
      <c r="U28" s="124"/>
    </row>
    <row r="29" spans="1:21" ht="45.75">
      <c r="A29" s="115">
        <v>1014001</v>
      </c>
      <c r="B29" s="116">
        <v>14</v>
      </c>
      <c r="C29" s="117" t="s">
        <v>36</v>
      </c>
      <c r="D29" s="117" t="s">
        <v>48</v>
      </c>
      <c r="E29" s="118">
        <v>230</v>
      </c>
      <c r="F29" s="119" t="s">
        <v>51</v>
      </c>
      <c r="G29" s="120" t="s">
        <v>94</v>
      </c>
      <c r="H29" s="70">
        <v>2500000</v>
      </c>
      <c r="I29" s="56"/>
      <c r="J29" s="71">
        <v>2035910</v>
      </c>
      <c r="K29" s="71"/>
      <c r="L29" s="121"/>
      <c r="M29" s="121"/>
      <c r="N29" s="56"/>
      <c r="O29" s="56"/>
      <c r="P29" s="122">
        <f t="shared" si="0"/>
        <v>2035910</v>
      </c>
      <c r="Q29" s="136"/>
      <c r="R29" s="136"/>
      <c r="S29" s="136"/>
      <c r="T29" s="124"/>
      <c r="U29" s="124"/>
    </row>
    <row r="30" spans="1:21" ht="45.75">
      <c r="A30" s="115">
        <v>1014001</v>
      </c>
      <c r="B30" s="116">
        <v>14</v>
      </c>
      <c r="C30" s="117" t="s">
        <v>36</v>
      </c>
      <c r="D30" s="117" t="s">
        <v>37</v>
      </c>
      <c r="E30" s="118">
        <v>231</v>
      </c>
      <c r="F30" s="119" t="s">
        <v>61</v>
      </c>
      <c r="G30" s="120" t="s">
        <v>95</v>
      </c>
      <c r="H30" s="70">
        <v>6093000</v>
      </c>
      <c r="I30" s="56"/>
      <c r="J30" s="71">
        <v>2858000</v>
      </c>
      <c r="K30" s="121"/>
      <c r="L30" s="121"/>
      <c r="M30" s="121"/>
      <c r="N30" s="56"/>
      <c r="O30" s="56"/>
      <c r="P30" s="122">
        <f t="shared" si="0"/>
        <v>2858000</v>
      </c>
      <c r="Q30" s="56"/>
      <c r="R30" s="56"/>
      <c r="S30" s="56"/>
      <c r="T30" s="124"/>
      <c r="U30" s="124"/>
    </row>
    <row r="31" spans="1:21" ht="19.5">
      <c r="A31" s="134">
        <v>1014001</v>
      </c>
      <c r="B31" s="126"/>
      <c r="C31" s="117"/>
      <c r="D31" s="127"/>
      <c r="E31" s="128">
        <v>2319999</v>
      </c>
      <c r="F31" s="129"/>
      <c r="G31" s="137"/>
      <c r="H31" s="70"/>
      <c r="I31" s="56">
        <v>82675000</v>
      </c>
      <c r="J31" s="71"/>
      <c r="K31" s="121"/>
      <c r="L31" s="121"/>
      <c r="M31" s="121"/>
      <c r="N31" s="56"/>
      <c r="O31" s="56"/>
      <c r="P31" s="122">
        <f t="shared" si="0"/>
        <v>0</v>
      </c>
      <c r="Q31" s="123"/>
      <c r="R31" s="123"/>
      <c r="S31" s="123"/>
      <c r="T31" s="124"/>
      <c r="U31" s="124"/>
    </row>
    <row r="32" spans="1:21" ht="19.5">
      <c r="A32" s="193" t="s">
        <v>69</v>
      </c>
      <c r="B32" s="194"/>
      <c r="C32" s="194"/>
      <c r="D32" s="194"/>
      <c r="E32" s="194"/>
      <c r="F32" s="194"/>
      <c r="G32" s="195"/>
      <c r="H32" s="138">
        <f t="shared" ref="H32:R32" si="1">SUM(H6:H31)</f>
        <v>430077614</v>
      </c>
      <c r="I32" s="138">
        <f>I31+I17+I8</f>
        <v>430077614</v>
      </c>
      <c r="J32" s="138">
        <f t="shared" si="1"/>
        <v>416728980.65000004</v>
      </c>
      <c r="K32" s="138">
        <f t="shared" si="1"/>
        <v>768961</v>
      </c>
      <c r="L32" s="138">
        <f t="shared" si="1"/>
        <v>365880</v>
      </c>
      <c r="M32" s="138">
        <f t="shared" si="1"/>
        <v>49320</v>
      </c>
      <c r="N32" s="138">
        <f t="shared" si="1"/>
        <v>70060644</v>
      </c>
      <c r="O32" s="138">
        <f t="shared" si="1"/>
        <v>41935703</v>
      </c>
      <c r="P32" s="138">
        <f t="shared" si="1"/>
        <v>305086394.64999998</v>
      </c>
      <c r="Q32" s="138">
        <f t="shared" si="1"/>
        <v>6988073</v>
      </c>
      <c r="R32" s="138">
        <f t="shared" si="1"/>
        <v>80595</v>
      </c>
      <c r="S32" s="138">
        <f>P32+Q32-R32</f>
        <v>311993872.64999998</v>
      </c>
      <c r="T32" s="138">
        <f>SUM(T6:T31)</f>
        <v>181</v>
      </c>
      <c r="U32" s="138">
        <f>SUM(U6:U31)</f>
        <v>141</v>
      </c>
    </row>
    <row r="33" spans="1:21" ht="18.75">
      <c r="A33" s="139"/>
      <c r="B33" s="140"/>
      <c r="C33" s="141"/>
      <c r="D33" s="141"/>
      <c r="E33" s="141"/>
      <c r="F33" s="142"/>
      <c r="G33" s="141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</row>
  </sheetData>
  <mergeCells count="4">
    <mergeCell ref="E2:Q2"/>
    <mergeCell ref="A3:U3"/>
    <mergeCell ref="T4:U4"/>
    <mergeCell ref="A32:G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43ACB-7588-4789-AA4C-C707B8D7F7AB}">
  <dimension ref="A1:J13"/>
  <sheetViews>
    <sheetView workbookViewId="0">
      <selection activeCell="F14" sqref="F14"/>
    </sheetView>
  </sheetViews>
  <sheetFormatPr defaultRowHeight="15"/>
  <cols>
    <col min="1" max="1" width="13" customWidth="1"/>
    <col min="2" max="2" width="13.7109375" customWidth="1"/>
    <col min="3" max="3" width="50.85546875" bestFit="1" customWidth="1"/>
    <col min="4" max="4" width="11.7109375" bestFit="1" customWidth="1"/>
    <col min="5" max="5" width="14.5703125" bestFit="1" customWidth="1"/>
    <col min="6" max="6" width="11.7109375" bestFit="1" customWidth="1"/>
    <col min="7" max="7" width="14.28515625" customWidth="1"/>
    <col min="8" max="8" width="12.42578125" customWidth="1"/>
    <col min="9" max="9" width="14.5703125" bestFit="1" customWidth="1"/>
    <col min="10" max="10" width="20.42578125" customWidth="1"/>
  </cols>
  <sheetData>
    <row r="1" spans="1:10" ht="15.75">
      <c r="A1" s="200" t="s">
        <v>113</v>
      </c>
      <c r="B1" s="201"/>
      <c r="C1" s="201"/>
      <c r="D1" s="201"/>
      <c r="E1" s="201"/>
      <c r="F1" s="201"/>
      <c r="G1" s="200" t="s">
        <v>114</v>
      </c>
      <c r="I1" s="200"/>
      <c r="J1" s="200"/>
    </row>
    <row r="2" spans="1:10" ht="15.75">
      <c r="A2" s="200"/>
      <c r="B2" s="201"/>
      <c r="C2" s="201"/>
      <c r="D2" s="201"/>
      <c r="E2" s="201"/>
      <c r="F2" s="201"/>
      <c r="G2" s="200"/>
      <c r="I2" s="200"/>
      <c r="J2" s="200"/>
    </row>
    <row r="3" spans="1:10" ht="15.75">
      <c r="A3" s="201"/>
      <c r="B3" s="201"/>
      <c r="C3" s="201"/>
      <c r="D3" s="201"/>
      <c r="E3" s="201"/>
      <c r="F3" s="201"/>
      <c r="G3" s="201"/>
      <c r="H3" s="201"/>
      <c r="I3" s="201"/>
      <c r="J3" s="201"/>
    </row>
    <row r="4" spans="1:10" ht="15.75">
      <c r="A4" s="202" t="s">
        <v>115</v>
      </c>
      <c r="B4" s="202"/>
      <c r="C4" s="202"/>
      <c r="D4" s="202"/>
      <c r="E4" s="202"/>
      <c r="F4" s="202"/>
      <c r="G4" s="202"/>
      <c r="H4" s="202"/>
      <c r="I4" s="202"/>
      <c r="J4" s="202"/>
    </row>
    <row r="5" spans="1:10" ht="16.5" thickBot="1">
      <c r="A5" s="203"/>
      <c r="B5" s="203"/>
      <c r="C5" s="203"/>
      <c r="D5" s="203"/>
      <c r="E5" s="203"/>
      <c r="F5" s="203"/>
      <c r="G5" s="203"/>
      <c r="H5" s="203"/>
      <c r="I5" s="203"/>
      <c r="J5" s="203"/>
    </row>
    <row r="6" spans="1:10" ht="75.75" thickBot="1">
      <c r="A6" s="204" t="s">
        <v>116</v>
      </c>
      <c r="B6" s="205" t="s">
        <v>117</v>
      </c>
      <c r="C6" s="206" t="s">
        <v>118</v>
      </c>
      <c r="D6" s="207" t="s">
        <v>119</v>
      </c>
      <c r="E6" s="205" t="s">
        <v>120</v>
      </c>
      <c r="F6" s="205" t="s">
        <v>122</v>
      </c>
      <c r="G6" s="205" t="s">
        <v>123</v>
      </c>
      <c r="H6" s="205" t="s">
        <v>124</v>
      </c>
      <c r="I6" s="206" t="s">
        <v>125</v>
      </c>
    </row>
    <row r="7" spans="1:10" ht="15.75">
      <c r="A7" s="208">
        <v>1</v>
      </c>
      <c r="B7" s="209">
        <v>2</v>
      </c>
      <c r="C7" s="210">
        <v>3</v>
      </c>
      <c r="D7" s="211">
        <v>4</v>
      </c>
      <c r="E7" s="209">
        <v>5</v>
      </c>
      <c r="F7" s="209">
        <v>6</v>
      </c>
      <c r="G7" s="209">
        <v>7</v>
      </c>
      <c r="H7" s="209">
        <v>8</v>
      </c>
      <c r="I7" s="209">
        <v>9</v>
      </c>
    </row>
    <row r="8" spans="1:10" ht="15.75">
      <c r="A8" s="233">
        <v>1014001</v>
      </c>
      <c r="B8" s="232">
        <v>7110110</v>
      </c>
      <c r="C8" s="229" t="s">
        <v>130</v>
      </c>
      <c r="D8" s="230">
        <v>0</v>
      </c>
      <c r="E8" s="217">
        <v>2881020</v>
      </c>
      <c r="F8" s="231"/>
      <c r="G8" s="217"/>
      <c r="H8" s="217">
        <v>2881020</v>
      </c>
      <c r="I8" s="221"/>
    </row>
    <row r="9" spans="1:10" ht="15.75">
      <c r="A9" s="234"/>
      <c r="B9" s="232">
        <v>7115499</v>
      </c>
      <c r="C9" s="229" t="s">
        <v>131</v>
      </c>
      <c r="D9" s="230">
        <v>21303</v>
      </c>
      <c r="E9" s="217">
        <v>121303</v>
      </c>
      <c r="F9" s="231"/>
      <c r="G9" s="217"/>
      <c r="H9" s="217">
        <v>121303</v>
      </c>
      <c r="I9" s="221"/>
    </row>
    <row r="10" spans="1:10" ht="15.75">
      <c r="A10" s="234"/>
      <c r="B10" s="232">
        <v>7110199</v>
      </c>
      <c r="C10" s="215" t="s">
        <v>126</v>
      </c>
      <c r="D10" s="216">
        <v>20000</v>
      </c>
      <c r="E10" s="217">
        <v>55000</v>
      </c>
      <c r="F10" s="231"/>
      <c r="G10" s="217"/>
      <c r="H10" s="217">
        <v>55000</v>
      </c>
      <c r="I10" s="221"/>
    </row>
    <row r="11" spans="1:10" ht="15.75">
      <c r="A11" s="235"/>
      <c r="B11" s="232">
        <v>7113099</v>
      </c>
      <c r="C11" s="215" t="s">
        <v>132</v>
      </c>
      <c r="D11" s="216">
        <v>0</v>
      </c>
      <c r="E11" s="217">
        <v>60000</v>
      </c>
      <c r="F11" s="231"/>
      <c r="G11" s="217"/>
      <c r="H11" s="217">
        <v>60000</v>
      </c>
      <c r="I11" s="221"/>
    </row>
    <row r="12" spans="1:10" ht="16.5" thickBot="1">
      <c r="A12" s="223"/>
      <c r="B12" s="224"/>
      <c r="C12" s="225" t="s">
        <v>129</v>
      </c>
      <c r="D12" s="226">
        <f>SUM(D8:D11)</f>
        <v>41303</v>
      </c>
      <c r="E12" s="226">
        <f>SUM(E8:E11)</f>
        <v>3117323</v>
      </c>
      <c r="F12" s="226">
        <f t="shared" ref="F12:H12" si="0">SUM(F8:F11)</f>
        <v>0</v>
      </c>
      <c r="G12" s="226">
        <f t="shared" si="0"/>
        <v>0</v>
      </c>
      <c r="H12" s="226">
        <f t="shared" si="0"/>
        <v>3117323</v>
      </c>
      <c r="I12" s="225"/>
    </row>
    <row r="13" spans="1:10" ht="15.75">
      <c r="A13" s="203"/>
      <c r="B13" s="203"/>
      <c r="C13" s="203"/>
      <c r="D13" s="203"/>
      <c r="E13" s="203"/>
      <c r="F13" s="203"/>
      <c r="G13" s="203"/>
      <c r="H13" s="203"/>
      <c r="I13" s="203"/>
      <c r="J13" s="203"/>
    </row>
  </sheetData>
  <mergeCells count="2">
    <mergeCell ref="A4:J4"/>
    <mergeCell ref="A8:A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BA714-8AD1-4F38-A49D-952ADE951D61}">
  <dimension ref="A1:T29"/>
  <sheetViews>
    <sheetView zoomScale="80" zoomScaleNormal="80" workbookViewId="0">
      <selection activeCell="G10" sqref="G10"/>
    </sheetView>
  </sheetViews>
  <sheetFormatPr defaultRowHeight="15"/>
  <cols>
    <col min="1" max="1" width="22.7109375" customWidth="1"/>
    <col min="5" max="5" width="14.28515625" customWidth="1"/>
    <col min="6" max="6" width="11.5703125" bestFit="1" customWidth="1"/>
    <col min="7" max="7" width="25.28515625" customWidth="1"/>
    <col min="8" max="8" width="18.28515625" bestFit="1" customWidth="1"/>
    <col min="9" max="9" width="19.42578125" bestFit="1" customWidth="1"/>
    <col min="10" max="10" width="19.7109375" bestFit="1" customWidth="1"/>
    <col min="11" max="11" width="14.85546875" bestFit="1" customWidth="1"/>
    <col min="13" max="13" width="10.140625" bestFit="1" customWidth="1"/>
    <col min="14" max="15" width="14.85546875" bestFit="1" customWidth="1"/>
    <col min="16" max="16" width="19.5703125" bestFit="1" customWidth="1"/>
    <col min="17" max="17" width="18" bestFit="1" customWidth="1"/>
    <col min="18" max="18" width="19.42578125" bestFit="1" customWidth="1"/>
    <col min="20" max="20" width="7" bestFit="1" customWidth="1"/>
  </cols>
  <sheetData>
    <row r="1" spans="1:20" ht="18.75">
      <c r="A1" s="1" t="s">
        <v>0</v>
      </c>
      <c r="B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20.25">
      <c r="A2" s="4"/>
      <c r="B2" s="5"/>
      <c r="C2" s="6"/>
      <c r="D2" s="6"/>
      <c r="E2" s="196" t="s">
        <v>1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7"/>
      <c r="S2" s="7"/>
      <c r="T2" s="8"/>
    </row>
    <row r="3" spans="1:20" ht="21" thickBot="1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</row>
    <row r="4" spans="1:20" ht="63.75" thickBot="1">
      <c r="A4" s="9" t="s">
        <v>2</v>
      </c>
      <c r="B4" s="10" t="s">
        <v>3</v>
      </c>
      <c r="C4" s="11" t="s">
        <v>3</v>
      </c>
      <c r="D4" s="11" t="s">
        <v>4</v>
      </c>
      <c r="E4" s="12" t="s">
        <v>5</v>
      </c>
      <c r="F4" s="12" t="s">
        <v>6</v>
      </c>
      <c r="G4" s="12" t="s">
        <v>7</v>
      </c>
      <c r="H4" s="13" t="s">
        <v>8</v>
      </c>
      <c r="I4" s="13" t="s">
        <v>9</v>
      </c>
      <c r="J4" s="14" t="s">
        <v>10</v>
      </c>
      <c r="K4" s="12" t="s">
        <v>11</v>
      </c>
      <c r="L4" s="15" t="s">
        <v>12</v>
      </c>
      <c r="M4" s="12" t="s">
        <v>13</v>
      </c>
      <c r="N4" s="16" t="s">
        <v>14</v>
      </c>
      <c r="O4" s="12" t="s">
        <v>15</v>
      </c>
      <c r="P4" s="17" t="s">
        <v>16</v>
      </c>
      <c r="Q4" s="14" t="s">
        <v>17</v>
      </c>
      <c r="R4" s="14" t="s">
        <v>18</v>
      </c>
      <c r="S4" s="198" t="s">
        <v>19</v>
      </c>
      <c r="T4" s="199"/>
    </row>
    <row r="5" spans="1:20" ht="15.75" thickBot="1">
      <c r="A5" s="18" t="s">
        <v>20</v>
      </c>
      <c r="B5" s="19" t="s">
        <v>21</v>
      </c>
      <c r="C5" s="20" t="s">
        <v>22</v>
      </c>
      <c r="D5" s="20" t="s">
        <v>23</v>
      </c>
      <c r="E5" s="20" t="s">
        <v>24</v>
      </c>
      <c r="F5" s="20"/>
      <c r="G5" s="20"/>
      <c r="H5" s="21" t="s">
        <v>25</v>
      </c>
      <c r="I5" s="21" t="s">
        <v>26</v>
      </c>
      <c r="J5" s="21" t="s">
        <v>27</v>
      </c>
      <c r="K5" s="20" t="s">
        <v>28</v>
      </c>
      <c r="L5" s="20" t="s">
        <v>29</v>
      </c>
      <c r="M5" s="20" t="s">
        <v>30</v>
      </c>
      <c r="N5" s="21" t="s">
        <v>31</v>
      </c>
      <c r="O5" s="21" t="s">
        <v>32</v>
      </c>
      <c r="P5" s="20" t="s">
        <v>33</v>
      </c>
      <c r="Q5" s="21"/>
      <c r="R5" s="21"/>
      <c r="S5" s="20" t="s">
        <v>34</v>
      </c>
      <c r="T5" s="22" t="s">
        <v>35</v>
      </c>
    </row>
    <row r="6" spans="1:20" ht="30.75">
      <c r="A6" s="23">
        <v>1014001</v>
      </c>
      <c r="B6" s="24">
        <v>14</v>
      </c>
      <c r="C6" s="25" t="s">
        <v>36</v>
      </c>
      <c r="D6" s="25" t="s">
        <v>37</v>
      </c>
      <c r="E6" s="26">
        <v>600</v>
      </c>
      <c r="F6" s="26" t="s">
        <v>38</v>
      </c>
      <c r="G6" s="27" t="s">
        <v>39</v>
      </c>
      <c r="H6" s="28">
        <f>258600000-18000000-1530000+3500000</f>
        <v>242570000</v>
      </c>
      <c r="I6" s="29"/>
      <c r="J6" s="30">
        <v>229582860</v>
      </c>
      <c r="K6" s="31"/>
      <c r="L6" s="31"/>
      <c r="N6" s="29">
        <f>10770589+3485071+3561467+6002136+4766033+5097145+9852787+4900731+4826240</f>
        <v>53262199</v>
      </c>
      <c r="O6" s="29">
        <v>2930205</v>
      </c>
      <c r="P6" s="32">
        <f>J6+K6-L6-M6-N6-O6</f>
        <v>173390456</v>
      </c>
      <c r="Q6" s="33"/>
      <c r="R6" s="33"/>
      <c r="S6" s="34">
        <v>181</v>
      </c>
      <c r="T6" s="35">
        <v>139</v>
      </c>
    </row>
    <row r="7" spans="1:20" ht="30.75">
      <c r="A7" s="36">
        <v>1014001</v>
      </c>
      <c r="B7" s="37">
        <v>14</v>
      </c>
      <c r="C7" s="38" t="s">
        <v>36</v>
      </c>
      <c r="D7" s="38" t="s">
        <v>37</v>
      </c>
      <c r="E7" s="39">
        <v>601</v>
      </c>
      <c r="F7" s="39" t="s">
        <v>38</v>
      </c>
      <c r="G7" s="40" t="s">
        <v>39</v>
      </c>
      <c r="H7" s="41">
        <f>44990000-6000000</f>
        <v>38990000</v>
      </c>
      <c r="I7" s="42"/>
      <c r="J7" s="43">
        <v>36399814</v>
      </c>
      <c r="K7" s="44"/>
      <c r="L7" s="44"/>
      <c r="M7" s="44"/>
      <c r="N7" s="42">
        <f>29856377+2937700+353595+3252142</f>
        <v>36399814</v>
      </c>
      <c r="O7" s="42"/>
      <c r="P7" s="32">
        <f t="shared" ref="P7:P27" si="0">J7+K7-L7-M7-N7-O7</f>
        <v>0</v>
      </c>
      <c r="Q7" s="45"/>
      <c r="R7" s="45"/>
      <c r="S7" s="46"/>
      <c r="T7" s="47"/>
    </row>
    <row r="8" spans="1:20" ht="18.75">
      <c r="A8" s="36">
        <v>1014001</v>
      </c>
      <c r="B8" s="37"/>
      <c r="C8" s="38"/>
      <c r="D8" s="38"/>
      <c r="E8" s="48">
        <v>6009999</v>
      </c>
      <c r="F8" s="39"/>
      <c r="G8" s="40"/>
      <c r="H8" s="49">
        <f>SUM(H6:H7)</f>
        <v>281560000</v>
      </c>
      <c r="I8" s="42">
        <v>281560000</v>
      </c>
      <c r="J8" s="50">
        <f>SUM(J6:J7)</f>
        <v>265982674</v>
      </c>
      <c r="K8" s="44"/>
      <c r="L8" s="44"/>
      <c r="M8" s="44"/>
      <c r="N8" s="42"/>
      <c r="O8" s="42"/>
      <c r="P8" s="32"/>
      <c r="Q8" s="45"/>
      <c r="R8" s="45"/>
      <c r="S8" s="46"/>
      <c r="T8" s="47"/>
    </row>
    <row r="9" spans="1:20" ht="30.75">
      <c r="A9" s="36">
        <v>1014001</v>
      </c>
      <c r="B9" s="37">
        <v>14</v>
      </c>
      <c r="C9" s="38" t="s">
        <v>36</v>
      </c>
      <c r="D9" s="38" t="s">
        <v>37</v>
      </c>
      <c r="E9" s="39">
        <v>602</v>
      </c>
      <c r="F9" s="39" t="s">
        <v>38</v>
      </c>
      <c r="G9" s="40" t="s">
        <v>39</v>
      </c>
      <c r="H9" s="41">
        <f>34914000+6000000+22000000+20000000</f>
        <v>82914000</v>
      </c>
      <c r="I9" s="42"/>
      <c r="J9" s="51">
        <v>70725371.959999993</v>
      </c>
      <c r="K9" s="52"/>
      <c r="L9" s="44"/>
      <c r="M9" s="43">
        <f>51320+5400+5600</f>
        <v>62320</v>
      </c>
      <c r="N9" s="42">
        <f>47825+26430+13500+27000+22600+22600+79130</f>
        <v>239085</v>
      </c>
      <c r="O9" s="42">
        <v>28957389</v>
      </c>
      <c r="P9" s="32">
        <f>J9+K9-L9-M9-N9-O9</f>
        <v>41466577.959999993</v>
      </c>
      <c r="Q9" s="42">
        <v>12023940</v>
      </c>
      <c r="R9" s="42"/>
      <c r="S9" s="46"/>
      <c r="T9" s="47"/>
    </row>
    <row r="10" spans="1:20" ht="30.75">
      <c r="A10" s="36">
        <v>1014001</v>
      </c>
      <c r="B10" s="37">
        <v>14</v>
      </c>
      <c r="C10" s="38" t="s">
        <v>36</v>
      </c>
      <c r="D10" s="38" t="s">
        <v>37</v>
      </c>
      <c r="E10" s="39">
        <v>602</v>
      </c>
      <c r="F10" s="39" t="s">
        <v>40</v>
      </c>
      <c r="G10" s="40" t="s">
        <v>41</v>
      </c>
      <c r="H10" s="41">
        <v>8000000</v>
      </c>
      <c r="I10" s="42"/>
      <c r="J10" s="51">
        <v>7927150.0599999996</v>
      </c>
      <c r="K10" s="44"/>
      <c r="L10" s="44"/>
      <c r="M10" s="43"/>
      <c r="N10" s="42">
        <f>84400+36000</f>
        <v>120400</v>
      </c>
      <c r="O10" s="42">
        <v>2249720</v>
      </c>
      <c r="P10" s="32">
        <f t="shared" si="0"/>
        <v>5557030.0599999996</v>
      </c>
      <c r="Q10" s="42">
        <v>1774803</v>
      </c>
      <c r="R10" s="42"/>
      <c r="S10" s="46"/>
      <c r="T10" s="47"/>
    </row>
    <row r="11" spans="1:20" ht="45.75">
      <c r="A11" s="36">
        <v>1014001</v>
      </c>
      <c r="B11" s="37">
        <v>14</v>
      </c>
      <c r="C11" s="38" t="s">
        <v>36</v>
      </c>
      <c r="D11" s="38" t="s">
        <v>37</v>
      </c>
      <c r="E11" s="39">
        <v>602</v>
      </c>
      <c r="F11" s="39" t="s">
        <v>42</v>
      </c>
      <c r="G11" s="40" t="s">
        <v>43</v>
      </c>
      <c r="H11" s="41">
        <f>32000000+18000000+50000000</f>
        <v>100000000</v>
      </c>
      <c r="I11" s="42"/>
      <c r="J11" s="43">
        <v>98996475</v>
      </c>
      <c r="K11" s="44"/>
      <c r="L11" s="44"/>
      <c r="M11" s="44"/>
      <c r="N11" s="42"/>
      <c r="O11" s="42">
        <v>30927665</v>
      </c>
      <c r="P11" s="32">
        <f t="shared" si="0"/>
        <v>68068810</v>
      </c>
      <c r="Q11" s="42">
        <v>11542250</v>
      </c>
      <c r="R11" s="42"/>
      <c r="S11" s="46"/>
      <c r="T11" s="47"/>
    </row>
    <row r="12" spans="1:20" ht="45.75">
      <c r="A12" s="36">
        <v>1014001</v>
      </c>
      <c r="B12" s="37">
        <v>14</v>
      </c>
      <c r="C12" s="38" t="s">
        <v>44</v>
      </c>
      <c r="D12" s="38" t="s">
        <v>45</v>
      </c>
      <c r="E12" s="39">
        <v>602</v>
      </c>
      <c r="F12" s="39" t="s">
        <v>46</v>
      </c>
      <c r="G12" s="40" t="s">
        <v>47</v>
      </c>
      <c r="H12" s="41">
        <v>10000000</v>
      </c>
      <c r="I12" s="42"/>
      <c r="J12" s="43">
        <f>8500139+1499861</f>
        <v>10000000</v>
      </c>
      <c r="K12" s="44"/>
      <c r="L12" s="44"/>
      <c r="M12" s="44"/>
      <c r="N12" s="42"/>
      <c r="O12" s="42"/>
      <c r="P12" s="32">
        <f t="shared" si="0"/>
        <v>10000000</v>
      </c>
      <c r="Q12" s="42">
        <v>1009710</v>
      </c>
      <c r="R12" s="42"/>
      <c r="S12" s="46"/>
      <c r="T12" s="47"/>
    </row>
    <row r="13" spans="1:20" ht="18.75">
      <c r="A13" s="36">
        <v>1014001</v>
      </c>
      <c r="B13" s="37"/>
      <c r="C13" s="38"/>
      <c r="D13" s="38"/>
      <c r="E13" s="48">
        <v>6029999</v>
      </c>
      <c r="F13" s="39"/>
      <c r="G13" s="40"/>
      <c r="H13" s="49">
        <f>SUM(H9:H12)</f>
        <v>200914000</v>
      </c>
      <c r="I13" s="42">
        <v>238750000</v>
      </c>
      <c r="J13" s="50">
        <f>SUM(J9:J12)</f>
        <v>187648997.01999998</v>
      </c>
      <c r="K13" s="44"/>
      <c r="L13" s="44"/>
      <c r="M13" s="44"/>
      <c r="N13" s="42"/>
      <c r="O13" s="42"/>
      <c r="P13" s="32"/>
      <c r="Q13" s="42"/>
      <c r="R13" s="42"/>
      <c r="S13" s="46"/>
      <c r="T13" s="47"/>
    </row>
    <row r="14" spans="1:20" ht="30.75">
      <c r="A14" s="36">
        <v>1014001</v>
      </c>
      <c r="B14" s="37">
        <v>14</v>
      </c>
      <c r="C14" s="38" t="s">
        <v>36</v>
      </c>
      <c r="D14" s="38" t="s">
        <v>37</v>
      </c>
      <c r="E14" s="39">
        <v>605</v>
      </c>
      <c r="F14" s="39" t="s">
        <v>38</v>
      </c>
      <c r="G14" s="40" t="s">
        <v>39</v>
      </c>
      <c r="H14" s="49">
        <v>35800000</v>
      </c>
      <c r="I14" s="42"/>
      <c r="J14" s="53">
        <v>25526132.48</v>
      </c>
      <c r="K14" s="54"/>
      <c r="L14" s="44"/>
      <c r="M14" s="44"/>
      <c r="N14" s="42"/>
      <c r="O14" s="42"/>
      <c r="P14" s="32">
        <f t="shared" si="0"/>
        <v>25526132.48</v>
      </c>
      <c r="Q14" s="42"/>
      <c r="R14" s="42"/>
      <c r="S14" s="46"/>
      <c r="T14" s="47"/>
    </row>
    <row r="15" spans="1:20" ht="30.75">
      <c r="A15" s="36">
        <v>1014001</v>
      </c>
      <c r="B15" s="37">
        <v>14</v>
      </c>
      <c r="C15" s="38" t="s">
        <v>36</v>
      </c>
      <c r="D15" s="38" t="s">
        <v>37</v>
      </c>
      <c r="E15" s="39">
        <v>606</v>
      </c>
      <c r="F15" s="39" t="s">
        <v>38</v>
      </c>
      <c r="G15" s="40" t="s">
        <v>39</v>
      </c>
      <c r="H15" s="49">
        <v>2036000</v>
      </c>
      <c r="I15" s="42"/>
      <c r="J15" s="50">
        <v>951259</v>
      </c>
      <c r="K15" s="44"/>
      <c r="L15" s="44"/>
      <c r="M15" s="44"/>
      <c r="N15" s="42"/>
      <c r="O15" s="42">
        <v>144917</v>
      </c>
      <c r="P15" s="32">
        <f t="shared" si="0"/>
        <v>806342</v>
      </c>
      <c r="Q15" s="42">
        <v>2130000</v>
      </c>
      <c r="R15" s="42"/>
      <c r="S15" s="46"/>
      <c r="T15" s="47"/>
    </row>
    <row r="16" spans="1:20" ht="30.75">
      <c r="A16" s="36">
        <v>1014001</v>
      </c>
      <c r="B16" s="37">
        <v>14</v>
      </c>
      <c r="C16" s="38" t="s">
        <v>36</v>
      </c>
      <c r="D16" s="38" t="s">
        <v>48</v>
      </c>
      <c r="E16" s="39">
        <v>230</v>
      </c>
      <c r="F16" s="39" t="s">
        <v>49</v>
      </c>
      <c r="G16" s="40" t="s">
        <v>50</v>
      </c>
      <c r="H16" s="41">
        <v>1200000</v>
      </c>
      <c r="I16" s="42"/>
      <c r="J16" s="51">
        <v>395388.52</v>
      </c>
      <c r="K16" s="43"/>
      <c r="L16" s="44"/>
      <c r="M16" s="44"/>
      <c r="N16" s="42"/>
      <c r="O16" s="42"/>
      <c r="P16" s="32">
        <f t="shared" si="0"/>
        <v>395388.52</v>
      </c>
      <c r="Q16" s="42"/>
      <c r="R16" s="42"/>
      <c r="S16" s="46"/>
      <c r="T16" s="47"/>
    </row>
    <row r="17" spans="1:20" ht="30.75">
      <c r="A17" s="36">
        <v>1014001</v>
      </c>
      <c r="B17" s="37">
        <v>14</v>
      </c>
      <c r="C17" s="38" t="s">
        <v>36</v>
      </c>
      <c r="D17" s="38" t="s">
        <v>48</v>
      </c>
      <c r="E17" s="39">
        <v>230</v>
      </c>
      <c r="F17" s="39" t="s">
        <v>51</v>
      </c>
      <c r="G17" s="40" t="s">
        <v>52</v>
      </c>
      <c r="H17" s="41">
        <v>2300000</v>
      </c>
      <c r="I17" s="42"/>
      <c r="J17" s="43">
        <v>919356</v>
      </c>
      <c r="K17" s="43"/>
      <c r="L17" s="44"/>
      <c r="M17" s="44"/>
      <c r="N17" s="42"/>
      <c r="O17" s="42"/>
      <c r="P17" s="32">
        <f t="shared" si="0"/>
        <v>919356</v>
      </c>
      <c r="Q17" s="55"/>
      <c r="R17" s="55"/>
      <c r="S17" s="46"/>
      <c r="T17" s="47"/>
    </row>
    <row r="18" spans="1:20" ht="18.75">
      <c r="A18" s="36">
        <v>1014001</v>
      </c>
      <c r="B18" s="37"/>
      <c r="C18" s="38"/>
      <c r="D18" s="38"/>
      <c r="E18" s="48">
        <v>230</v>
      </c>
      <c r="F18" s="39"/>
      <c r="G18" s="40"/>
      <c r="H18" s="49">
        <f>SUM(H16:H17)</f>
        <v>3500000</v>
      </c>
      <c r="I18" s="42"/>
      <c r="J18" s="50">
        <f>SUM(J16:J17)</f>
        <v>1314744.52</v>
      </c>
      <c r="K18" s="43"/>
      <c r="L18" s="44"/>
      <c r="M18" s="44"/>
      <c r="N18" s="42"/>
      <c r="O18" s="42"/>
      <c r="P18" s="32"/>
      <c r="Q18" s="55"/>
      <c r="R18" s="55"/>
      <c r="S18" s="46"/>
      <c r="T18" s="47"/>
    </row>
    <row r="19" spans="1:20" ht="45.75">
      <c r="A19" s="36">
        <v>1014001</v>
      </c>
      <c r="B19" s="37">
        <v>14</v>
      </c>
      <c r="C19" s="38" t="s">
        <v>36</v>
      </c>
      <c r="D19" s="38" t="s">
        <v>37</v>
      </c>
      <c r="E19" s="39">
        <v>231</v>
      </c>
      <c r="F19" s="39" t="s">
        <v>53</v>
      </c>
      <c r="G19" s="40" t="s">
        <v>54</v>
      </c>
      <c r="H19" s="41">
        <v>974024</v>
      </c>
      <c r="I19" s="42"/>
      <c r="J19" s="43">
        <v>0</v>
      </c>
      <c r="K19" s="44"/>
      <c r="L19" s="44"/>
      <c r="M19" s="44"/>
      <c r="N19" s="42"/>
      <c r="O19" s="42"/>
      <c r="P19" s="32">
        <f t="shared" si="0"/>
        <v>0</v>
      </c>
      <c r="Q19" s="42"/>
      <c r="R19" s="42"/>
      <c r="S19" s="46"/>
      <c r="T19" s="47"/>
    </row>
    <row r="20" spans="1:20" ht="45.75">
      <c r="A20" s="37">
        <v>1014001</v>
      </c>
      <c r="B20" s="37">
        <v>14</v>
      </c>
      <c r="C20" s="38" t="s">
        <v>36</v>
      </c>
      <c r="D20" s="38" t="s">
        <v>37</v>
      </c>
      <c r="E20" s="39">
        <v>231</v>
      </c>
      <c r="F20" s="39" t="s">
        <v>55</v>
      </c>
      <c r="G20" s="40" t="s">
        <v>56</v>
      </c>
      <c r="H20" s="41">
        <v>50097866</v>
      </c>
      <c r="I20" s="42"/>
      <c r="J20" s="43"/>
      <c r="K20" s="44"/>
      <c r="L20" s="44"/>
      <c r="M20" s="44"/>
      <c r="N20" s="42"/>
      <c r="O20" s="42"/>
      <c r="P20" s="32">
        <f t="shared" si="0"/>
        <v>0</v>
      </c>
      <c r="Q20" s="56">
        <f>13800000-345000</f>
        <v>13455000</v>
      </c>
      <c r="R20" s="42"/>
      <c r="S20" s="46"/>
      <c r="T20" s="47"/>
    </row>
    <row r="21" spans="1:20" ht="45.75">
      <c r="A21" s="36">
        <v>1014001</v>
      </c>
      <c r="B21" s="37">
        <v>14</v>
      </c>
      <c r="C21" s="38" t="s">
        <v>36</v>
      </c>
      <c r="D21" s="38" t="s">
        <v>37</v>
      </c>
      <c r="E21" s="39">
        <v>231</v>
      </c>
      <c r="F21" s="39" t="s">
        <v>57</v>
      </c>
      <c r="G21" s="40" t="s">
        <v>58</v>
      </c>
      <c r="H21" s="41">
        <v>7225976</v>
      </c>
      <c r="I21" s="42"/>
      <c r="J21" s="43">
        <v>5342520</v>
      </c>
      <c r="K21" s="44"/>
      <c r="L21" s="44"/>
      <c r="M21" s="44"/>
      <c r="N21" s="42"/>
      <c r="O21" s="42"/>
      <c r="P21" s="32">
        <f t="shared" si="0"/>
        <v>5342520</v>
      </c>
      <c r="Q21" s="42"/>
      <c r="R21" s="42"/>
      <c r="S21" s="46"/>
      <c r="T21" s="47"/>
    </row>
    <row r="22" spans="1:20" ht="30.75">
      <c r="A22" s="36">
        <v>1014001</v>
      </c>
      <c r="B22" s="37">
        <v>14</v>
      </c>
      <c r="C22" s="38" t="s">
        <v>36</v>
      </c>
      <c r="D22" s="38" t="s">
        <v>37</v>
      </c>
      <c r="E22" s="39">
        <v>231</v>
      </c>
      <c r="F22" s="39" t="s">
        <v>59</v>
      </c>
      <c r="G22" s="40" t="s">
        <v>60</v>
      </c>
      <c r="H22" s="41">
        <v>5000000</v>
      </c>
      <c r="I22" s="42"/>
      <c r="J22" s="43">
        <v>3062796</v>
      </c>
      <c r="K22" s="44"/>
      <c r="L22" s="44"/>
      <c r="M22" s="44"/>
      <c r="N22" s="42"/>
      <c r="O22" s="42">
        <v>2954796</v>
      </c>
      <c r="P22" s="32">
        <f t="shared" si="0"/>
        <v>108000</v>
      </c>
      <c r="Q22" s="42"/>
      <c r="R22" s="42"/>
      <c r="S22" s="46"/>
      <c r="T22" s="47"/>
    </row>
    <row r="23" spans="1:20" ht="30.75">
      <c r="A23" s="36">
        <v>1014001</v>
      </c>
      <c r="B23" s="37">
        <v>14</v>
      </c>
      <c r="C23" s="38" t="s">
        <v>36</v>
      </c>
      <c r="D23" s="38" t="s">
        <v>37</v>
      </c>
      <c r="E23" s="39">
        <v>231</v>
      </c>
      <c r="F23" s="39" t="s">
        <v>61</v>
      </c>
      <c r="G23" s="40" t="s">
        <v>62</v>
      </c>
      <c r="H23" s="41">
        <v>444000</v>
      </c>
      <c r="I23" s="42"/>
      <c r="J23" s="43">
        <f>444000</f>
        <v>444000</v>
      </c>
      <c r="K23" s="44"/>
      <c r="L23" s="44"/>
      <c r="M23" s="44"/>
      <c r="N23" s="42"/>
      <c r="O23" s="42"/>
      <c r="P23" s="32">
        <f>J23+K23-L23-M23-N23-O23</f>
        <v>444000</v>
      </c>
      <c r="Q23" s="42"/>
      <c r="R23" s="42"/>
      <c r="S23" s="46"/>
      <c r="T23" s="47"/>
    </row>
    <row r="24" spans="1:20" ht="18.75">
      <c r="A24" s="57">
        <v>1014001</v>
      </c>
      <c r="B24" s="58"/>
      <c r="C24" s="59"/>
      <c r="D24" s="59"/>
      <c r="E24" s="60">
        <v>2319999</v>
      </c>
      <c r="F24" s="61"/>
      <c r="G24" s="62"/>
      <c r="H24" s="63">
        <f>SUM(H19:H23)</f>
        <v>63741866</v>
      </c>
      <c r="I24" s="64">
        <v>67241866</v>
      </c>
      <c r="J24" s="65">
        <f>SUM(J19:J23)</f>
        <v>8849316</v>
      </c>
      <c r="K24" s="66"/>
      <c r="L24" s="66"/>
      <c r="M24" s="66"/>
      <c r="N24" s="64"/>
      <c r="O24" s="64"/>
      <c r="P24" s="32"/>
      <c r="Q24" s="67"/>
      <c r="R24" s="67"/>
      <c r="S24" s="68"/>
      <c r="T24" s="69"/>
    </row>
    <row r="25" spans="1:20" ht="45.75">
      <c r="A25" s="37">
        <v>1014001</v>
      </c>
      <c r="B25" s="37">
        <v>14</v>
      </c>
      <c r="C25" s="38">
        <v>1110</v>
      </c>
      <c r="D25" s="38">
        <v>1</v>
      </c>
      <c r="E25" s="39">
        <v>466</v>
      </c>
      <c r="F25" s="39" t="s">
        <v>63</v>
      </c>
      <c r="G25" s="40" t="s">
        <v>64</v>
      </c>
      <c r="H25" s="70"/>
      <c r="I25" s="56"/>
      <c r="J25" s="71"/>
      <c r="K25" s="71">
        <v>3603904</v>
      </c>
      <c r="L25" s="71"/>
      <c r="M25" s="72"/>
      <c r="N25" s="56"/>
      <c r="O25" s="73">
        <v>3603904</v>
      </c>
      <c r="P25" s="32">
        <f t="shared" si="0"/>
        <v>0</v>
      </c>
      <c r="Q25" s="74"/>
      <c r="R25" s="74"/>
      <c r="S25" s="75"/>
      <c r="T25" s="75"/>
    </row>
    <row r="26" spans="1:20" ht="30.75">
      <c r="A26" s="36">
        <v>1014001</v>
      </c>
      <c r="B26" s="37">
        <v>14</v>
      </c>
      <c r="C26" s="38"/>
      <c r="D26" s="38"/>
      <c r="E26" s="39">
        <v>466</v>
      </c>
      <c r="F26" s="39" t="s">
        <v>65</v>
      </c>
      <c r="G26" s="40" t="s">
        <v>66</v>
      </c>
      <c r="H26" s="41"/>
      <c r="I26" s="42"/>
      <c r="J26" s="43"/>
      <c r="K26" s="43"/>
      <c r="L26" s="44"/>
      <c r="M26" s="43"/>
      <c r="N26" s="42"/>
      <c r="O26" s="42"/>
      <c r="P26" s="32">
        <f t="shared" si="0"/>
        <v>0</v>
      </c>
      <c r="Q26" s="42"/>
      <c r="R26" s="42"/>
      <c r="S26" s="46"/>
      <c r="T26" s="47"/>
    </row>
    <row r="27" spans="1:20" ht="46.5" thickBot="1">
      <c r="A27" s="36">
        <v>1014001</v>
      </c>
      <c r="B27" s="37">
        <v>14</v>
      </c>
      <c r="C27" s="38"/>
      <c r="D27" s="38"/>
      <c r="E27" s="39">
        <v>466</v>
      </c>
      <c r="F27" s="39" t="s">
        <v>67</v>
      </c>
      <c r="G27" s="40" t="s">
        <v>68</v>
      </c>
      <c r="H27" s="41"/>
      <c r="I27" s="42"/>
      <c r="J27" s="43"/>
      <c r="K27" s="43"/>
      <c r="L27" s="44"/>
      <c r="M27" s="50"/>
      <c r="N27" s="42"/>
      <c r="O27" s="42"/>
      <c r="P27" s="32">
        <f t="shared" si="0"/>
        <v>0</v>
      </c>
      <c r="Q27" s="42"/>
      <c r="R27" s="42"/>
      <c r="S27" s="46"/>
      <c r="T27" s="47"/>
    </row>
    <row r="28" spans="1:20" ht="20.25" thickBot="1">
      <c r="A28" s="76"/>
      <c r="B28" s="77"/>
      <c r="C28" s="78"/>
      <c r="D28" s="78"/>
      <c r="E28" s="79"/>
      <c r="F28" s="80"/>
      <c r="G28" s="81" t="s">
        <v>69</v>
      </c>
      <c r="H28" s="82">
        <f>H8+H13+H14+H15+H18+H24</f>
        <v>587551866</v>
      </c>
      <c r="I28" s="83">
        <f>SUM(I6:I27)</f>
        <v>587551866</v>
      </c>
      <c r="J28" s="83">
        <f>J8+J13+J14+J15+J24+J18</f>
        <v>490273123.01999998</v>
      </c>
      <c r="K28" s="82">
        <f>SUM(K6:K27)</f>
        <v>3603904</v>
      </c>
      <c r="L28" s="82">
        <f>SUM(L6:L27)</f>
        <v>0</v>
      </c>
      <c r="M28" s="82">
        <f>SUM(M6:M27)</f>
        <v>62320</v>
      </c>
      <c r="N28" s="82">
        <f>SUM(N6:N27)</f>
        <v>90021498</v>
      </c>
      <c r="O28" s="82">
        <f t="shared" ref="O28" si="1">SUM(O6:O27)</f>
        <v>71768596</v>
      </c>
      <c r="P28" s="83">
        <f>SUM(P6:P27)</f>
        <v>332024613.01999998</v>
      </c>
      <c r="Q28" s="83">
        <f>SUM(Q6:Q27)</f>
        <v>41935703</v>
      </c>
      <c r="R28" s="83">
        <f>P28+Q28</f>
        <v>373960316.01999998</v>
      </c>
      <c r="S28" s="82">
        <f>SUM(S6:S27)</f>
        <v>181</v>
      </c>
      <c r="T28" s="84">
        <f>SUM(T6:T27)</f>
        <v>139</v>
      </c>
    </row>
    <row r="29" spans="1:20" ht="18.75">
      <c r="A29" s="85"/>
      <c r="B29" s="86"/>
      <c r="C29" s="87"/>
      <c r="D29" s="87"/>
      <c r="E29" s="87"/>
      <c r="F29" s="86"/>
      <c r="G29" s="87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9"/>
      <c r="S29" s="88"/>
      <c r="T29" s="88"/>
    </row>
  </sheetData>
  <mergeCells count="3">
    <mergeCell ref="E2:Q2"/>
    <mergeCell ref="A3:T3"/>
    <mergeCell ref="S4:T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55DE9-95F7-404C-9CAE-CBF7C1297797}">
  <dimension ref="A1:J13"/>
  <sheetViews>
    <sheetView tabSelected="1" workbookViewId="0">
      <selection activeCell="F15" sqref="F15"/>
    </sheetView>
  </sheetViews>
  <sheetFormatPr defaultRowHeight="15"/>
  <cols>
    <col min="1" max="1" width="11.7109375" customWidth="1"/>
    <col min="3" max="3" width="44" customWidth="1"/>
    <col min="4" max="5" width="11.28515625" bestFit="1" customWidth="1"/>
    <col min="6" max="6" width="14" customWidth="1"/>
    <col min="8" max="8" width="11.28515625" bestFit="1" customWidth="1"/>
    <col min="10" max="10" width="15.140625" customWidth="1"/>
  </cols>
  <sheetData>
    <row r="1" spans="1:10">
      <c r="A1" s="239" t="s">
        <v>133</v>
      </c>
      <c r="B1" s="239"/>
      <c r="C1" s="240" t="s">
        <v>134</v>
      </c>
      <c r="D1" s="239"/>
      <c r="E1" s="239"/>
      <c r="F1" s="238"/>
      <c r="G1" s="238"/>
      <c r="H1" s="238"/>
      <c r="I1" s="238"/>
      <c r="J1" s="238"/>
    </row>
    <row r="2" spans="1:10">
      <c r="A2" s="239"/>
      <c r="B2" s="239"/>
      <c r="C2" s="239"/>
      <c r="D2" s="238"/>
      <c r="E2" s="238"/>
      <c r="F2" s="238"/>
      <c r="G2" s="238"/>
      <c r="H2" s="238"/>
      <c r="I2" s="238"/>
      <c r="J2" s="238"/>
    </row>
    <row r="3" spans="1:10">
      <c r="A3" s="239" t="s">
        <v>116</v>
      </c>
      <c r="B3" s="239"/>
      <c r="C3" s="241">
        <v>1014001</v>
      </c>
      <c r="D3" s="238"/>
      <c r="E3" s="238"/>
      <c r="F3" s="238"/>
      <c r="G3" s="238"/>
      <c r="H3" s="238"/>
      <c r="I3" s="238"/>
      <c r="J3" s="238"/>
    </row>
    <row r="4" spans="1:10">
      <c r="A4" s="242"/>
      <c r="B4" s="242"/>
      <c r="C4" s="236" t="s">
        <v>135</v>
      </c>
      <c r="D4" s="236"/>
      <c r="E4" s="236"/>
      <c r="F4" s="236"/>
      <c r="G4" s="242"/>
      <c r="H4" s="242"/>
      <c r="I4" s="242"/>
      <c r="J4" s="242"/>
    </row>
    <row r="5" spans="1:10">
      <c r="A5" s="242"/>
      <c r="B5" s="242"/>
      <c r="C5" s="242"/>
      <c r="D5" s="242"/>
      <c r="E5" s="242"/>
      <c r="F5" s="242"/>
      <c r="G5" s="242"/>
      <c r="H5" s="242"/>
      <c r="I5" s="242"/>
      <c r="J5" s="242"/>
    </row>
    <row r="6" spans="1:10">
      <c r="A6" s="238"/>
      <c r="B6" s="238"/>
      <c r="C6" s="237" t="s">
        <v>136</v>
      </c>
      <c r="D6" s="237"/>
      <c r="E6" s="237"/>
      <c r="F6" s="237"/>
      <c r="G6" s="238"/>
      <c r="H6" s="238"/>
      <c r="I6" s="238"/>
      <c r="J6" s="238"/>
    </row>
    <row r="7" spans="1:10" ht="15.75" thickBot="1">
      <c r="A7" s="238"/>
      <c r="B7" s="238"/>
      <c r="C7" s="238"/>
      <c r="D7" s="238"/>
      <c r="E7" s="238"/>
      <c r="F7" s="238"/>
      <c r="G7" s="238"/>
      <c r="H7" s="238"/>
      <c r="I7" s="238"/>
      <c r="J7" s="238"/>
    </row>
    <row r="8" spans="1:10" ht="37.5" thickBot="1">
      <c r="A8" s="262" t="s">
        <v>137</v>
      </c>
      <c r="B8" s="255" t="s">
        <v>138</v>
      </c>
      <c r="C8" s="263" t="s">
        <v>139</v>
      </c>
      <c r="D8" s="264" t="s">
        <v>140</v>
      </c>
      <c r="E8" s="243" t="s">
        <v>141</v>
      </c>
      <c r="F8" s="244" t="s">
        <v>142</v>
      </c>
      <c r="G8" s="263" t="s">
        <v>143</v>
      </c>
      <c r="H8" s="263" t="s">
        <v>144</v>
      </c>
      <c r="I8" s="263"/>
      <c r="J8" s="265" t="s">
        <v>145</v>
      </c>
    </row>
    <row r="9" spans="1:10">
      <c r="A9" s="266">
        <v>1014001</v>
      </c>
      <c r="B9" s="256">
        <v>7110110</v>
      </c>
      <c r="C9" s="267" t="s">
        <v>146</v>
      </c>
      <c r="D9" s="245" t="s">
        <v>147</v>
      </c>
      <c r="E9" s="246">
        <v>35000</v>
      </c>
      <c r="F9" s="247" t="s">
        <v>147</v>
      </c>
      <c r="G9" s="246"/>
      <c r="H9" s="246">
        <v>35000</v>
      </c>
      <c r="I9" s="248"/>
      <c r="J9" s="268"/>
    </row>
    <row r="10" spans="1:10">
      <c r="A10" s="266"/>
      <c r="B10" s="256">
        <v>7110199</v>
      </c>
      <c r="C10" s="267" t="s">
        <v>148</v>
      </c>
      <c r="D10" s="245" t="s">
        <v>147</v>
      </c>
      <c r="E10" s="246">
        <v>65000</v>
      </c>
      <c r="F10" s="247" t="s">
        <v>147</v>
      </c>
      <c r="G10" s="246" t="s">
        <v>147</v>
      </c>
      <c r="H10" s="246">
        <v>65000</v>
      </c>
      <c r="I10" s="248"/>
      <c r="J10" s="268"/>
    </row>
    <row r="11" spans="1:10" ht="15.75" thickBot="1">
      <c r="A11" s="269"/>
      <c r="B11" s="270">
        <v>7780100</v>
      </c>
      <c r="C11" s="271" t="s">
        <v>149</v>
      </c>
      <c r="D11" s="272">
        <v>108960.9</v>
      </c>
      <c r="E11" s="273">
        <v>108960.9</v>
      </c>
      <c r="F11" s="274" t="s">
        <v>147</v>
      </c>
      <c r="G11" s="275"/>
      <c r="H11" s="276">
        <v>108960.9</v>
      </c>
      <c r="I11" s="277"/>
      <c r="J11" s="278"/>
    </row>
    <row r="12" spans="1:10" ht="15.75" thickBot="1">
      <c r="A12" s="257"/>
      <c r="B12" s="249"/>
      <c r="C12" s="258" t="s">
        <v>150</v>
      </c>
      <c r="D12" s="250">
        <v>108960.9</v>
      </c>
      <c r="E12" s="250">
        <v>208960.9</v>
      </c>
      <c r="F12" s="251">
        <v>0</v>
      </c>
      <c r="G12" s="259">
        <v>0</v>
      </c>
      <c r="H12" s="260">
        <v>208960.9</v>
      </c>
      <c r="I12" s="259">
        <v>0</v>
      </c>
      <c r="J12" s="261">
        <v>0</v>
      </c>
    </row>
    <row r="13" spans="1:10">
      <c r="A13" s="238"/>
      <c r="B13" s="238"/>
      <c r="C13" s="238"/>
      <c r="D13" s="238"/>
      <c r="E13" s="238"/>
      <c r="F13" s="238"/>
      <c r="G13" s="238"/>
      <c r="H13" s="252"/>
      <c r="I13" s="253"/>
      <c r="J13" s="254"/>
    </row>
  </sheetData>
  <mergeCells count="2">
    <mergeCell ref="C4:F4"/>
    <mergeCell ref="C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2021</vt:lpstr>
      <vt:lpstr>Tr 2021</vt:lpstr>
      <vt:lpstr>2022</vt:lpstr>
      <vt:lpstr>Tr 2022</vt:lpstr>
      <vt:lpstr>2023</vt:lpstr>
      <vt:lpstr>Tr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2024-11-27T14:00:44Z</dcterms:modified>
</cp:coreProperties>
</file>