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filterPrivacy="1" codeName="ThisWorkbook"/>
  <xr:revisionPtr revIDLastSave="0" documentId="13_ncr:1_{8C41FDDD-6A4C-4C4E-AA4E-45073DFB8406}" xr6:coauthVersionLast="36" xr6:coauthVersionMax="36" xr10:uidLastSave="{00000000-0000-0000-0000-000000000000}"/>
  <bookViews>
    <workbookView xWindow="0" yWindow="0" windowWidth="25200" windowHeight="10650" activeTab="5" xr2:uid="{00000000-000D-0000-FFFF-FFFF00000000}"/>
  </bookViews>
  <sheets>
    <sheet name="PMA" sheetId="11" r:id="rId1"/>
    <sheet name="Ndihma Juridike" sheetId="2" r:id="rId2"/>
    <sheet name="Publikimet Zyrtare" sheetId="3" r:id="rId3"/>
    <sheet name="Mjekesia Ligjore" sheetId="4" r:id="rId4"/>
    <sheet name="Sistemi i Burgjeve" sheetId="5" r:id="rId5"/>
    <sheet name="Permbarimi gjyqesor" sheetId="6" r:id="rId6"/>
    <sheet name="Komiteti i Biresimeve" sheetId="7" r:id="rId7"/>
    <sheet name="Agjencia e Pronave" sheetId="8" r:id="rId8"/>
    <sheet name="Sherbimi i Proves" sheetId="9" r:id="rId9"/>
  </sheets>
  <externalReferences>
    <externalReference r:id="rId10"/>
    <externalReference r:id="rId11"/>
  </externalReferences>
  <definedNames>
    <definedName name="JR_PAGE_ANCHOR_0_1">#REF!</definedName>
  </definedNames>
  <calcPr calcId="191029"/>
</workbook>
</file>

<file path=xl/calcChain.xml><?xml version="1.0" encoding="utf-8"?>
<calcChain xmlns="http://schemas.openxmlformats.org/spreadsheetml/2006/main">
  <c r="J228" i="6" l="1"/>
  <c r="I228" i="6"/>
  <c r="J224" i="6"/>
  <c r="I224" i="6"/>
  <c r="J221" i="6"/>
  <c r="I221" i="6"/>
  <c r="J220" i="6"/>
  <c r="I220" i="6"/>
  <c r="J219" i="6"/>
  <c r="I219" i="6"/>
  <c r="J218" i="6"/>
  <c r="I218" i="6"/>
  <c r="J217" i="6"/>
  <c r="I217" i="6"/>
  <c r="J214" i="6"/>
  <c r="I214" i="6"/>
  <c r="K197" i="6"/>
  <c r="K193" i="6"/>
  <c r="J190" i="6"/>
  <c r="I190" i="6"/>
  <c r="K189" i="6"/>
  <c r="K190" i="6" s="1"/>
  <c r="K185" i="6"/>
  <c r="J185" i="6"/>
  <c r="K184" i="6"/>
  <c r="K186" i="6" s="1"/>
  <c r="J184" i="6"/>
  <c r="J186" i="6" s="1"/>
  <c r="I184" i="6"/>
  <c r="K181" i="6"/>
  <c r="K180" i="6"/>
  <c r="J180" i="6"/>
  <c r="K164" i="6"/>
  <c r="K160" i="6"/>
  <c r="K156" i="6"/>
  <c r="K157" i="6" s="1"/>
  <c r="K152" i="6"/>
  <c r="K153" i="6" s="1"/>
  <c r="K148" i="6"/>
  <c r="K149" i="6" s="1"/>
  <c r="J148" i="6"/>
  <c r="I148" i="6"/>
  <c r="H148" i="6"/>
  <c r="S141" i="6"/>
  <c r="R141" i="6"/>
  <c r="Q141" i="6"/>
  <c r="N141" i="6"/>
  <c r="M141" i="6"/>
  <c r="L141" i="6"/>
  <c r="K141" i="6"/>
  <c r="J141" i="6"/>
  <c r="S140" i="6"/>
  <c r="N140" i="6"/>
  <c r="M140" i="6"/>
  <c r="L140" i="6"/>
  <c r="K140" i="6"/>
  <c r="S139" i="6"/>
  <c r="N139" i="6"/>
  <c r="M139" i="6"/>
  <c r="L139" i="6"/>
  <c r="K139" i="6"/>
  <c r="I138" i="6"/>
  <c r="I137" i="6"/>
  <c r="I136" i="6"/>
  <c r="I135" i="6"/>
  <c r="I134" i="6"/>
  <c r="I133" i="6"/>
  <c r="I132" i="6"/>
  <c r="I131" i="6"/>
  <c r="I130" i="6"/>
  <c r="I129" i="6"/>
  <c r="I128" i="6"/>
  <c r="I127" i="6"/>
  <c r="N113" i="6"/>
  <c r="M113" i="6"/>
  <c r="K113" i="6"/>
  <c r="H113" i="6"/>
  <c r="E113" i="6"/>
  <c r="P112" i="6"/>
  <c r="L112" i="6"/>
  <c r="I112" i="6"/>
  <c r="P111" i="6"/>
  <c r="L111" i="6"/>
  <c r="I111" i="6"/>
  <c r="L110" i="6"/>
  <c r="I110" i="6"/>
  <c r="F110" i="6"/>
  <c r="O109" i="6"/>
  <c r="L109" i="6"/>
  <c r="I109" i="6"/>
  <c r="F109" i="6"/>
  <c r="Q93" i="6"/>
  <c r="O93" i="6"/>
  <c r="S92" i="6"/>
  <c r="Q91" i="6"/>
  <c r="P91" i="6"/>
  <c r="P93" i="6" s="1"/>
  <c r="O91" i="6"/>
  <c r="N91" i="6"/>
  <c r="N93" i="6" s="1"/>
  <c r="M91" i="6"/>
  <c r="M93" i="6" s="1"/>
  <c r="L91" i="6"/>
  <c r="L94" i="6" s="1"/>
  <c r="K91" i="6"/>
  <c r="K94" i="6" s="1"/>
  <c r="J91" i="6"/>
  <c r="Q90" i="6"/>
  <c r="M90" i="6"/>
  <c r="L90" i="6"/>
  <c r="J90" i="6"/>
  <c r="S89" i="6"/>
  <c r="S88" i="6"/>
  <c r="S87" i="6"/>
  <c r="S86" i="6"/>
  <c r="S85" i="6"/>
  <c r="L71" i="6"/>
  <c r="L70" i="6"/>
  <c r="G69" i="6"/>
  <c r="L69" i="6" s="1"/>
  <c r="L68" i="6"/>
  <c r="J67" i="6"/>
  <c r="C67" i="6"/>
  <c r="L66" i="6"/>
  <c r="K66" i="6"/>
  <c r="L65" i="6"/>
  <c r="K65" i="6"/>
  <c r="L64" i="6"/>
  <c r="K64" i="6"/>
  <c r="L63" i="6"/>
  <c r="J62" i="6"/>
  <c r="M62" i="6" s="1"/>
  <c r="G62" i="6"/>
  <c r="L62" i="6" s="1"/>
  <c r="E62" i="6"/>
  <c r="E67" i="6" s="1"/>
  <c r="C62" i="6"/>
  <c r="M61" i="6"/>
  <c r="L61" i="6"/>
  <c r="I61" i="6"/>
  <c r="I59" i="6" s="1"/>
  <c r="I72" i="6" s="1"/>
  <c r="L60" i="6"/>
  <c r="D60" i="6"/>
  <c r="J59" i="6"/>
  <c r="J72" i="6" s="1"/>
  <c r="G59" i="6"/>
  <c r="E59" i="6"/>
  <c r="C59" i="6"/>
  <c r="C72" i="6" s="1"/>
  <c r="K56" i="6"/>
  <c r="L51" i="6"/>
  <c r="L50" i="6"/>
  <c r="I50" i="6"/>
  <c r="L49" i="6"/>
  <c r="I49" i="6"/>
  <c r="M48" i="6"/>
  <c r="M52" i="6" s="1"/>
  <c r="J48" i="6"/>
  <c r="J52" i="6" s="1"/>
  <c r="G48" i="6"/>
  <c r="G52" i="6" s="1"/>
  <c r="E48" i="6"/>
  <c r="E52" i="6" s="1"/>
  <c r="C48" i="6"/>
  <c r="C52" i="6" s="1"/>
  <c r="L47" i="6"/>
  <c r="K47" i="6"/>
  <c r="K48" i="6" s="1"/>
  <c r="I47" i="6"/>
  <c r="L46" i="6"/>
  <c r="L48" i="6" s="1"/>
  <c r="I46" i="6"/>
  <c r="J45" i="6"/>
  <c r="G45" i="6"/>
  <c r="E45" i="6"/>
  <c r="C45" i="6"/>
  <c r="C53" i="6" s="1"/>
  <c r="M44" i="6"/>
  <c r="L44" i="6"/>
  <c r="I44" i="6"/>
  <c r="L43" i="6"/>
  <c r="I43" i="6"/>
  <c r="L42" i="6"/>
  <c r="I42" i="6"/>
  <c r="L41" i="6"/>
  <c r="I41" i="6"/>
  <c r="M40" i="6"/>
  <c r="L40" i="6"/>
  <c r="I40" i="6"/>
  <c r="M39" i="6"/>
  <c r="L39" i="6"/>
  <c r="I39" i="6"/>
  <c r="M38" i="6"/>
  <c r="L38" i="6"/>
  <c r="I38" i="6"/>
  <c r="I45" i="6" s="1"/>
  <c r="N13" i="6"/>
  <c r="M13" i="6"/>
  <c r="L13" i="6"/>
  <c r="K13" i="6"/>
  <c r="J13" i="6"/>
  <c r="I13" i="6"/>
  <c r="H13" i="6"/>
  <c r="G13" i="6"/>
  <c r="F13" i="6"/>
  <c r="N12" i="6"/>
  <c r="M12" i="6"/>
  <c r="L12" i="6"/>
  <c r="K12" i="6"/>
  <c r="J12" i="6"/>
  <c r="I12" i="6"/>
  <c r="H12" i="6"/>
  <c r="G12" i="6"/>
  <c r="F12" i="6"/>
  <c r="N11" i="6"/>
  <c r="M11" i="6"/>
  <c r="L11" i="6"/>
  <c r="K11" i="6"/>
  <c r="J11" i="6"/>
  <c r="I11" i="6"/>
  <c r="H11" i="6"/>
  <c r="G11" i="6"/>
  <c r="F11" i="6"/>
  <c r="N10" i="6"/>
  <c r="M10" i="6"/>
  <c r="L10" i="6"/>
  <c r="K10" i="6"/>
  <c r="J10" i="6"/>
  <c r="I10" i="6"/>
  <c r="H10" i="6"/>
  <c r="G10" i="6"/>
  <c r="F10" i="6"/>
  <c r="N9" i="6"/>
  <c r="J9" i="6"/>
  <c r="I9" i="6"/>
  <c r="H9" i="6"/>
  <c r="G9" i="6"/>
  <c r="N8" i="6"/>
  <c r="M8" i="6"/>
  <c r="M9" i="6" s="1"/>
  <c r="L8" i="6"/>
  <c r="J8" i="6"/>
  <c r="I8" i="6"/>
  <c r="H8" i="6"/>
  <c r="G8" i="6"/>
  <c r="O7" i="6"/>
  <c r="O13" i="6" s="1"/>
  <c r="O6" i="6"/>
  <c r="O9" i="6" s="1"/>
  <c r="O5" i="6"/>
  <c r="O4" i="6"/>
  <c r="M45" i="6" l="1"/>
  <c r="M94" i="6"/>
  <c r="I139" i="6"/>
  <c r="Q94" i="6"/>
  <c r="G67" i="6"/>
  <c r="H65" i="6" s="1"/>
  <c r="L45" i="6"/>
  <c r="S91" i="6"/>
  <c r="S94" i="6" s="1"/>
  <c r="I141" i="6"/>
  <c r="J93" i="6"/>
  <c r="I113" i="6"/>
  <c r="O12" i="6"/>
  <c r="K93" i="6"/>
  <c r="L113" i="6"/>
  <c r="O8" i="6"/>
  <c r="O11" i="6"/>
  <c r="R109" i="6"/>
  <c r="O10" i="6"/>
  <c r="K62" i="6"/>
  <c r="S90" i="6"/>
  <c r="L52" i="6"/>
  <c r="J94" i="6"/>
  <c r="I48" i="6"/>
  <c r="I52" i="6" s="1"/>
  <c r="I53" i="6" s="1"/>
  <c r="I56" i="6" s="1"/>
  <c r="I140" i="6"/>
  <c r="G53" i="6"/>
  <c r="J53" i="6"/>
  <c r="K52" i="6"/>
  <c r="F65" i="6"/>
  <c r="F66" i="6"/>
  <c r="F64" i="6"/>
  <c r="F62" i="6" s="1"/>
  <c r="E53" i="6"/>
  <c r="C56" i="6"/>
  <c r="D38" i="6"/>
  <c r="D47" i="6"/>
  <c r="D40" i="6"/>
  <c r="D39" i="6"/>
  <c r="D44" i="6"/>
  <c r="D48" i="6"/>
  <c r="D52" i="6" s="1"/>
  <c r="L93" i="6"/>
  <c r="P109" i="6"/>
  <c r="E72" i="6"/>
  <c r="Q109" i="6"/>
  <c r="L59" i="6"/>
  <c r="K67" i="6"/>
  <c r="M59" i="6"/>
  <c r="H64" i="6"/>
  <c r="H66" i="6"/>
  <c r="G72" i="6"/>
  <c r="L72" i="6" s="1"/>
  <c r="I284" i="9"/>
  <c r="I280" i="9"/>
  <c r="J279" i="9"/>
  <c r="I279" i="9"/>
  <c r="I278" i="9"/>
  <c r="J277" i="9"/>
  <c r="I277" i="9"/>
  <c r="I276" i="9"/>
  <c r="J275" i="9"/>
  <c r="I275" i="9"/>
  <c r="J273" i="9"/>
  <c r="I273" i="9"/>
  <c r="K227" i="9"/>
  <c r="K222" i="9"/>
  <c r="K223" i="9" s="1"/>
  <c r="J222" i="9"/>
  <c r="J223" i="9" s="1"/>
  <c r="I222" i="9"/>
  <c r="H222" i="9"/>
  <c r="K219" i="9"/>
  <c r="J219" i="9"/>
  <c r="K218" i="9"/>
  <c r="K215" i="9"/>
  <c r="J215" i="9"/>
  <c r="K210" i="9"/>
  <c r="K211" i="9" s="1"/>
  <c r="K207" i="9"/>
  <c r="J207" i="9"/>
  <c r="K206" i="9"/>
  <c r="K190" i="9"/>
  <c r="K191" i="9" s="1"/>
  <c r="J190" i="9"/>
  <c r="J191" i="9" s="1"/>
  <c r="I190" i="9"/>
  <c r="I191" i="9" s="1"/>
  <c r="H190" i="9"/>
  <c r="K187" i="9"/>
  <c r="K186" i="9"/>
  <c r="I186" i="9"/>
  <c r="J187" i="9" s="1"/>
  <c r="H186" i="9"/>
  <c r="K183" i="9"/>
  <c r="J183" i="9"/>
  <c r="I183" i="9"/>
  <c r="K182" i="9"/>
  <c r="J182" i="9"/>
  <c r="I182" i="9"/>
  <c r="J179" i="9"/>
  <c r="I179" i="9"/>
  <c r="K178" i="9"/>
  <c r="K179" i="9" s="1"/>
  <c r="J178" i="9"/>
  <c r="I178" i="9"/>
  <c r="H178" i="9"/>
  <c r="J175" i="9"/>
  <c r="I175" i="9"/>
  <c r="K174" i="9"/>
  <c r="K175" i="9" s="1"/>
  <c r="K171" i="9"/>
  <c r="J171" i="9"/>
  <c r="I171" i="9"/>
  <c r="K163" i="9"/>
  <c r="J163" i="9"/>
  <c r="I163" i="9"/>
  <c r="K159" i="9"/>
  <c r="J159" i="9"/>
  <c r="I159" i="9"/>
  <c r="K154" i="9"/>
  <c r="K155" i="9" s="1"/>
  <c r="J154" i="9"/>
  <c r="J155" i="9" s="1"/>
  <c r="I154" i="9"/>
  <c r="I155" i="9" s="1"/>
  <c r="H154" i="9"/>
  <c r="K151" i="9"/>
  <c r="J151" i="9"/>
  <c r="K150" i="9"/>
  <c r="I150" i="9"/>
  <c r="I151" i="9" s="1"/>
  <c r="J147" i="9"/>
  <c r="I147" i="9"/>
  <c r="K146" i="9"/>
  <c r="K147" i="9" s="1"/>
  <c r="N107" i="9"/>
  <c r="H107" i="9"/>
  <c r="R89" i="9"/>
  <c r="Q89" i="9"/>
  <c r="P89" i="9"/>
  <c r="M89" i="9"/>
  <c r="L89" i="9"/>
  <c r="K89" i="9"/>
  <c r="J89" i="9"/>
  <c r="Q88" i="9"/>
  <c r="P88" i="9"/>
  <c r="M88" i="9"/>
  <c r="L88" i="9"/>
  <c r="K88" i="9"/>
  <c r="J88" i="9"/>
  <c r="S88" i="9" s="1"/>
  <c r="S87" i="9"/>
  <c r="S86" i="9"/>
  <c r="S85" i="9"/>
  <c r="S84" i="9"/>
  <c r="S83" i="9"/>
  <c r="S82" i="9"/>
  <c r="S81" i="9"/>
  <c r="S80" i="9"/>
  <c r="M70" i="9"/>
  <c r="C70" i="9"/>
  <c r="D57" i="9" s="1"/>
  <c r="E61" i="9"/>
  <c r="D61" i="9"/>
  <c r="D60" i="9"/>
  <c r="D59" i="9"/>
  <c r="D58" i="9"/>
  <c r="G55" i="9"/>
  <c r="M55" i="9" s="1"/>
  <c r="E55" i="9"/>
  <c r="E70" i="9" s="1"/>
  <c r="M49" i="9"/>
  <c r="K49" i="9"/>
  <c r="H49" i="9"/>
  <c r="D49" i="9"/>
  <c r="H48" i="9"/>
  <c r="H44" i="9"/>
  <c r="F44" i="9"/>
  <c r="D44" i="9"/>
  <c r="H43" i="9"/>
  <c r="F43" i="9"/>
  <c r="D43" i="9"/>
  <c r="M41" i="9"/>
  <c r="K41" i="9"/>
  <c r="H41" i="9"/>
  <c r="F41" i="9"/>
  <c r="D41" i="9"/>
  <c r="H40" i="9"/>
  <c r="F40" i="9"/>
  <c r="D40" i="9"/>
  <c r="H39" i="9"/>
  <c r="F39" i="9"/>
  <c r="D39" i="9"/>
  <c r="M36" i="9"/>
  <c r="K36" i="9"/>
  <c r="H36" i="9"/>
  <c r="F36" i="9"/>
  <c r="D36" i="9"/>
  <c r="M35" i="9"/>
  <c r="K35" i="9"/>
  <c r="H35" i="9"/>
  <c r="F35" i="9"/>
  <c r="D35" i="9"/>
  <c r="M34" i="9"/>
  <c r="L34" i="9"/>
  <c r="K34" i="9"/>
  <c r="H34" i="9"/>
  <c r="F34" i="9"/>
  <c r="D34" i="9"/>
  <c r="L53" i="6" l="1"/>
  <c r="L56" i="6" s="1"/>
  <c r="L67" i="6"/>
  <c r="M72" i="6"/>
  <c r="S93" i="6"/>
  <c r="H48" i="6"/>
  <c r="G56" i="6"/>
  <c r="H52" i="6"/>
  <c r="D45" i="6"/>
  <c r="J56" i="6"/>
  <c r="M53" i="6"/>
  <c r="M56" i="6" s="1"/>
  <c r="K44" i="6"/>
  <c r="F38" i="6"/>
  <c r="F39" i="6"/>
  <c r="F47" i="6"/>
  <c r="F48" i="6" s="1"/>
  <c r="F52" i="6" s="1"/>
  <c r="F40" i="6"/>
  <c r="E56" i="6"/>
  <c r="S89" i="9"/>
  <c r="I187" i="9"/>
  <c r="G9" i="9"/>
  <c r="I9" i="9"/>
  <c r="J9" i="9"/>
  <c r="M9" i="9"/>
  <c r="N9" i="9"/>
  <c r="O9" i="9"/>
  <c r="H9" i="9"/>
  <c r="F13" i="9"/>
  <c r="F12" i="9"/>
  <c r="F11" i="9"/>
  <c r="F10" i="9"/>
  <c r="N8" i="9"/>
  <c r="M8" i="9"/>
  <c r="L8" i="9"/>
  <c r="K8" i="9"/>
  <c r="J8" i="9"/>
  <c r="I8" i="9"/>
  <c r="H8" i="9"/>
  <c r="G8" i="9"/>
  <c r="O6" i="9"/>
  <c r="O5" i="9"/>
  <c r="O8" i="9" s="1"/>
  <c r="O4" i="9"/>
  <c r="H38" i="6" l="1"/>
  <c r="H39" i="6"/>
  <c r="H47" i="6"/>
  <c r="H40" i="6"/>
  <c r="H44" i="6"/>
  <c r="H59" i="6"/>
  <c r="H72" i="6" s="1"/>
  <c r="K40" i="6"/>
  <c r="K39" i="6"/>
  <c r="K38" i="6"/>
  <c r="F45" i="6"/>
  <c r="D53" i="6"/>
  <c r="D56" i="6" s="1"/>
  <c r="D59" i="6"/>
  <c r="I307" i="4"/>
  <c r="J299" i="4"/>
  <c r="J298" i="4"/>
  <c r="I298" i="4"/>
  <c r="J297" i="4"/>
  <c r="I297" i="4"/>
  <c r="F297" i="4"/>
  <c r="H296" i="4"/>
  <c r="J296" i="4" s="1"/>
  <c r="J293" i="4"/>
  <c r="I293" i="4"/>
  <c r="I292" i="4"/>
  <c r="J291" i="4"/>
  <c r="I291" i="4"/>
  <c r="M248" i="4"/>
  <c r="J247" i="4"/>
  <c r="K248" i="4" s="1"/>
  <c r="M244" i="4"/>
  <c r="L244" i="4"/>
  <c r="K244" i="4"/>
  <c r="J243" i="4"/>
  <c r="M240" i="4"/>
  <c r="L240" i="4"/>
  <c r="J239" i="4"/>
  <c r="K240" i="4" s="1"/>
  <c r="M236" i="4"/>
  <c r="L236" i="4"/>
  <c r="K236" i="4"/>
  <c r="J235" i="4"/>
  <c r="M232" i="4"/>
  <c r="J231" i="4"/>
  <c r="K232" i="4" s="1"/>
  <c r="J227" i="4"/>
  <c r="K228" i="4" s="1"/>
  <c r="M224" i="4"/>
  <c r="L224" i="4"/>
  <c r="J223" i="4"/>
  <c r="K224" i="4" s="1"/>
  <c r="M219" i="4"/>
  <c r="M220" i="4" s="1"/>
  <c r="L219" i="4"/>
  <c r="L220" i="4" s="1"/>
  <c r="K219" i="4"/>
  <c r="J219" i="4"/>
  <c r="K220" i="4" s="1"/>
  <c r="J218" i="4"/>
  <c r="M215" i="4"/>
  <c r="M216" i="4" s="1"/>
  <c r="L215" i="4"/>
  <c r="L216" i="4" s="1"/>
  <c r="K215" i="4"/>
  <c r="J215" i="4"/>
  <c r="K216" i="4" s="1"/>
  <c r="M212" i="4"/>
  <c r="L212" i="4"/>
  <c r="K212" i="4"/>
  <c r="M208" i="4"/>
  <c r="K208" i="4"/>
  <c r="M204" i="4"/>
  <c r="K204" i="4"/>
  <c r="M200" i="4"/>
  <c r="L200" i="4"/>
  <c r="J199" i="4"/>
  <c r="K200" i="4" s="1"/>
  <c r="M196" i="4"/>
  <c r="L196" i="4"/>
  <c r="K196" i="4"/>
  <c r="M195" i="4"/>
  <c r="L195" i="4"/>
  <c r="K195" i="4"/>
  <c r="J195" i="4"/>
  <c r="K192" i="4"/>
  <c r="M191" i="4"/>
  <c r="M192" i="4" s="1"/>
  <c r="L191" i="4"/>
  <c r="K191" i="4"/>
  <c r="L192" i="4" s="1"/>
  <c r="J191" i="4"/>
  <c r="M188" i="4"/>
  <c r="J187" i="4"/>
  <c r="K185" i="4"/>
  <c r="J185" i="4"/>
  <c r="M183" i="4"/>
  <c r="M184" i="4" s="1"/>
  <c r="K183" i="4"/>
  <c r="L184" i="4" s="1"/>
  <c r="P179" i="4"/>
  <c r="P178" i="4"/>
  <c r="M178" i="4"/>
  <c r="M179" i="4" s="1"/>
  <c r="M180" i="4" s="1"/>
  <c r="L178" i="4"/>
  <c r="K178" i="4"/>
  <c r="K179" i="4" s="1"/>
  <c r="P166" i="4"/>
  <c r="K186" i="4" s="1"/>
  <c r="K187" i="4" s="1"/>
  <c r="O166" i="4"/>
  <c r="N166" i="4"/>
  <c r="M166" i="4"/>
  <c r="L166" i="4"/>
  <c r="K166" i="4"/>
  <c r="P165" i="4"/>
  <c r="O165" i="4"/>
  <c r="N165" i="4"/>
  <c r="L165" i="4"/>
  <c r="P164" i="4"/>
  <c r="O164" i="4"/>
  <c r="N164" i="4"/>
  <c r="M164" i="4"/>
  <c r="L164" i="4"/>
  <c r="M156" i="4"/>
  <c r="M165" i="4" s="1"/>
  <c r="K156" i="4"/>
  <c r="K165" i="4" s="1"/>
  <c r="K148" i="4"/>
  <c r="J148" i="4"/>
  <c r="K146" i="4"/>
  <c r="K164" i="4" s="1"/>
  <c r="G139" i="4"/>
  <c r="N130" i="4"/>
  <c r="F129" i="4"/>
  <c r="F128" i="4"/>
  <c r="L127" i="4"/>
  <c r="I127" i="4"/>
  <c r="F127" i="4"/>
  <c r="F126" i="4"/>
  <c r="O125" i="4"/>
  <c r="L125" i="4"/>
  <c r="I125" i="4"/>
  <c r="F125" i="4"/>
  <c r="O124" i="4"/>
  <c r="N124" i="4"/>
  <c r="M124" i="4"/>
  <c r="K124" i="4"/>
  <c r="K130" i="4" s="1"/>
  <c r="H124" i="4"/>
  <c r="H130" i="4" s="1"/>
  <c r="F124" i="4"/>
  <c r="E124" i="4"/>
  <c r="E130" i="4" s="1"/>
  <c r="U104" i="4"/>
  <c r="U103" i="4"/>
  <c r="U102" i="4"/>
  <c r="U101" i="4"/>
  <c r="U100" i="4"/>
  <c r="O99" i="4"/>
  <c r="U99" i="4" s="1"/>
  <c r="N99" i="4"/>
  <c r="M99" i="4"/>
  <c r="U98" i="4"/>
  <c r="U97" i="4"/>
  <c r="J77" i="4"/>
  <c r="I77" i="4"/>
  <c r="E77" i="4"/>
  <c r="L76" i="4"/>
  <c r="I76" i="4"/>
  <c r="L75" i="4"/>
  <c r="I75" i="4"/>
  <c r="L74" i="4"/>
  <c r="I74" i="4"/>
  <c r="H74" i="4"/>
  <c r="L73" i="4"/>
  <c r="I73" i="4"/>
  <c r="L72" i="4"/>
  <c r="I72" i="4"/>
  <c r="G70" i="4"/>
  <c r="G77" i="4" s="1"/>
  <c r="C70" i="4"/>
  <c r="C77" i="4" s="1"/>
  <c r="L69" i="4"/>
  <c r="I69" i="4"/>
  <c r="D69" i="4"/>
  <c r="L68" i="4"/>
  <c r="M68" i="4" s="1"/>
  <c r="I68" i="4"/>
  <c r="F68" i="4"/>
  <c r="I67" i="4"/>
  <c r="I70" i="4" s="1"/>
  <c r="G67" i="4"/>
  <c r="E67" i="4"/>
  <c r="F67" i="4" s="1"/>
  <c r="I66" i="4"/>
  <c r="J65" i="4"/>
  <c r="K69" i="4" s="1"/>
  <c r="E65" i="4"/>
  <c r="C65" i="4"/>
  <c r="D68" i="4" s="1"/>
  <c r="G59" i="4"/>
  <c r="H58" i="4" s="1"/>
  <c r="F59" i="4"/>
  <c r="E59" i="4"/>
  <c r="F54" i="4" s="1"/>
  <c r="C59" i="4"/>
  <c r="D59" i="4" s="1"/>
  <c r="I58" i="4"/>
  <c r="E58" i="4"/>
  <c r="F58" i="4" s="1"/>
  <c r="J54" i="4"/>
  <c r="J58" i="4" s="1"/>
  <c r="M58" i="4" s="1"/>
  <c r="D54" i="4"/>
  <c r="M53" i="4"/>
  <c r="L53" i="4"/>
  <c r="I53" i="4"/>
  <c r="M51" i="4"/>
  <c r="L51" i="4"/>
  <c r="L65" i="4" s="1"/>
  <c r="J51" i="4"/>
  <c r="K46" i="4" s="1"/>
  <c r="G51" i="4"/>
  <c r="G65" i="4" s="1"/>
  <c r="D51" i="4"/>
  <c r="L50" i="4"/>
  <c r="K50" i="4"/>
  <c r="H50" i="4"/>
  <c r="D50" i="4"/>
  <c r="L49" i="4"/>
  <c r="L48" i="4"/>
  <c r="F48" i="4"/>
  <c r="L47" i="4"/>
  <c r="F47" i="4"/>
  <c r="D47" i="4"/>
  <c r="M46" i="4"/>
  <c r="L46" i="4"/>
  <c r="I46" i="4"/>
  <c r="H46" i="4"/>
  <c r="F46" i="4"/>
  <c r="D46" i="4"/>
  <c r="M45" i="4"/>
  <c r="L45" i="4"/>
  <c r="K45" i="4"/>
  <c r="I45" i="4"/>
  <c r="H45" i="4"/>
  <c r="F45" i="4"/>
  <c r="D45" i="4"/>
  <c r="M44" i="4"/>
  <c r="L44" i="4"/>
  <c r="K44" i="4"/>
  <c r="I44" i="4"/>
  <c r="I51" i="4" s="1"/>
  <c r="I59" i="4" s="1"/>
  <c r="F44" i="4"/>
  <c r="D44" i="4"/>
  <c r="O14" i="4"/>
  <c r="N14" i="4"/>
  <c r="M14" i="4"/>
  <c r="L14" i="4"/>
  <c r="K14" i="4"/>
  <c r="J14" i="4"/>
  <c r="I14" i="4"/>
  <c r="H14" i="4"/>
  <c r="G14" i="4"/>
  <c r="F14" i="4"/>
  <c r="N13" i="4"/>
  <c r="M13" i="4"/>
  <c r="L13" i="4"/>
  <c r="K13" i="4"/>
  <c r="J13" i="4"/>
  <c r="I13" i="4"/>
  <c r="H13" i="4"/>
  <c r="G13" i="4"/>
  <c r="F13" i="4"/>
  <c r="N12" i="4"/>
  <c r="M12" i="4"/>
  <c r="L12" i="4"/>
  <c r="K12" i="4"/>
  <c r="J12" i="4"/>
  <c r="I12" i="4"/>
  <c r="H12" i="4"/>
  <c r="G12" i="4"/>
  <c r="F12" i="4"/>
  <c r="N11" i="4"/>
  <c r="M11" i="4"/>
  <c r="L11" i="4"/>
  <c r="K11" i="4"/>
  <c r="J11" i="4"/>
  <c r="I11" i="4"/>
  <c r="H11" i="4"/>
  <c r="G11" i="4"/>
  <c r="F11" i="4"/>
  <c r="N10" i="4"/>
  <c r="J10" i="4"/>
  <c r="I10" i="4"/>
  <c r="H10" i="4"/>
  <c r="G10" i="4"/>
  <c r="N9" i="4"/>
  <c r="M9" i="4"/>
  <c r="M10" i="4" s="1"/>
  <c r="L9" i="4"/>
  <c r="J9" i="4"/>
  <c r="I9" i="4"/>
  <c r="H9" i="4"/>
  <c r="G9" i="4"/>
  <c r="O8" i="4"/>
  <c r="O7" i="4"/>
  <c r="O10" i="4" s="1"/>
  <c r="O6" i="4"/>
  <c r="O12" i="4" s="1"/>
  <c r="O5" i="4"/>
  <c r="O11" i="4" s="1"/>
  <c r="K45" i="6" l="1"/>
  <c r="F53" i="6"/>
  <c r="F56" i="6" s="1"/>
  <c r="F59" i="6"/>
  <c r="F72" i="6"/>
  <c r="H45" i="6"/>
  <c r="H53" i="6" s="1"/>
  <c r="H56" i="6" s="1"/>
  <c r="C82" i="4"/>
  <c r="D70" i="4" s="1"/>
  <c r="D77" i="4"/>
  <c r="D72" i="4"/>
  <c r="D73" i="4"/>
  <c r="D74" i="4"/>
  <c r="L188" i="4"/>
  <c r="K188" i="4"/>
  <c r="H77" i="4"/>
  <c r="L180" i="4"/>
  <c r="K180" i="4"/>
  <c r="M72" i="4"/>
  <c r="H68" i="4"/>
  <c r="I65" i="4"/>
  <c r="H65" i="4"/>
  <c r="G82" i="4"/>
  <c r="E82" i="4" s="1"/>
  <c r="H67" i="4"/>
  <c r="F77" i="4"/>
  <c r="I82" i="4"/>
  <c r="O9" i="4"/>
  <c r="F51" i="4"/>
  <c r="L54" i="4"/>
  <c r="D65" i="4"/>
  <c r="J67" i="4"/>
  <c r="K68" i="4"/>
  <c r="J82" i="4"/>
  <c r="K65" i="4" s="1"/>
  <c r="I124" i="4"/>
  <c r="K184" i="4"/>
  <c r="M54" i="4"/>
  <c r="E70" i="4"/>
  <c r="I296" i="4"/>
  <c r="H44" i="4"/>
  <c r="H51" i="4"/>
  <c r="D58" i="4"/>
  <c r="J59" i="4"/>
  <c r="D67" i="4"/>
  <c r="H73" i="4"/>
  <c r="L77" i="4"/>
  <c r="L124" i="4"/>
  <c r="H75" i="4"/>
  <c r="H70" i="4"/>
  <c r="H72" i="4"/>
  <c r="O13" i="4"/>
  <c r="H54" i="4"/>
  <c r="H59" i="4" s="1"/>
  <c r="J70" i="4" l="1"/>
  <c r="K67" i="4"/>
  <c r="F72" i="4"/>
  <c r="F70" i="4"/>
  <c r="F73" i="4"/>
  <c r="L59" i="4"/>
  <c r="L58" i="4"/>
  <c r="M59" i="4"/>
  <c r="K51" i="4"/>
  <c r="J62" i="4"/>
  <c r="M73" i="4"/>
  <c r="M75" i="4"/>
  <c r="L82" i="4"/>
  <c r="M65" i="4" s="1"/>
  <c r="K54" i="4"/>
  <c r="M74" i="4"/>
  <c r="K77" i="4"/>
  <c r="L67" i="4"/>
  <c r="K59" i="4" l="1"/>
  <c r="K58" i="4"/>
  <c r="M67" i="4"/>
  <c r="L70" i="4"/>
  <c r="K70" i="4"/>
  <c r="M70" i="4"/>
  <c r="M77" i="4"/>
  <c r="J118" i="7" l="1"/>
  <c r="P32" i="7"/>
  <c r="P33" i="7"/>
  <c r="P34" i="7"/>
  <c r="P35" i="7"/>
  <c r="P36" i="7"/>
  <c r="P37" i="7"/>
  <c r="P38" i="7"/>
  <c r="P39" i="7"/>
  <c r="P40" i="7"/>
  <c r="P41" i="7"/>
  <c r="P31" i="7"/>
  <c r="H171" i="7"/>
  <c r="G171" i="7"/>
  <c r="H170" i="7"/>
  <c r="G170" i="7"/>
  <c r="H167" i="7"/>
  <c r="G167" i="7"/>
  <c r="L157" i="7"/>
  <c r="L136" i="7"/>
  <c r="K132" i="7"/>
  <c r="L131" i="7"/>
  <c r="L132" i="7" s="1"/>
  <c r="L133" i="7" s="1"/>
  <c r="L128" i="7"/>
  <c r="L124" i="7"/>
  <c r="L125" i="7" s="1"/>
  <c r="L118" i="7"/>
  <c r="J117" i="7"/>
  <c r="J116" i="7"/>
  <c r="J108" i="7"/>
  <c r="J107" i="7"/>
  <c r="J109" i="7" l="1"/>
  <c r="L238" i="2" l="1"/>
  <c r="K238" i="2"/>
  <c r="L237" i="2"/>
  <c r="K237" i="2"/>
  <c r="L236" i="2"/>
  <c r="K236" i="2"/>
  <c r="L235" i="2"/>
  <c r="K235" i="2"/>
  <c r="L234" i="2"/>
  <c r="K234" i="2"/>
  <c r="L233" i="2"/>
  <c r="K233" i="2"/>
  <c r="L232" i="2"/>
  <c r="K232" i="2"/>
  <c r="L231" i="2"/>
  <c r="K231" i="2"/>
  <c r="K228" i="2"/>
  <c r="K227" i="2"/>
  <c r="L204" i="2"/>
  <c r="M203" i="2"/>
  <c r="M204" i="2" s="1"/>
  <c r="M199" i="2"/>
  <c r="L199" i="2"/>
  <c r="L200" i="2" s="1"/>
  <c r="M196" i="2"/>
  <c r="L196" i="2"/>
  <c r="L195" i="2"/>
  <c r="M191" i="2"/>
  <c r="L191" i="2"/>
  <c r="M187" i="2"/>
  <c r="L187" i="2"/>
  <c r="L188" i="2" s="1"/>
  <c r="M183" i="2"/>
  <c r="L183" i="2"/>
  <c r="M179" i="2"/>
  <c r="L179" i="2"/>
  <c r="L180" i="2" s="1"/>
  <c r="M175" i="2"/>
  <c r="L175" i="2"/>
  <c r="M176" i="2" s="1"/>
  <c r="M171" i="2"/>
  <c r="M172" i="2" s="1"/>
  <c r="L171" i="2"/>
  <c r="L172" i="2" s="1"/>
  <c r="M167" i="2"/>
  <c r="L167" i="2"/>
  <c r="M163" i="2"/>
  <c r="L163" i="2"/>
  <c r="L164" i="2" s="1"/>
  <c r="K152" i="2"/>
  <c r="S150" i="2"/>
  <c r="R150" i="2"/>
  <c r="Q150" i="2"/>
  <c r="P150" i="2"/>
  <c r="O150" i="2"/>
  <c r="N150" i="2"/>
  <c r="M150" i="2"/>
  <c r="L150" i="2"/>
  <c r="S149" i="2"/>
  <c r="R149" i="2"/>
  <c r="Q149" i="2"/>
  <c r="P149" i="2"/>
  <c r="O149" i="2"/>
  <c r="N149" i="2"/>
  <c r="M149" i="2"/>
  <c r="L149" i="2"/>
  <c r="S148" i="2"/>
  <c r="R148" i="2"/>
  <c r="Q148" i="2"/>
  <c r="P148" i="2"/>
  <c r="O148" i="2"/>
  <c r="N148" i="2"/>
  <c r="M148" i="2"/>
  <c r="L148" i="2"/>
  <c r="K147" i="2"/>
  <c r="K146" i="2"/>
  <c r="K145" i="2"/>
  <c r="K143" i="2"/>
  <c r="K142" i="2"/>
  <c r="K141" i="2"/>
  <c r="K140" i="2"/>
  <c r="K139" i="2"/>
  <c r="K138" i="2"/>
  <c r="K137" i="2"/>
  <c r="K136" i="2"/>
  <c r="P121" i="2"/>
  <c r="M121" i="2"/>
  <c r="J121" i="2"/>
  <c r="G121" i="2"/>
  <c r="P118" i="2"/>
  <c r="O118" i="2"/>
  <c r="M118" i="2"/>
  <c r="L118" i="2"/>
  <c r="J118" i="2"/>
  <c r="I118" i="2"/>
  <c r="G118" i="2"/>
  <c r="F118" i="2"/>
  <c r="R117" i="2"/>
  <c r="N117" i="2"/>
  <c r="T117" i="2" s="1"/>
  <c r="K117" i="2"/>
  <c r="S117" i="2" s="1"/>
  <c r="N116" i="2"/>
  <c r="T116" i="2" s="1"/>
  <c r="K116" i="2"/>
  <c r="H116" i="2"/>
  <c r="R116" i="2" s="1"/>
  <c r="Q115" i="2"/>
  <c r="N115" i="2"/>
  <c r="K115" i="2"/>
  <c r="H115" i="2"/>
  <c r="Q114" i="2"/>
  <c r="Q118" i="2" s="1"/>
  <c r="N114" i="2"/>
  <c r="K114" i="2"/>
  <c r="H114" i="2"/>
  <c r="H118" i="2" s="1"/>
  <c r="S97" i="2"/>
  <c r="R96" i="2"/>
  <c r="P96" i="2"/>
  <c r="N96" i="2"/>
  <c r="M96" i="2"/>
  <c r="L96" i="2"/>
  <c r="K96" i="2"/>
  <c r="R95" i="2"/>
  <c r="Q95" i="2"/>
  <c r="P95" i="2"/>
  <c r="O95" i="2"/>
  <c r="N95" i="2"/>
  <c r="M95" i="2"/>
  <c r="L95" i="2"/>
  <c r="K95" i="2"/>
  <c r="S94" i="2"/>
  <c r="S93" i="2"/>
  <c r="S92" i="2"/>
  <c r="S91" i="2"/>
  <c r="S90" i="2"/>
  <c r="S89" i="2"/>
  <c r="S96" i="2" s="1"/>
  <c r="S88" i="2"/>
  <c r="S87" i="2"/>
  <c r="N67" i="2"/>
  <c r="K67" i="2"/>
  <c r="O64" i="2"/>
  <c r="N64" i="2"/>
  <c r="K64" i="2"/>
  <c r="O63" i="2"/>
  <c r="N63" i="2"/>
  <c r="N61" i="2" s="1"/>
  <c r="K63" i="2"/>
  <c r="K61" i="2" s="1"/>
  <c r="L61" i="2"/>
  <c r="O61" i="2" s="1"/>
  <c r="I61" i="2"/>
  <c r="G61" i="2"/>
  <c r="O60" i="2"/>
  <c r="N60" i="2"/>
  <c r="K60" i="2"/>
  <c r="O59" i="2"/>
  <c r="N59" i="2"/>
  <c r="N57" i="2" s="1"/>
  <c r="K59" i="2"/>
  <c r="L57" i="2"/>
  <c r="O57" i="2" s="1"/>
  <c r="I57" i="2"/>
  <c r="I73" i="2" s="1"/>
  <c r="G57" i="2"/>
  <c r="N49" i="2"/>
  <c r="G49" i="2"/>
  <c r="K49" i="2" s="1"/>
  <c r="N48" i="2"/>
  <c r="K48" i="2"/>
  <c r="N47" i="2"/>
  <c r="K47" i="2"/>
  <c r="L46" i="2"/>
  <c r="L50" i="2" s="1"/>
  <c r="I46" i="2"/>
  <c r="I50" i="2" s="1"/>
  <c r="G46" i="2"/>
  <c r="O45" i="2"/>
  <c r="N45" i="2"/>
  <c r="K45" i="2"/>
  <c r="N44" i="2"/>
  <c r="N46" i="2" s="1"/>
  <c r="K44" i="2"/>
  <c r="L43" i="2"/>
  <c r="O43" i="2" s="1"/>
  <c r="I43" i="2"/>
  <c r="I51" i="2" s="1"/>
  <c r="G43" i="2"/>
  <c r="O42" i="2"/>
  <c r="N42" i="2"/>
  <c r="K42" i="2"/>
  <c r="N41" i="2"/>
  <c r="K41" i="2"/>
  <c r="O40" i="2"/>
  <c r="N40" i="2"/>
  <c r="K40" i="2"/>
  <c r="N39" i="2"/>
  <c r="K39" i="2"/>
  <c r="O38" i="2"/>
  <c r="N38" i="2"/>
  <c r="K38" i="2"/>
  <c r="O37" i="2"/>
  <c r="N37" i="2"/>
  <c r="K37" i="2"/>
  <c r="O36" i="2"/>
  <c r="N36" i="2"/>
  <c r="K36" i="2"/>
  <c r="Q15" i="2"/>
  <c r="Q14" i="2"/>
  <c r="Q13" i="2"/>
  <c r="Q12" i="2"/>
  <c r="P11" i="2"/>
  <c r="N11" i="2"/>
  <c r="L11" i="2"/>
  <c r="K11" i="2"/>
  <c r="J11" i="2"/>
  <c r="P10" i="2"/>
  <c r="N10" i="2"/>
  <c r="L10" i="2"/>
  <c r="K10" i="2"/>
  <c r="J10" i="2"/>
  <c r="I10" i="2"/>
  <c r="Q9" i="2"/>
  <c r="Q8" i="2"/>
  <c r="Q7" i="2"/>
  <c r="Q6" i="2"/>
  <c r="G50" i="2" l="1"/>
  <c r="Q11" i="2"/>
  <c r="K148" i="2"/>
  <c r="M188" i="2"/>
  <c r="N43" i="2"/>
  <c r="T115" i="2"/>
  <c r="K57" i="2"/>
  <c r="K73" i="2" s="1"/>
  <c r="M164" i="2"/>
  <c r="M192" i="2"/>
  <c r="M168" i="2"/>
  <c r="M180" i="2"/>
  <c r="J70" i="2"/>
  <c r="J52" i="2"/>
  <c r="J40" i="2"/>
  <c r="J50" i="2"/>
  <c r="K43" i="2"/>
  <c r="T114" i="2"/>
  <c r="T118" i="2" s="1"/>
  <c r="O46" i="2"/>
  <c r="Q10" i="2"/>
  <c r="K46" i="2"/>
  <c r="M200" i="2"/>
  <c r="G73" i="2"/>
  <c r="S95" i="2"/>
  <c r="J73" i="2"/>
  <c r="S114" i="2"/>
  <c r="K149" i="2"/>
  <c r="K150" i="2"/>
  <c r="N118" i="2"/>
  <c r="K118" i="2"/>
  <c r="M184" i="2"/>
  <c r="N50" i="2"/>
  <c r="O50" i="2"/>
  <c r="L51" i="2"/>
  <c r="K50" i="2"/>
  <c r="N73" i="2"/>
  <c r="N65" i="2"/>
  <c r="J36" i="2"/>
  <c r="J49" i="2"/>
  <c r="J51" i="2"/>
  <c r="J58" i="2"/>
  <c r="J62" i="2"/>
  <c r="I65" i="2"/>
  <c r="J65" i="2" s="1"/>
  <c r="J66" i="2"/>
  <c r="J68" i="2"/>
  <c r="J44" i="2"/>
  <c r="J55" i="2"/>
  <c r="J57" i="2"/>
  <c r="J60" i="2"/>
  <c r="J61" i="2"/>
  <c r="J64" i="2"/>
  <c r="J71" i="2"/>
  <c r="L168" i="2"/>
  <c r="L176" i="2"/>
  <c r="L184" i="2"/>
  <c r="L192" i="2"/>
  <c r="J42" i="2"/>
  <c r="K65" i="2"/>
  <c r="S116" i="2"/>
  <c r="J48" i="2"/>
  <c r="J59" i="2"/>
  <c r="J63" i="2"/>
  <c r="L65" i="2"/>
  <c r="J67" i="2"/>
  <c r="J69" i="2"/>
  <c r="L73" i="2"/>
  <c r="R115" i="2"/>
  <c r="J38" i="2"/>
  <c r="J56" i="2"/>
  <c r="J72" i="2"/>
  <c r="R114" i="2"/>
  <c r="S115" i="2"/>
  <c r="J39" i="2"/>
  <c r="J43" i="2"/>
  <c r="J53" i="2"/>
  <c r="J41" i="2"/>
  <c r="J47" i="2"/>
  <c r="J54" i="2"/>
  <c r="J37" i="2"/>
  <c r="J45" i="2"/>
  <c r="J46" i="2"/>
  <c r="G65" i="2"/>
  <c r="S118" i="2" l="1"/>
  <c r="G51" i="2"/>
  <c r="K51" i="2"/>
  <c r="R118" i="2"/>
  <c r="L54" i="2"/>
  <c r="M54" i="2" s="1"/>
  <c r="M38" i="2"/>
  <c r="M72" i="2"/>
  <c r="M67" i="2"/>
  <c r="M63" i="2"/>
  <c r="M59" i="2"/>
  <c r="M56" i="2"/>
  <c r="O51" i="2"/>
  <c r="M43" i="2"/>
  <c r="M49" i="2"/>
  <c r="M36" i="2"/>
  <c r="M69" i="2"/>
  <c r="M48" i="2"/>
  <c r="M42" i="2"/>
  <c r="M39" i="2"/>
  <c r="M64" i="2"/>
  <c r="M60" i="2"/>
  <c r="M53" i="2"/>
  <c r="M51" i="2"/>
  <c r="M44" i="2"/>
  <c r="M71" i="2"/>
  <c r="M55" i="2"/>
  <c r="M47" i="2"/>
  <c r="M68" i="2"/>
  <c r="M66" i="2"/>
  <c r="M62" i="2"/>
  <c r="M58" i="2"/>
  <c r="M46" i="2"/>
  <c r="M40" i="2"/>
  <c r="M52" i="2"/>
  <c r="M45" i="2"/>
  <c r="M37" i="2"/>
  <c r="M70" i="2"/>
  <c r="M41" i="2"/>
  <c r="M50" i="2"/>
  <c r="N51" i="2"/>
  <c r="M61" i="2"/>
  <c r="O65" i="2"/>
  <c r="M65" i="2"/>
  <c r="O73" i="2"/>
  <c r="M73" i="2"/>
  <c r="M57" i="2"/>
  <c r="H52" i="2" l="1"/>
  <c r="H47" i="2"/>
  <c r="H61" i="2"/>
  <c r="H71" i="2"/>
  <c r="H36" i="2"/>
  <c r="H43" i="2"/>
  <c r="H54" i="2"/>
  <c r="H51" i="2"/>
  <c r="H41" i="2"/>
  <c r="H53" i="2"/>
  <c r="H64" i="2"/>
  <c r="H57" i="2"/>
  <c r="H46" i="2"/>
  <c r="H40" i="2"/>
  <c r="H63" i="2"/>
  <c r="H48" i="2"/>
  <c r="H60" i="2"/>
  <c r="H70" i="2"/>
  <c r="H72" i="2"/>
  <c r="H42" i="2"/>
  <c r="H55" i="2"/>
  <c r="H49" i="2"/>
  <c r="H45" i="2"/>
  <c r="H56" i="2"/>
  <c r="H39" i="2"/>
  <c r="H44" i="2"/>
  <c r="H37" i="2"/>
  <c r="H38" i="2"/>
  <c r="H68" i="2"/>
  <c r="H62" i="2"/>
  <c r="H73" i="2"/>
  <c r="H67" i="2"/>
  <c r="H69" i="2"/>
  <c r="H66" i="2"/>
  <c r="H58" i="2"/>
  <c r="H59" i="2"/>
  <c r="H65" i="2"/>
  <c r="H50" i="2"/>
  <c r="I704" i="5" l="1"/>
  <c r="I703" i="5"/>
  <c r="J702" i="5"/>
  <c r="I702" i="5"/>
  <c r="J701" i="5"/>
  <c r="I701" i="5"/>
  <c r="I700" i="5"/>
  <c r="I699" i="5"/>
  <c r="J698" i="5"/>
  <c r="I698" i="5"/>
  <c r="J697" i="5"/>
  <c r="I697" i="5"/>
  <c r="J696" i="5"/>
  <c r="I696" i="5"/>
  <c r="J695" i="5"/>
  <c r="I695" i="5"/>
  <c r="J694" i="5"/>
  <c r="I694" i="5"/>
  <c r="J693" i="5"/>
  <c r="I693" i="5"/>
  <c r="J692" i="5"/>
  <c r="I692" i="5"/>
  <c r="J691" i="5"/>
  <c r="I691" i="5"/>
  <c r="J690" i="5"/>
  <c r="I690" i="5"/>
  <c r="J689" i="5"/>
  <c r="I689" i="5"/>
  <c r="J688" i="5"/>
  <c r="I688" i="5"/>
  <c r="J687" i="5"/>
  <c r="I687" i="5"/>
  <c r="I686" i="5"/>
  <c r="I685" i="5"/>
  <c r="I684" i="5"/>
  <c r="I683" i="5"/>
  <c r="I682" i="5"/>
  <c r="I681" i="5"/>
  <c r="J680" i="5"/>
  <c r="I680" i="5"/>
  <c r="J679" i="5"/>
  <c r="I679" i="5"/>
  <c r="J678" i="5"/>
  <c r="I678" i="5"/>
  <c r="J677" i="5"/>
  <c r="I677" i="5"/>
  <c r="J676" i="5"/>
  <c r="I676" i="5"/>
  <c r="J675" i="5"/>
  <c r="I675" i="5"/>
  <c r="J674" i="5"/>
  <c r="I674" i="5"/>
  <c r="J673" i="5"/>
  <c r="I673" i="5"/>
  <c r="J672" i="5"/>
  <c r="I672" i="5"/>
  <c r="J671" i="5"/>
  <c r="I671" i="5"/>
  <c r="J670" i="5"/>
  <c r="I670" i="5"/>
  <c r="J669" i="5"/>
  <c r="I669" i="5"/>
  <c r="J653" i="5"/>
  <c r="I653" i="5"/>
  <c r="J652" i="5"/>
  <c r="I652" i="5"/>
  <c r="J651" i="5"/>
  <c r="I651" i="5"/>
  <c r="J650" i="5"/>
  <c r="I650" i="5"/>
  <c r="J649" i="5"/>
  <c r="I649" i="5"/>
  <c r="J648" i="5"/>
  <c r="I648" i="5"/>
  <c r="I645" i="5"/>
  <c r="I644" i="5"/>
  <c r="I643" i="5"/>
  <c r="I642" i="5"/>
  <c r="I641" i="5"/>
  <c r="M592" i="5"/>
  <c r="M590" i="5"/>
  <c r="M589" i="5"/>
  <c r="M588" i="5"/>
  <c r="M586" i="5"/>
  <c r="M585" i="5"/>
  <c r="M584" i="5"/>
  <c r="M582" i="5"/>
  <c r="M581" i="5"/>
  <c r="M567" i="5"/>
  <c r="M568" i="5" s="1"/>
  <c r="M564" i="5"/>
  <c r="M563" i="5"/>
  <c r="M560" i="5"/>
  <c r="M559" i="5"/>
  <c r="M548" i="5"/>
  <c r="M544" i="5"/>
  <c r="M539" i="5"/>
  <c r="M540" i="5" s="1"/>
  <c r="M536" i="5"/>
  <c r="M535" i="5"/>
  <c r="M532" i="5"/>
  <c r="M530" i="5"/>
  <c r="M529" i="5"/>
  <c r="M528" i="5"/>
  <c r="M526" i="5"/>
  <c r="M525" i="5"/>
  <c r="M524" i="5"/>
  <c r="L524" i="5"/>
  <c r="M522" i="5"/>
  <c r="M521" i="5"/>
  <c r="M520" i="5"/>
  <c r="L520" i="5"/>
  <c r="K520" i="5"/>
  <c r="J520" i="5"/>
  <c r="M518" i="5"/>
  <c r="M517" i="5"/>
  <c r="M516" i="5"/>
  <c r="M514" i="5"/>
  <c r="M513" i="5"/>
  <c r="M512" i="5"/>
  <c r="M510" i="5"/>
  <c r="M509" i="5"/>
  <c r="M508" i="5"/>
  <c r="M507" i="5"/>
  <c r="M504" i="5"/>
  <c r="M503" i="5"/>
  <c r="M500" i="5"/>
  <c r="M499" i="5"/>
  <c r="M496" i="5"/>
  <c r="L496" i="5"/>
  <c r="M494" i="5"/>
  <c r="M493" i="5"/>
  <c r="M492" i="5"/>
  <c r="M490" i="5"/>
  <c r="M489" i="5"/>
  <c r="M488" i="5"/>
  <c r="M486" i="5"/>
  <c r="M485" i="5"/>
  <c r="M484" i="5"/>
  <c r="M482" i="5"/>
  <c r="M481" i="5"/>
  <c r="M480" i="5"/>
  <c r="M478" i="5"/>
  <c r="M477" i="5"/>
  <c r="M476" i="5"/>
  <c r="M474" i="5"/>
  <c r="M473" i="5"/>
  <c r="M464" i="5"/>
  <c r="M458" i="5"/>
  <c r="M459" i="5" s="1"/>
  <c r="M460" i="5" s="1"/>
  <c r="M455" i="5"/>
  <c r="M456" i="5" s="1"/>
  <c r="M452" i="5"/>
  <c r="M451" i="5"/>
  <c r="M436" i="5"/>
  <c r="M432" i="5"/>
  <c r="M428" i="5"/>
  <c r="M424" i="5"/>
  <c r="M416" i="5"/>
  <c r="L416" i="5"/>
  <c r="M412" i="5"/>
  <c r="M408" i="5"/>
  <c r="M404" i="5"/>
  <c r="M400" i="5"/>
  <c r="M392" i="5"/>
  <c r="M388" i="5"/>
  <c r="M386" i="5"/>
  <c r="M383" i="5"/>
  <c r="M384" i="5" s="1"/>
  <c r="M380" i="5"/>
  <c r="M379" i="5"/>
  <c r="M376" i="5"/>
  <c r="M375" i="5"/>
  <c r="M372" i="5"/>
  <c r="M371" i="5"/>
  <c r="M367" i="5"/>
  <c r="M368" i="5" s="1"/>
  <c r="M362" i="5"/>
  <c r="M360" i="5"/>
  <c r="M359" i="5"/>
  <c r="M356" i="5"/>
  <c r="M355" i="5"/>
  <c r="M351" i="5"/>
  <c r="M352" i="5" s="1"/>
  <c r="M348" i="5"/>
  <c r="M347" i="5"/>
  <c r="M344" i="5"/>
  <c r="M343" i="5"/>
  <c r="M340" i="5"/>
  <c r="K340" i="5"/>
  <c r="M336" i="5"/>
  <c r="M332" i="5"/>
  <c r="M328" i="5"/>
  <c r="M327" i="5"/>
  <c r="M324" i="5"/>
  <c r="M323" i="5"/>
  <c r="M320" i="5"/>
  <c r="M319" i="5"/>
  <c r="L316" i="5"/>
  <c r="M315" i="5"/>
  <c r="M316" i="5" s="1"/>
  <c r="M312" i="5"/>
  <c r="M311" i="5"/>
  <c r="M308" i="5"/>
  <c r="M307" i="5"/>
  <c r="M304" i="5"/>
  <c r="M303" i="5"/>
  <c r="M299" i="5"/>
  <c r="M300" i="5" s="1"/>
  <c r="M296" i="5"/>
  <c r="M295" i="5"/>
  <c r="M292" i="5"/>
  <c r="M291" i="5"/>
  <c r="M288" i="5"/>
  <c r="M287" i="5"/>
  <c r="M283" i="5"/>
  <c r="M284" i="5" s="1"/>
  <c r="M280" i="5"/>
  <c r="M279" i="5"/>
  <c r="M276" i="5"/>
  <c r="M275" i="5"/>
  <c r="M272" i="5"/>
  <c r="M271" i="5"/>
  <c r="M267" i="5"/>
  <c r="M268" i="5" s="1"/>
  <c r="M264" i="5"/>
  <c r="M263" i="5"/>
  <c r="M260" i="5"/>
  <c r="M259" i="5"/>
  <c r="M256" i="5"/>
  <c r="M255" i="5"/>
  <c r="M251" i="5"/>
  <c r="M252" i="5" s="1"/>
  <c r="M248" i="5"/>
  <c r="M247" i="5"/>
  <c r="M244" i="5"/>
  <c r="K244" i="5"/>
  <c r="M243" i="5"/>
  <c r="K240" i="5"/>
  <c r="M239" i="5"/>
  <c r="M240" i="5" s="1"/>
  <c r="M236" i="5"/>
  <c r="L236" i="5"/>
  <c r="M235" i="5"/>
  <c r="S223" i="5"/>
  <c r="R223" i="5"/>
  <c r="Q223" i="5"/>
  <c r="P223" i="5"/>
  <c r="O223" i="5"/>
  <c r="N223" i="5"/>
  <c r="M223" i="5"/>
  <c r="L223" i="5"/>
  <c r="K223" i="5"/>
  <c r="I223" i="5"/>
  <c r="S222" i="5"/>
  <c r="R222" i="5"/>
  <c r="Q222" i="5"/>
  <c r="P222" i="5"/>
  <c r="O222" i="5"/>
  <c r="N222" i="5"/>
  <c r="M222" i="5"/>
  <c r="L222" i="5"/>
  <c r="K222" i="5"/>
  <c r="I222" i="5"/>
  <c r="S221" i="5"/>
  <c r="R221" i="5"/>
  <c r="Q221" i="5"/>
  <c r="P221" i="5"/>
  <c r="O221" i="5"/>
  <c r="N221" i="5"/>
  <c r="M221" i="5"/>
  <c r="L221" i="5"/>
  <c r="K221" i="5"/>
  <c r="I221" i="5"/>
  <c r="J220" i="5"/>
  <c r="J219" i="5"/>
  <c r="J218" i="5"/>
  <c r="J217" i="5"/>
  <c r="J216" i="5"/>
  <c r="J215" i="5"/>
  <c r="J214" i="5"/>
  <c r="J213" i="5"/>
  <c r="J212" i="5"/>
  <c r="J211" i="5"/>
  <c r="J210" i="5"/>
  <c r="J209" i="5"/>
  <c r="J208" i="5"/>
  <c r="J207" i="5"/>
  <c r="J206" i="5"/>
  <c r="J205" i="5"/>
  <c r="J204" i="5"/>
  <c r="J203" i="5"/>
  <c r="J202" i="5"/>
  <c r="J201" i="5"/>
  <c r="J200" i="5"/>
  <c r="J197" i="5"/>
  <c r="J196" i="5"/>
  <c r="J195" i="5"/>
  <c r="J193" i="5"/>
  <c r="J192" i="5"/>
  <c r="J191" i="5"/>
  <c r="J190" i="5"/>
  <c r="J189" i="5"/>
  <c r="J188" i="5"/>
  <c r="J187" i="5"/>
  <c r="J186" i="5"/>
  <c r="J185" i="5"/>
  <c r="J184" i="5"/>
  <c r="J183" i="5"/>
  <c r="J182" i="5"/>
  <c r="J181" i="5"/>
  <c r="J180" i="5"/>
  <c r="J179" i="5"/>
  <c r="J178" i="5"/>
  <c r="J177" i="5"/>
  <c r="J176" i="5"/>
  <c r="J175" i="5"/>
  <c r="J174" i="5"/>
  <c r="J222" i="5" s="1"/>
  <c r="J173" i="5"/>
  <c r="J172" i="5"/>
  <c r="J223" i="5" s="1"/>
  <c r="J171" i="5"/>
  <c r="J170" i="5"/>
  <c r="J221" i="5" s="1"/>
  <c r="O155" i="5"/>
  <c r="L155" i="5"/>
  <c r="I155" i="5"/>
  <c r="F155" i="5"/>
  <c r="S154" i="5"/>
  <c r="R154" i="5"/>
  <c r="Q154" i="5"/>
  <c r="S153" i="5"/>
  <c r="Q153" i="5"/>
  <c r="P153" i="5"/>
  <c r="M153" i="5"/>
  <c r="J153" i="5"/>
  <c r="R153" i="5" s="1"/>
  <c r="S152" i="5"/>
  <c r="R152" i="5"/>
  <c r="Q152" i="5"/>
  <c r="P151" i="5"/>
  <c r="S151" i="5" s="1"/>
  <c r="M151" i="5"/>
  <c r="J151" i="5"/>
  <c r="S150" i="5"/>
  <c r="Q150" i="5"/>
  <c r="P150" i="5"/>
  <c r="M150" i="5"/>
  <c r="J150" i="5"/>
  <c r="R150" i="5" s="1"/>
  <c r="S149" i="5"/>
  <c r="R149" i="5"/>
  <c r="Q149" i="5"/>
  <c r="S148" i="5"/>
  <c r="R148" i="5"/>
  <c r="Q148" i="5"/>
  <c r="R147" i="5"/>
  <c r="Q147" i="5"/>
  <c r="P147" i="5"/>
  <c r="S147" i="5" s="1"/>
  <c r="M147" i="5"/>
  <c r="J147" i="5"/>
  <c r="S146" i="5"/>
  <c r="R146" i="5"/>
  <c r="Q146" i="5"/>
  <c r="S145" i="5"/>
  <c r="R145" i="5"/>
  <c r="Q145" i="5"/>
  <c r="P145" i="5"/>
  <c r="M145" i="5"/>
  <c r="J145" i="5"/>
  <c r="P144" i="5"/>
  <c r="S144" i="5" s="1"/>
  <c r="M144" i="5"/>
  <c r="J144" i="5"/>
  <c r="S143" i="5"/>
  <c r="P143" i="5"/>
  <c r="M143" i="5"/>
  <c r="J143" i="5"/>
  <c r="R143" i="5" s="1"/>
  <c r="G143" i="5"/>
  <c r="Q143" i="5" s="1"/>
  <c r="S142" i="5"/>
  <c r="Q142" i="5"/>
  <c r="P142" i="5"/>
  <c r="M142" i="5"/>
  <c r="J142" i="5"/>
  <c r="R142" i="5" s="1"/>
  <c r="S141" i="5"/>
  <c r="R141" i="5"/>
  <c r="Q141" i="5"/>
  <c r="P141" i="5"/>
  <c r="M141" i="5"/>
  <c r="J141" i="5"/>
  <c r="G141" i="5"/>
  <c r="S140" i="5"/>
  <c r="R140" i="5"/>
  <c r="Q140" i="5"/>
  <c r="P140" i="5"/>
  <c r="M140" i="5"/>
  <c r="J140" i="5"/>
  <c r="G140" i="5"/>
  <c r="R139" i="5"/>
  <c r="Q139" i="5"/>
  <c r="P139" i="5"/>
  <c r="S139" i="5" s="1"/>
  <c r="M139" i="5"/>
  <c r="J139" i="5"/>
  <c r="G139" i="5"/>
  <c r="P138" i="5"/>
  <c r="P155" i="5" s="1"/>
  <c r="M138" i="5"/>
  <c r="J138" i="5"/>
  <c r="G138" i="5"/>
  <c r="P137" i="5"/>
  <c r="S137" i="5" s="1"/>
  <c r="M137" i="5"/>
  <c r="J137" i="5"/>
  <c r="G137" i="5"/>
  <c r="S136" i="5"/>
  <c r="P136" i="5"/>
  <c r="Q136" i="5" s="1"/>
  <c r="M136" i="5"/>
  <c r="M155" i="5" s="1"/>
  <c r="J136" i="5"/>
  <c r="R136" i="5" s="1"/>
  <c r="G136" i="5"/>
  <c r="S135" i="5"/>
  <c r="P135" i="5"/>
  <c r="M135" i="5"/>
  <c r="J135" i="5"/>
  <c r="R135" i="5" s="1"/>
  <c r="G135" i="5"/>
  <c r="Q135" i="5" s="1"/>
  <c r="S134" i="5"/>
  <c r="R134" i="5"/>
  <c r="P134" i="5"/>
  <c r="M134" i="5"/>
  <c r="J134" i="5"/>
  <c r="G134" i="5"/>
  <c r="Q134" i="5" s="1"/>
  <c r="Q118" i="5"/>
  <c r="P118" i="5"/>
  <c r="I118" i="5"/>
  <c r="Q117" i="5"/>
  <c r="P117" i="5"/>
  <c r="I117" i="5"/>
  <c r="R116" i="5"/>
  <c r="Q116" i="5"/>
  <c r="P116" i="5"/>
  <c r="O116" i="5"/>
  <c r="N116" i="5"/>
  <c r="M116" i="5"/>
  <c r="L116" i="5"/>
  <c r="K116" i="5"/>
  <c r="J116" i="5"/>
  <c r="I116" i="5"/>
  <c r="Q115" i="5"/>
  <c r="P115" i="5"/>
  <c r="O115" i="5"/>
  <c r="N115" i="5"/>
  <c r="M115" i="5"/>
  <c r="M118" i="5" s="1"/>
  <c r="L115" i="5"/>
  <c r="L118" i="5" s="1"/>
  <c r="K115" i="5"/>
  <c r="K118" i="5" s="1"/>
  <c r="J115" i="5"/>
  <c r="R115" i="5" s="1"/>
  <c r="R118" i="5" s="1"/>
  <c r="I115" i="5"/>
  <c r="Q114" i="5"/>
  <c r="P114" i="5"/>
  <c r="O114" i="5"/>
  <c r="N114" i="5"/>
  <c r="M114" i="5"/>
  <c r="M117" i="5" s="1"/>
  <c r="L114" i="5"/>
  <c r="L117" i="5" s="1"/>
  <c r="K114" i="5"/>
  <c r="K117" i="5" s="1"/>
  <c r="J114" i="5"/>
  <c r="R114" i="5" s="1"/>
  <c r="I114" i="5"/>
  <c r="Q113" i="5"/>
  <c r="P113" i="5"/>
  <c r="O113" i="5"/>
  <c r="N113" i="5"/>
  <c r="M113" i="5"/>
  <c r="L113" i="5"/>
  <c r="K113" i="5"/>
  <c r="J113" i="5"/>
  <c r="I113" i="5"/>
  <c r="R113" i="5" s="1"/>
  <c r="R112" i="5"/>
  <c r="R111" i="5"/>
  <c r="R110" i="5"/>
  <c r="R109" i="5"/>
  <c r="R108" i="5"/>
  <c r="R107" i="5"/>
  <c r="R106" i="5"/>
  <c r="R105" i="5"/>
  <c r="F91" i="5"/>
  <c r="G87" i="5" s="1"/>
  <c r="E91" i="5"/>
  <c r="D91" i="5"/>
  <c r="M90" i="5"/>
  <c r="L90" i="5"/>
  <c r="L87" i="5" s="1"/>
  <c r="J90" i="5"/>
  <c r="M89" i="5"/>
  <c r="J89" i="5"/>
  <c r="J87" i="5" s="1"/>
  <c r="M88" i="5"/>
  <c r="M87" i="5" s="1"/>
  <c r="J88" i="5"/>
  <c r="N87" i="5"/>
  <c r="K87" i="5"/>
  <c r="H87" i="5"/>
  <c r="F87" i="5"/>
  <c r="E87" i="5"/>
  <c r="D87" i="5"/>
  <c r="K85" i="5"/>
  <c r="N85" i="5" s="1"/>
  <c r="H85" i="5"/>
  <c r="F85" i="5"/>
  <c r="D85" i="5"/>
  <c r="M84" i="5"/>
  <c r="J84" i="5"/>
  <c r="N83" i="5"/>
  <c r="M83" i="5"/>
  <c r="L83" i="5"/>
  <c r="J83" i="5"/>
  <c r="G83" i="5"/>
  <c r="N82" i="5"/>
  <c r="M82" i="5"/>
  <c r="L82" i="5"/>
  <c r="J82" i="5"/>
  <c r="M81" i="5"/>
  <c r="J81" i="5"/>
  <c r="M80" i="5"/>
  <c r="J80" i="5"/>
  <c r="N79" i="5"/>
  <c r="M79" i="5"/>
  <c r="L79" i="5"/>
  <c r="J79" i="5"/>
  <c r="G79" i="5"/>
  <c r="M78" i="5"/>
  <c r="J78" i="5"/>
  <c r="N77" i="5"/>
  <c r="M77" i="5"/>
  <c r="L77" i="5"/>
  <c r="J77" i="5"/>
  <c r="G77" i="5"/>
  <c r="N76" i="5"/>
  <c r="M76" i="5"/>
  <c r="L76" i="5"/>
  <c r="J76" i="5"/>
  <c r="N75" i="5"/>
  <c r="M75" i="5"/>
  <c r="M72" i="5" s="1"/>
  <c r="L75" i="5"/>
  <c r="J75" i="5"/>
  <c r="N74" i="5"/>
  <c r="M74" i="5"/>
  <c r="L74" i="5"/>
  <c r="J74" i="5"/>
  <c r="J72" i="5" s="1"/>
  <c r="G74" i="5"/>
  <c r="K72" i="5"/>
  <c r="H72" i="5"/>
  <c r="N72" i="5" s="1"/>
  <c r="G72" i="5"/>
  <c r="F72" i="5"/>
  <c r="D72" i="5"/>
  <c r="N71" i="5"/>
  <c r="M71" i="5"/>
  <c r="L71" i="5"/>
  <c r="J71" i="5"/>
  <c r="G71" i="5"/>
  <c r="N70" i="5"/>
  <c r="M70" i="5"/>
  <c r="L70" i="5"/>
  <c r="J70" i="5"/>
  <c r="G70" i="5"/>
  <c r="N69" i="5"/>
  <c r="M69" i="5"/>
  <c r="L69" i="5"/>
  <c r="J69" i="5"/>
  <c r="N68" i="5"/>
  <c r="M68" i="5"/>
  <c r="L68" i="5"/>
  <c r="J68" i="5"/>
  <c r="N67" i="5"/>
  <c r="M67" i="5"/>
  <c r="L67" i="5"/>
  <c r="J67" i="5"/>
  <c r="G67" i="5"/>
  <c r="N66" i="5"/>
  <c r="M66" i="5"/>
  <c r="L66" i="5"/>
  <c r="J66" i="5"/>
  <c r="G66" i="5"/>
  <c r="N65" i="5"/>
  <c r="M65" i="5"/>
  <c r="L65" i="5"/>
  <c r="J65" i="5"/>
  <c r="N64" i="5"/>
  <c r="M64" i="5"/>
  <c r="M62" i="5" s="1"/>
  <c r="L64" i="5"/>
  <c r="J64" i="5"/>
  <c r="K62" i="5"/>
  <c r="K91" i="5" s="1"/>
  <c r="J62" i="5"/>
  <c r="H62" i="5"/>
  <c r="H91" i="5" s="1"/>
  <c r="F62" i="5"/>
  <c r="G62" i="5" s="1"/>
  <c r="G91" i="5" s="1"/>
  <c r="D62" i="5"/>
  <c r="F56" i="5"/>
  <c r="G55" i="5" s="1"/>
  <c r="D56" i="5"/>
  <c r="D59" i="5" s="1"/>
  <c r="F55" i="5"/>
  <c r="D55" i="5"/>
  <c r="K54" i="5"/>
  <c r="L54" i="5" s="1"/>
  <c r="H54" i="5"/>
  <c r="N54" i="5" s="1"/>
  <c r="F54" i="5"/>
  <c r="D54" i="5"/>
  <c r="N53" i="5"/>
  <c r="M53" i="5"/>
  <c r="L53" i="5"/>
  <c r="J53" i="5"/>
  <c r="M52" i="5"/>
  <c r="M54" i="5" s="1"/>
  <c r="J52" i="5"/>
  <c r="K51" i="5"/>
  <c r="N51" i="5" s="1"/>
  <c r="H51" i="5"/>
  <c r="H55" i="5" s="1"/>
  <c r="I55" i="5" s="1"/>
  <c r="F51" i="5"/>
  <c r="D51" i="5"/>
  <c r="N50" i="5"/>
  <c r="M50" i="5"/>
  <c r="L50" i="5"/>
  <c r="J50" i="5"/>
  <c r="N49" i="5"/>
  <c r="M49" i="5"/>
  <c r="M51" i="5" s="1"/>
  <c r="M55" i="5" s="1"/>
  <c r="L49" i="5"/>
  <c r="J49" i="5"/>
  <c r="G49" i="5"/>
  <c r="N48" i="5"/>
  <c r="K48" i="5"/>
  <c r="K56" i="5" s="1"/>
  <c r="H48" i="5"/>
  <c r="H56" i="5" s="1"/>
  <c r="G48" i="5"/>
  <c r="F48" i="5"/>
  <c r="D48" i="5"/>
  <c r="N47" i="5"/>
  <c r="M47" i="5"/>
  <c r="L47" i="5"/>
  <c r="J47" i="5"/>
  <c r="G47" i="5"/>
  <c r="N46" i="5"/>
  <c r="M46" i="5"/>
  <c r="L46" i="5"/>
  <c r="J46" i="5"/>
  <c r="M45" i="5"/>
  <c r="J45" i="5"/>
  <c r="M44" i="5"/>
  <c r="J44" i="5"/>
  <c r="N43" i="5"/>
  <c r="M43" i="5"/>
  <c r="L43" i="5"/>
  <c r="J43" i="5"/>
  <c r="G43" i="5"/>
  <c r="N42" i="5"/>
  <c r="M42" i="5"/>
  <c r="L42" i="5"/>
  <c r="J42" i="5"/>
  <c r="N41" i="5"/>
  <c r="M41" i="5"/>
  <c r="M48" i="5" s="1"/>
  <c r="M56" i="5" s="1"/>
  <c r="L41" i="5"/>
  <c r="J41" i="5"/>
  <c r="J48" i="5" s="1"/>
  <c r="J56" i="5" s="1"/>
  <c r="F17" i="5"/>
  <c r="N14" i="5"/>
  <c r="M14" i="5"/>
  <c r="L14" i="5"/>
  <c r="K14" i="5"/>
  <c r="J14" i="5"/>
  <c r="I14" i="5"/>
  <c r="H14" i="5"/>
  <c r="G14" i="5"/>
  <c r="F14" i="5"/>
  <c r="O12" i="5"/>
  <c r="N12" i="5"/>
  <c r="M12" i="5"/>
  <c r="L12" i="5"/>
  <c r="K12" i="5"/>
  <c r="J12" i="5"/>
  <c r="I12" i="5"/>
  <c r="H12" i="5"/>
  <c r="G12" i="5"/>
  <c r="F12" i="5"/>
  <c r="O11" i="5"/>
  <c r="N11" i="5"/>
  <c r="M11" i="5"/>
  <c r="L11" i="5"/>
  <c r="K11" i="5"/>
  <c r="J11" i="5"/>
  <c r="I11" i="5"/>
  <c r="H11" i="5"/>
  <c r="G11" i="5"/>
  <c r="F11" i="5"/>
  <c r="M10" i="5"/>
  <c r="I10" i="5"/>
  <c r="O8" i="5"/>
  <c r="O14" i="5" s="1"/>
  <c r="N7" i="5"/>
  <c r="N13" i="5" s="1"/>
  <c r="M7" i="5"/>
  <c r="M13" i="5" s="1"/>
  <c r="L7" i="5"/>
  <c r="L13" i="5" s="1"/>
  <c r="K7" i="5"/>
  <c r="K13" i="5" s="1"/>
  <c r="J7" i="5"/>
  <c r="J13" i="5" s="1"/>
  <c r="I7" i="5"/>
  <c r="I13" i="5" s="1"/>
  <c r="H7" i="5"/>
  <c r="H13" i="5" s="1"/>
  <c r="G7" i="5"/>
  <c r="G13" i="5" s="1"/>
  <c r="F7" i="5"/>
  <c r="F13" i="5" s="1"/>
  <c r="O6" i="5"/>
  <c r="O5" i="5"/>
  <c r="J10" i="5" l="1"/>
  <c r="M91" i="5"/>
  <c r="E85" i="5"/>
  <c r="L85" i="5"/>
  <c r="I50" i="5"/>
  <c r="I41" i="5"/>
  <c r="I49" i="5"/>
  <c r="I51" i="5"/>
  <c r="I46" i="5"/>
  <c r="I42" i="5"/>
  <c r="I43" i="5"/>
  <c r="I53" i="5"/>
  <c r="I47" i="5"/>
  <c r="I62" i="5"/>
  <c r="I85" i="5"/>
  <c r="I75" i="5"/>
  <c r="I68" i="5"/>
  <c r="I64" i="5"/>
  <c r="I87" i="5"/>
  <c r="I71" i="5"/>
  <c r="I82" i="5"/>
  <c r="I76" i="5"/>
  <c r="I69" i="5"/>
  <c r="I65" i="5"/>
  <c r="I90" i="5"/>
  <c r="I74" i="5"/>
  <c r="I67" i="5"/>
  <c r="I83" i="5"/>
  <c r="I79" i="5"/>
  <c r="I77" i="5"/>
  <c r="I70" i="5"/>
  <c r="I66" i="5"/>
  <c r="L56" i="5"/>
  <c r="N56" i="5"/>
  <c r="K59" i="5"/>
  <c r="J91" i="5"/>
  <c r="K92" i="5"/>
  <c r="S155" i="5"/>
  <c r="Q155" i="5"/>
  <c r="R155" i="5"/>
  <c r="O7" i="5"/>
  <c r="O9" i="5" s="1"/>
  <c r="I72" i="5"/>
  <c r="Q138" i="5"/>
  <c r="Q144" i="5"/>
  <c r="G42" i="5"/>
  <c r="G46" i="5"/>
  <c r="I48" i="5"/>
  <c r="L51" i="5"/>
  <c r="L62" i="5"/>
  <c r="G90" i="5"/>
  <c r="J117" i="5"/>
  <c r="R117" i="5" s="1"/>
  <c r="J118" i="5"/>
  <c r="Q137" i="5"/>
  <c r="R138" i="5"/>
  <c r="R144" i="5"/>
  <c r="Q151" i="5"/>
  <c r="G155" i="5"/>
  <c r="F10" i="5"/>
  <c r="K55" i="5"/>
  <c r="G65" i="5"/>
  <c r="G69" i="5"/>
  <c r="G76" i="5"/>
  <c r="G82" i="5"/>
  <c r="R137" i="5"/>
  <c r="S138" i="5"/>
  <c r="R151" i="5"/>
  <c r="M85" i="5"/>
  <c r="G10" i="5"/>
  <c r="G41" i="5"/>
  <c r="N62" i="5"/>
  <c r="L72" i="5"/>
  <c r="G85" i="5"/>
  <c r="J155" i="5"/>
  <c r="N10" i="5"/>
  <c r="I54" i="5"/>
  <c r="H10" i="5"/>
  <c r="L48" i="5"/>
  <c r="G64" i="5"/>
  <c r="G68" i="5"/>
  <c r="G75" i="5"/>
  <c r="G50" i="5"/>
  <c r="G51" i="5"/>
  <c r="G56" i="5" s="1"/>
  <c r="G53" i="5"/>
  <c r="G54" i="5"/>
  <c r="F97" i="11"/>
  <c r="G148" i="11"/>
  <c r="G138" i="11"/>
  <c r="G74" i="11"/>
  <c r="I91" i="5" l="1"/>
  <c r="I56" i="5"/>
  <c r="N55" i="5"/>
  <c r="L55" i="5"/>
  <c r="O13" i="5"/>
  <c r="O10" i="5"/>
  <c r="K263" i="11"/>
  <c r="I263" i="11"/>
  <c r="J263" i="11"/>
  <c r="J262" i="11"/>
  <c r="J258" i="11"/>
  <c r="I262" i="11"/>
  <c r="I230" i="8" l="1"/>
  <c r="J229" i="8"/>
  <c r="I229" i="8"/>
  <c r="I228" i="8"/>
  <c r="I227" i="8"/>
  <c r="I226" i="8"/>
  <c r="J225" i="8"/>
  <c r="I225" i="8"/>
  <c r="I224" i="8"/>
  <c r="J223" i="8"/>
  <c r="I223" i="8"/>
  <c r="I222" i="8"/>
  <c r="J221" i="8"/>
  <c r="I221" i="8"/>
  <c r="K203" i="8"/>
  <c r="J203" i="8"/>
  <c r="I203" i="8"/>
  <c r="K199" i="8"/>
  <c r="J199" i="8"/>
  <c r="I199" i="8"/>
  <c r="K195" i="8"/>
  <c r="J195" i="8"/>
  <c r="I195" i="8"/>
  <c r="K191" i="8"/>
  <c r="J191" i="8"/>
  <c r="J187" i="8"/>
  <c r="I187" i="8"/>
  <c r="K186" i="8"/>
  <c r="K187" i="8" s="1"/>
  <c r="J183" i="8"/>
  <c r="I183" i="8"/>
  <c r="K182" i="8"/>
  <c r="K183" i="8" s="1"/>
  <c r="K179" i="8"/>
  <c r="J179" i="8"/>
  <c r="I179" i="8"/>
  <c r="K175" i="8"/>
  <c r="J175" i="8"/>
  <c r="I175" i="8"/>
  <c r="K171" i="8"/>
  <c r="J171" i="8"/>
  <c r="I171" i="8"/>
  <c r="J167" i="8"/>
  <c r="I167" i="8"/>
  <c r="K166" i="8"/>
  <c r="K167" i="8" s="1"/>
  <c r="J163" i="8"/>
  <c r="I163" i="8"/>
  <c r="K162" i="8"/>
  <c r="K163" i="8" s="1"/>
  <c r="J159" i="8"/>
  <c r="I159" i="8"/>
  <c r="K158" i="8"/>
  <c r="K159" i="8" s="1"/>
  <c r="J155" i="8"/>
  <c r="I155" i="8"/>
  <c r="K154" i="8"/>
  <c r="K155" i="8" s="1"/>
  <c r="J151" i="8"/>
  <c r="I151" i="8"/>
  <c r="K150" i="8"/>
  <c r="K151" i="8" s="1"/>
  <c r="J147" i="8"/>
  <c r="I147" i="8"/>
  <c r="K146" i="8"/>
  <c r="K147" i="8" s="1"/>
  <c r="J143" i="8"/>
  <c r="I143" i="8"/>
  <c r="K142" i="8"/>
  <c r="K143" i="8" s="1"/>
  <c r="J139" i="8"/>
  <c r="I139" i="8"/>
  <c r="K138" i="8"/>
  <c r="K139" i="8" s="1"/>
  <c r="I135" i="8"/>
  <c r="K134" i="8"/>
  <c r="K135" i="8" s="1"/>
  <c r="J134" i="8"/>
  <c r="J135" i="8" s="1"/>
  <c r="N128" i="8"/>
  <c r="M128" i="8"/>
  <c r="L128" i="8"/>
  <c r="R127" i="8"/>
  <c r="Q127" i="8"/>
  <c r="P127" i="8"/>
  <c r="O127" i="8"/>
  <c r="N127" i="8"/>
  <c r="M127" i="8"/>
  <c r="L127" i="8"/>
  <c r="K127" i="8"/>
  <c r="J127" i="8"/>
  <c r="R126" i="8"/>
  <c r="Q126" i="8"/>
  <c r="P126" i="8"/>
  <c r="O126" i="8"/>
  <c r="N126" i="8"/>
  <c r="M126" i="8"/>
  <c r="L126" i="8"/>
  <c r="K126" i="8"/>
  <c r="J126" i="8"/>
  <c r="I125" i="8"/>
  <c r="I124" i="8"/>
  <c r="I123" i="8"/>
  <c r="I122" i="8"/>
  <c r="I121" i="8"/>
  <c r="I120" i="8"/>
  <c r="I119" i="8"/>
  <c r="I118" i="8"/>
  <c r="I117" i="8"/>
  <c r="I116" i="8"/>
  <c r="I128" i="8" s="1"/>
  <c r="I115" i="8"/>
  <c r="I127" i="8" s="1"/>
  <c r="I114" i="8"/>
  <c r="I126" i="8" s="1"/>
  <c r="E107" i="8"/>
  <c r="R104" i="8"/>
  <c r="N104" i="8"/>
  <c r="K104" i="8"/>
  <c r="H104" i="8"/>
  <c r="E104" i="8"/>
  <c r="R103" i="8"/>
  <c r="P103" i="8"/>
  <c r="L103" i="8"/>
  <c r="I103" i="8"/>
  <c r="Q103" i="8" s="1"/>
  <c r="R102" i="8"/>
  <c r="Q102" i="8"/>
  <c r="P102" i="8"/>
  <c r="F102" i="8"/>
  <c r="O101" i="8"/>
  <c r="R101" i="8" s="1"/>
  <c r="L101" i="8"/>
  <c r="I101" i="8"/>
  <c r="F101" i="8"/>
  <c r="O100" i="8"/>
  <c r="Q100" i="8" s="1"/>
  <c r="L100" i="8"/>
  <c r="R100" i="8" s="1"/>
  <c r="I100" i="8"/>
  <c r="F100" i="8"/>
  <c r="R99" i="8"/>
  <c r="O99" i="8"/>
  <c r="P99" i="8" s="1"/>
  <c r="L99" i="8"/>
  <c r="I99" i="8"/>
  <c r="Q99" i="8" s="1"/>
  <c r="F99" i="8"/>
  <c r="Q86" i="8"/>
  <c r="P86" i="8"/>
  <c r="M86" i="8"/>
  <c r="R85" i="8"/>
  <c r="Q84" i="8"/>
  <c r="P84" i="8"/>
  <c r="O84" i="8"/>
  <c r="N84" i="8"/>
  <c r="N86" i="8" s="1"/>
  <c r="M84" i="8"/>
  <c r="L84" i="8"/>
  <c r="K84" i="8"/>
  <c r="J84" i="8"/>
  <c r="R84" i="8" s="1"/>
  <c r="Q83" i="8"/>
  <c r="P83" i="8"/>
  <c r="O83" i="8"/>
  <c r="O86" i="8" s="1"/>
  <c r="N83" i="8"/>
  <c r="M83" i="8"/>
  <c r="L83" i="8"/>
  <c r="L86" i="8" s="1"/>
  <c r="K83" i="8"/>
  <c r="K86" i="8" s="1"/>
  <c r="J83" i="8"/>
  <c r="R83" i="8" s="1"/>
  <c r="Q82" i="8"/>
  <c r="P82" i="8"/>
  <c r="O82" i="8"/>
  <c r="N82" i="8"/>
  <c r="M82" i="8"/>
  <c r="L82" i="8"/>
  <c r="K82" i="8"/>
  <c r="J82" i="8"/>
  <c r="R82" i="8" s="1"/>
  <c r="R81" i="8"/>
  <c r="R80" i="8"/>
  <c r="R79" i="8"/>
  <c r="R78" i="8"/>
  <c r="C67" i="8"/>
  <c r="C63" i="8"/>
  <c r="E60" i="8"/>
  <c r="C60" i="8"/>
  <c r="L59" i="8"/>
  <c r="L58" i="8"/>
  <c r="L57" i="8"/>
  <c r="L56" i="8"/>
  <c r="L54" i="8" s="1"/>
  <c r="L71" i="8" s="1"/>
  <c r="I56" i="8"/>
  <c r="M54" i="8"/>
  <c r="J54" i="8"/>
  <c r="J71" i="8" s="1"/>
  <c r="H54" i="8"/>
  <c r="G54" i="8"/>
  <c r="G71" i="8" s="1"/>
  <c r="F54" i="8"/>
  <c r="E54" i="8"/>
  <c r="E71" i="8" s="1"/>
  <c r="C54" i="8"/>
  <c r="C71" i="8" s="1"/>
  <c r="E43" i="8"/>
  <c r="E47" i="8" s="1"/>
  <c r="J40" i="8"/>
  <c r="J48" i="8" s="1"/>
  <c r="J51" i="8" s="1"/>
  <c r="G40" i="8"/>
  <c r="G48" i="8" s="1"/>
  <c r="E40" i="8"/>
  <c r="E48" i="8" s="1"/>
  <c r="C40" i="8"/>
  <c r="C48" i="8" s="1"/>
  <c r="C51" i="8" s="1"/>
  <c r="L39" i="8"/>
  <c r="I39" i="8"/>
  <c r="L38" i="8"/>
  <c r="I38" i="8"/>
  <c r="L37" i="8"/>
  <c r="I37" i="8"/>
  <c r="L36" i="8"/>
  <c r="I36" i="8"/>
  <c r="L35" i="8"/>
  <c r="I35" i="8"/>
  <c r="L34" i="8"/>
  <c r="L40" i="8" s="1"/>
  <c r="L48" i="8" s="1"/>
  <c r="I34" i="8"/>
  <c r="L33" i="8"/>
  <c r="I33" i="8"/>
  <c r="I40" i="8" s="1"/>
  <c r="I48" i="8" s="1"/>
  <c r="N14" i="8"/>
  <c r="M14" i="8"/>
  <c r="L14" i="8"/>
  <c r="K14" i="8"/>
  <c r="J14" i="8"/>
  <c r="I14" i="8"/>
  <c r="H14" i="8"/>
  <c r="G14" i="8"/>
  <c r="F14" i="8"/>
  <c r="O14" i="8" s="1"/>
  <c r="N13" i="8"/>
  <c r="M13" i="8"/>
  <c r="L13" i="8"/>
  <c r="K13" i="8"/>
  <c r="J13" i="8"/>
  <c r="I13" i="8"/>
  <c r="H13" i="8"/>
  <c r="G13" i="8"/>
  <c r="F13" i="8"/>
  <c r="O13" i="8" s="1"/>
  <c r="O12" i="8"/>
  <c r="N12" i="8"/>
  <c r="M12" i="8"/>
  <c r="L12" i="8"/>
  <c r="K12" i="8"/>
  <c r="J12" i="8"/>
  <c r="I12" i="8"/>
  <c r="H12" i="8"/>
  <c r="G12" i="8"/>
  <c r="F12" i="8"/>
  <c r="N11" i="8"/>
  <c r="M11" i="8"/>
  <c r="L11" i="8"/>
  <c r="K11" i="8"/>
  <c r="J11" i="8"/>
  <c r="I11" i="8"/>
  <c r="H11" i="8"/>
  <c r="G11" i="8"/>
  <c r="F11" i="8"/>
  <c r="O11" i="8" s="1"/>
  <c r="N10" i="8"/>
  <c r="L10" i="8"/>
  <c r="J10" i="8"/>
  <c r="I10" i="8"/>
  <c r="H10" i="8"/>
  <c r="G10" i="8"/>
  <c r="N9" i="8"/>
  <c r="M9" i="8"/>
  <c r="M10" i="8" s="1"/>
  <c r="L9" i="8"/>
  <c r="J9" i="8"/>
  <c r="I9" i="8"/>
  <c r="H9" i="8"/>
  <c r="O9" i="8" s="1"/>
  <c r="G9" i="8"/>
  <c r="O8" i="8"/>
  <c r="O7" i="8"/>
  <c r="O6" i="8"/>
  <c r="O5" i="8"/>
  <c r="J86" i="8" l="1"/>
  <c r="R86" i="8" s="1"/>
  <c r="P100" i="8"/>
  <c r="Q101" i="8"/>
  <c r="P101" i="8"/>
  <c r="I691" i="11" l="1"/>
  <c r="I692" i="11"/>
  <c r="I693" i="11"/>
  <c r="I690" i="11"/>
  <c r="I682" i="11"/>
  <c r="I683" i="11"/>
  <c r="I684" i="11"/>
  <c r="I681" i="11"/>
  <c r="K612" i="11" l="1"/>
  <c r="K613" i="11" s="1"/>
  <c r="K608" i="11"/>
  <c r="K609" i="11" s="1"/>
  <c r="J360" i="11"/>
  <c r="K360" i="11"/>
  <c r="L360" i="11"/>
  <c r="M360" i="11"/>
  <c r="N360" i="11"/>
  <c r="O360" i="11"/>
  <c r="P360" i="11"/>
  <c r="Q360" i="11"/>
  <c r="R360" i="11"/>
  <c r="J359" i="11"/>
  <c r="K359" i="11"/>
  <c r="L359" i="11"/>
  <c r="M359" i="11"/>
  <c r="N359" i="11"/>
  <c r="O359" i="11"/>
  <c r="P359" i="11"/>
  <c r="Q359" i="11"/>
  <c r="R359" i="11"/>
  <c r="J358" i="11"/>
  <c r="K358" i="11"/>
  <c r="L358" i="11"/>
  <c r="M358" i="11"/>
  <c r="N358" i="11"/>
  <c r="O358" i="11"/>
  <c r="P358" i="11"/>
  <c r="Q358" i="11"/>
  <c r="R358" i="11"/>
  <c r="I359" i="11"/>
  <c r="I360" i="11"/>
  <c r="I358" i="11"/>
  <c r="K604" i="11"/>
  <c r="K605" i="11" s="1"/>
  <c r="K600" i="11"/>
  <c r="K601" i="11" s="1"/>
  <c r="J597" i="11"/>
  <c r="K596" i="11"/>
  <c r="K597" i="11" s="1"/>
  <c r="K581" i="11" l="1"/>
  <c r="K576" i="11"/>
  <c r="K577" i="11" s="1"/>
  <c r="K572" i="11"/>
  <c r="K573" i="11" s="1"/>
  <c r="K528" i="11"/>
  <c r="K529" i="11" s="1"/>
  <c r="K524" i="11"/>
  <c r="K525" i="11" s="1"/>
  <c r="K481" i="11"/>
  <c r="K473" i="11"/>
  <c r="I473" i="11"/>
  <c r="I464" i="11"/>
  <c r="K545" i="11"/>
  <c r="K540" i="11"/>
  <c r="K541" i="11" s="1"/>
  <c r="K536" i="11"/>
  <c r="K493" i="11"/>
  <c r="K476" i="11"/>
  <c r="K477" i="11" s="1"/>
  <c r="K468" i="11"/>
  <c r="K469" i="11" s="1"/>
  <c r="K464" i="11"/>
  <c r="K465" i="11" s="1"/>
  <c r="K461" i="11"/>
  <c r="K456" i="11"/>
  <c r="K457" i="11" s="1"/>
  <c r="K452" i="11"/>
  <c r="K453" i="11" s="1"/>
  <c r="K448" i="11" l="1"/>
  <c r="K449" i="11" s="1"/>
  <c r="K444" i="11"/>
  <c r="K445" i="11" s="1"/>
  <c r="K440" i="11"/>
  <c r="K441" i="11" s="1"/>
  <c r="K428" i="11"/>
  <c r="K429" i="11" s="1"/>
  <c r="K432" i="11"/>
  <c r="K433" i="11" s="1"/>
  <c r="K436" i="11"/>
  <c r="K437" i="11" s="1"/>
  <c r="K424" i="11"/>
  <c r="K425" i="11" s="1"/>
  <c r="K420" i="11"/>
  <c r="K421" i="11" s="1"/>
  <c r="K416" i="11"/>
  <c r="K417" i="11" s="1"/>
  <c r="K412" i="11"/>
  <c r="K408" i="11"/>
  <c r="K409" i="11" s="1"/>
  <c r="K404" i="11"/>
  <c r="K405" i="11" s="1"/>
  <c r="K400" i="11"/>
  <c r="K401" i="11" s="1"/>
  <c r="K396" i="11"/>
  <c r="K397" i="11" s="1"/>
  <c r="K392" i="11"/>
  <c r="K393" i="11" s="1"/>
  <c r="K388" i="11"/>
  <c r="K389" i="11" s="1"/>
  <c r="K384" i="11"/>
  <c r="K385" i="11" s="1"/>
  <c r="K380" i="11"/>
  <c r="K381" i="11" s="1"/>
  <c r="L293" i="11" l="1"/>
  <c r="K297" i="11"/>
  <c r="H297" i="11"/>
  <c r="P289" i="11"/>
  <c r="L288" i="11"/>
  <c r="L289" i="11"/>
  <c r="L287" i="11"/>
  <c r="F282" i="11" l="1"/>
  <c r="F283" i="11"/>
  <c r="F284" i="11"/>
  <c r="F285" i="11"/>
  <c r="F286" i="11"/>
  <c r="F287" i="11"/>
  <c r="P287" i="11" s="1"/>
  <c r="F288" i="11"/>
  <c r="F291" i="11"/>
  <c r="F292" i="11"/>
  <c r="F293" i="11"/>
  <c r="F295" i="11"/>
  <c r="F281" i="11"/>
  <c r="E297" i="11"/>
  <c r="J684" i="11"/>
  <c r="J683" i="11"/>
  <c r="J682" i="11"/>
  <c r="J681" i="11"/>
  <c r="J674" i="11"/>
  <c r="I674" i="11"/>
  <c r="J673" i="11"/>
  <c r="I673" i="11"/>
  <c r="I672" i="11"/>
  <c r="I671" i="11"/>
  <c r="J670" i="11"/>
  <c r="I670" i="11"/>
  <c r="J669" i="11"/>
  <c r="I669" i="11"/>
  <c r="J668" i="11"/>
  <c r="I668" i="11"/>
  <c r="J667" i="11"/>
  <c r="I667" i="11"/>
  <c r="J660" i="11"/>
  <c r="I660" i="11"/>
  <c r="J659" i="11"/>
  <c r="I659" i="11"/>
  <c r="J658" i="11"/>
  <c r="I658" i="11"/>
  <c r="J657" i="11"/>
  <c r="I657" i="11"/>
  <c r="J656" i="11"/>
  <c r="I656" i="11"/>
  <c r="J655" i="11"/>
  <c r="I655" i="11"/>
  <c r="J654" i="11"/>
  <c r="I654" i="11"/>
  <c r="J653" i="11"/>
  <c r="I653" i="11"/>
  <c r="J652" i="11"/>
  <c r="I652" i="11"/>
  <c r="J651" i="11"/>
  <c r="I651" i="11"/>
  <c r="J650" i="11"/>
  <c r="I650" i="11"/>
  <c r="J649" i="11"/>
  <c r="I649" i="11"/>
  <c r="R297" i="11"/>
  <c r="N297" i="11"/>
  <c r="L296" i="11"/>
  <c r="R296" i="11" s="1"/>
  <c r="I296" i="11"/>
  <c r="O295" i="11"/>
  <c r="L295" i="11"/>
  <c r="I295" i="11"/>
  <c r="R294" i="11"/>
  <c r="I294" i="11"/>
  <c r="I293" i="11"/>
  <c r="L292" i="11"/>
  <c r="I292" i="11"/>
  <c r="L291" i="11"/>
  <c r="I291" i="11"/>
  <c r="R290" i="11"/>
  <c r="R289" i="11"/>
  <c r="I289" i="11"/>
  <c r="Q289" i="11" s="1"/>
  <c r="R288" i="11"/>
  <c r="I288" i="11"/>
  <c r="I287" i="11"/>
  <c r="O286" i="11"/>
  <c r="L286" i="11"/>
  <c r="I286" i="11"/>
  <c r="O285" i="11"/>
  <c r="L285" i="11"/>
  <c r="I285" i="11"/>
  <c r="O284" i="11"/>
  <c r="L284" i="11"/>
  <c r="I284" i="11"/>
  <c r="O283" i="11"/>
  <c r="L283" i="11"/>
  <c r="I283" i="11"/>
  <c r="O282" i="11"/>
  <c r="L282" i="11"/>
  <c r="I282" i="11"/>
  <c r="O281" i="11"/>
  <c r="L281" i="11"/>
  <c r="I281" i="11"/>
  <c r="Q263" i="11"/>
  <c r="P263" i="11"/>
  <c r="M263" i="11"/>
  <c r="L263" i="11"/>
  <c r="Q262" i="11"/>
  <c r="P262" i="11"/>
  <c r="O262" i="11"/>
  <c r="N262" i="11"/>
  <c r="M262" i="11"/>
  <c r="L262" i="11"/>
  <c r="K262" i="11"/>
  <c r="R261" i="11"/>
  <c r="R260" i="11"/>
  <c r="R259" i="11"/>
  <c r="R258" i="11"/>
  <c r="R257" i="11"/>
  <c r="R256" i="11"/>
  <c r="R255" i="11"/>
  <c r="R254" i="11"/>
  <c r="R253" i="11"/>
  <c r="R252" i="11"/>
  <c r="R251" i="11"/>
  <c r="R250" i="11"/>
  <c r="R249" i="11"/>
  <c r="R248" i="11"/>
  <c r="R247" i="11"/>
  <c r="R246" i="11"/>
  <c r="G227" i="11"/>
  <c r="G212" i="11" s="1"/>
  <c r="E227" i="11"/>
  <c r="E212" i="11" s="1"/>
  <c r="I212" i="11"/>
  <c r="C227" i="11"/>
  <c r="C212" i="11" s="1"/>
  <c r="C203" i="11"/>
  <c r="R263" i="11" l="1"/>
  <c r="P285" i="11"/>
  <c r="P286" i="11"/>
  <c r="R282" i="11"/>
  <c r="Q283" i="11"/>
  <c r="R283" i="11"/>
  <c r="P281" i="11"/>
  <c r="R295" i="11"/>
  <c r="R293" i="11"/>
  <c r="Q292" i="11"/>
  <c r="R292" i="11"/>
  <c r="Q291" i="11"/>
  <c r="P291" i="11"/>
  <c r="R291" i="11"/>
  <c r="P283" i="11"/>
  <c r="P282" i="11"/>
  <c r="R281" i="11"/>
  <c r="Q281" i="11"/>
  <c r="Q288" i="11"/>
  <c r="R287" i="11"/>
  <c r="Q287" i="11"/>
  <c r="P292" i="11"/>
  <c r="Q285" i="11"/>
  <c r="R285" i="11"/>
  <c r="R284" i="11"/>
  <c r="R286" i="11"/>
  <c r="Q284" i="11"/>
  <c r="R262" i="11"/>
  <c r="Q282" i="11"/>
  <c r="Q286" i="11"/>
  <c r="P295" i="11"/>
  <c r="P284" i="11"/>
  <c r="P288" i="11"/>
  <c r="Q293" i="11"/>
  <c r="Q295" i="11"/>
  <c r="P293" i="11"/>
  <c r="C233" i="11"/>
  <c r="M190" i="11"/>
  <c r="M191" i="11"/>
  <c r="M183" i="11"/>
  <c r="M184" i="11"/>
  <c r="M187" i="11"/>
  <c r="M188" i="11"/>
  <c r="M182" i="11"/>
  <c r="L183" i="11"/>
  <c r="L184" i="11"/>
  <c r="L185" i="11"/>
  <c r="L186" i="11"/>
  <c r="L187" i="11"/>
  <c r="L188" i="11"/>
  <c r="J189" i="11"/>
  <c r="G189" i="11"/>
  <c r="H188" i="11" s="1"/>
  <c r="E189" i="11"/>
  <c r="E192" i="11"/>
  <c r="E196" i="11" s="1"/>
  <c r="C197" i="11"/>
  <c r="D188" i="11" s="1"/>
  <c r="C196" i="11"/>
  <c r="O148" i="11"/>
  <c r="J151" i="11"/>
  <c r="J148" i="11"/>
  <c r="I148" i="11"/>
  <c r="H148" i="11"/>
  <c r="G151" i="11"/>
  <c r="F151" i="11"/>
  <c r="N98" i="11"/>
  <c r="M189" i="11" l="1"/>
  <c r="D196" i="11"/>
  <c r="D189" i="11"/>
  <c r="D182" i="11"/>
  <c r="D183" i="11"/>
  <c r="C200" i="11"/>
  <c r="D186" i="11"/>
  <c r="D187" i="11"/>
  <c r="E197" i="11"/>
  <c r="F196" i="11" s="1"/>
  <c r="D191" i="11"/>
  <c r="D190" i="11"/>
  <c r="D192" i="11"/>
  <c r="D184" i="11"/>
  <c r="O60" i="11"/>
  <c r="J74" i="11"/>
  <c r="J73" i="11"/>
  <c r="J72" i="11"/>
  <c r="H74" i="11"/>
  <c r="H73" i="11"/>
  <c r="H72" i="11"/>
  <c r="G73" i="11"/>
  <c r="G76" i="11" s="1"/>
  <c r="G72" i="11"/>
  <c r="F187" i="11" l="1"/>
  <c r="F188" i="11"/>
  <c r="F183" i="11"/>
  <c r="F182" i="11"/>
  <c r="F184" i="11"/>
  <c r="O72" i="11"/>
  <c r="F189" i="11"/>
  <c r="F192" i="11"/>
  <c r="F191" i="11"/>
  <c r="K32" i="11"/>
  <c r="H38" i="11"/>
  <c r="F38" i="11" l="1"/>
  <c r="F35" i="11"/>
  <c r="F32" i="11"/>
  <c r="D32" i="11"/>
  <c r="D38" i="11"/>
  <c r="K35" i="11"/>
  <c r="D35" i="11"/>
  <c r="J12" i="11"/>
  <c r="J13" i="11"/>
  <c r="J14" i="11"/>
  <c r="J15" i="11"/>
  <c r="J16" i="11"/>
  <c r="J17" i="11"/>
  <c r="J18" i="11"/>
  <c r="J19" i="11"/>
  <c r="D39" i="11" l="1"/>
  <c r="D40" i="11" s="1"/>
  <c r="E35" i="11" s="1"/>
  <c r="F39" i="11"/>
  <c r="E31" i="11" l="1"/>
  <c r="E27" i="11"/>
  <c r="E26" i="11"/>
  <c r="D42" i="11"/>
  <c r="E32" i="11"/>
  <c r="E30" i="11"/>
  <c r="E29" i="11"/>
  <c r="E37" i="11"/>
  <c r="E33" i="11"/>
  <c r="E34" i="11"/>
  <c r="E25" i="11"/>
  <c r="E39" i="11"/>
  <c r="F40" i="11"/>
  <c r="G39" i="11" s="1"/>
  <c r="G26" i="11" l="1"/>
  <c r="G29" i="11"/>
  <c r="G34" i="11"/>
  <c r="G25" i="11"/>
  <c r="G33" i="11"/>
  <c r="G37" i="11"/>
  <c r="G32" i="11"/>
  <c r="G30" i="11"/>
  <c r="G31" i="11"/>
  <c r="G38" i="11"/>
  <c r="G27" i="11"/>
  <c r="G35" i="11"/>
  <c r="F20" i="11" l="1"/>
  <c r="G12" i="11" l="1"/>
  <c r="G11" i="11"/>
  <c r="G19" i="11"/>
  <c r="G18" i="11"/>
  <c r="G17" i="11"/>
  <c r="G16" i="11"/>
  <c r="G15" i="11"/>
  <c r="G14" i="11"/>
  <c r="G13" i="11"/>
  <c r="D20" i="11"/>
  <c r="D22" i="11" s="1"/>
  <c r="J227" i="11"/>
  <c r="M226" i="11"/>
  <c r="L226" i="11"/>
  <c r="I226" i="11"/>
  <c r="M225" i="11"/>
  <c r="L225" i="11"/>
  <c r="I225" i="11"/>
  <c r="L224" i="11"/>
  <c r="I224" i="11"/>
  <c r="L223" i="11"/>
  <c r="I223" i="11"/>
  <c r="M222" i="11"/>
  <c r="L222" i="11"/>
  <c r="I222" i="11"/>
  <c r="L221" i="11"/>
  <c r="I221" i="11"/>
  <c r="M220" i="11"/>
  <c r="L220" i="11"/>
  <c r="I220" i="11"/>
  <c r="M219" i="11"/>
  <c r="L219" i="11"/>
  <c r="I219" i="11"/>
  <c r="L218" i="11"/>
  <c r="I218" i="11"/>
  <c r="M217" i="11"/>
  <c r="L217" i="11"/>
  <c r="I217" i="11"/>
  <c r="L216" i="11"/>
  <c r="I216" i="11"/>
  <c r="M215" i="11"/>
  <c r="L215" i="11"/>
  <c r="I215" i="11"/>
  <c r="M214" i="11"/>
  <c r="L214" i="11"/>
  <c r="I214" i="11"/>
  <c r="M212" i="11"/>
  <c r="L211" i="11"/>
  <c r="M210" i="11"/>
  <c r="L210" i="11"/>
  <c r="I210" i="11"/>
  <c r="M209" i="11"/>
  <c r="L209" i="11"/>
  <c r="I209" i="11"/>
  <c r="M208" i="11"/>
  <c r="L208" i="11"/>
  <c r="I208" i="11"/>
  <c r="M207" i="11"/>
  <c r="L207" i="11"/>
  <c r="I207" i="11"/>
  <c r="M206" i="11"/>
  <c r="L206" i="11"/>
  <c r="I206" i="11"/>
  <c r="M205" i="11"/>
  <c r="L205" i="11"/>
  <c r="I205" i="11"/>
  <c r="J203" i="11"/>
  <c r="G203" i="11"/>
  <c r="E203" i="11"/>
  <c r="J192" i="11"/>
  <c r="G192" i="11"/>
  <c r="L191" i="11"/>
  <c r="I191" i="11"/>
  <c r="L190" i="11"/>
  <c r="I190" i="11"/>
  <c r="I188" i="11"/>
  <c r="I187" i="11"/>
  <c r="I186" i="11"/>
  <c r="I185" i="11"/>
  <c r="I184" i="11"/>
  <c r="I183" i="11"/>
  <c r="L182" i="11"/>
  <c r="I182" i="11"/>
  <c r="O150" i="11"/>
  <c r="N150" i="11"/>
  <c r="M150" i="11"/>
  <c r="J150" i="11"/>
  <c r="I150" i="11"/>
  <c r="H150" i="11"/>
  <c r="G150" i="11"/>
  <c r="F150" i="11"/>
  <c r="O149" i="11"/>
  <c r="N149" i="11"/>
  <c r="M149" i="11"/>
  <c r="J149" i="11"/>
  <c r="I149" i="11"/>
  <c r="H149" i="11"/>
  <c r="G149" i="11"/>
  <c r="F149" i="11"/>
  <c r="O147" i="11"/>
  <c r="N147" i="11"/>
  <c r="J147" i="11"/>
  <c r="I147" i="11"/>
  <c r="H147" i="11"/>
  <c r="G147" i="11"/>
  <c r="O146" i="11"/>
  <c r="N146" i="11"/>
  <c r="J146" i="11"/>
  <c r="I146" i="11"/>
  <c r="H146" i="11"/>
  <c r="G146" i="11"/>
  <c r="O141" i="11"/>
  <c r="N141" i="11"/>
  <c r="J141" i="11"/>
  <c r="I141" i="11"/>
  <c r="H141" i="11"/>
  <c r="G141" i="11"/>
  <c r="F141" i="11"/>
  <c r="O140" i="11"/>
  <c r="N140" i="11"/>
  <c r="J140" i="11"/>
  <c r="I140" i="11"/>
  <c r="H140" i="11"/>
  <c r="G140" i="11"/>
  <c r="F140" i="11"/>
  <c r="O135" i="11"/>
  <c r="J135" i="11"/>
  <c r="I135" i="11"/>
  <c r="H135" i="11"/>
  <c r="G135" i="11"/>
  <c r="O134" i="11"/>
  <c r="J134" i="11"/>
  <c r="I134" i="11"/>
  <c r="H134" i="11"/>
  <c r="G134" i="11"/>
  <c r="O128" i="11"/>
  <c r="M128" i="11"/>
  <c r="J128" i="11"/>
  <c r="I128" i="11"/>
  <c r="H128" i="11"/>
  <c r="G128" i="11"/>
  <c r="O127" i="11"/>
  <c r="N127" i="11"/>
  <c r="M127" i="11"/>
  <c r="J127" i="11"/>
  <c r="I127" i="11"/>
  <c r="H127" i="11"/>
  <c r="G127" i="11"/>
  <c r="O122" i="11"/>
  <c r="M122" i="11"/>
  <c r="J122" i="11"/>
  <c r="I122" i="11"/>
  <c r="H122" i="11"/>
  <c r="G122" i="11"/>
  <c r="O121" i="11"/>
  <c r="N121" i="11"/>
  <c r="N122" i="11" s="1"/>
  <c r="M121" i="11"/>
  <c r="J121" i="11"/>
  <c r="I121" i="11"/>
  <c r="H121" i="11"/>
  <c r="G121" i="11"/>
  <c r="O116" i="11"/>
  <c r="J116" i="11"/>
  <c r="I116" i="11"/>
  <c r="H116" i="11"/>
  <c r="G116" i="11"/>
  <c r="O115" i="11"/>
  <c r="J115" i="11"/>
  <c r="I115" i="11"/>
  <c r="H115" i="11"/>
  <c r="G115" i="11"/>
  <c r="O110" i="11"/>
  <c r="J110" i="11"/>
  <c r="I110" i="11"/>
  <c r="H110" i="11"/>
  <c r="G110" i="11"/>
  <c r="O109" i="11"/>
  <c r="J109" i="11"/>
  <c r="I109" i="11"/>
  <c r="H109" i="11"/>
  <c r="G109" i="11"/>
  <c r="O104" i="11"/>
  <c r="J104" i="11"/>
  <c r="I104" i="11"/>
  <c r="H104" i="11"/>
  <c r="G104" i="11"/>
  <c r="O103" i="11"/>
  <c r="I103" i="11"/>
  <c r="H103" i="11"/>
  <c r="G103" i="11"/>
  <c r="O98" i="11"/>
  <c r="J98" i="11"/>
  <c r="I98" i="11"/>
  <c r="H98" i="11"/>
  <c r="G98" i="11"/>
  <c r="F98" i="11"/>
  <c r="O97" i="11"/>
  <c r="N97" i="11"/>
  <c r="M97" i="11"/>
  <c r="J97" i="11"/>
  <c r="I97" i="11"/>
  <c r="H97" i="11"/>
  <c r="G97" i="11"/>
  <c r="O78" i="11"/>
  <c r="N77" i="11"/>
  <c r="M77" i="11"/>
  <c r="L77" i="11"/>
  <c r="J77" i="11"/>
  <c r="I77" i="11"/>
  <c r="H77" i="11"/>
  <c r="G77" i="11"/>
  <c r="N76" i="11"/>
  <c r="M76" i="11"/>
  <c r="L76" i="11"/>
  <c r="J76" i="11"/>
  <c r="I76" i="11"/>
  <c r="H76" i="11"/>
  <c r="O75" i="11"/>
  <c r="F74" i="11"/>
  <c r="O74" i="11" s="1"/>
  <c r="F73" i="11"/>
  <c r="O71" i="11"/>
  <c r="O70" i="11"/>
  <c r="O69" i="11"/>
  <c r="O68" i="11"/>
  <c r="O67" i="11"/>
  <c r="O66" i="11"/>
  <c r="O65" i="11"/>
  <c r="O64" i="11"/>
  <c r="O63" i="11"/>
  <c r="O62" i="11"/>
  <c r="O61" i="11"/>
  <c r="K39" i="11"/>
  <c r="K40" i="11" s="1"/>
  <c r="M38" i="11"/>
  <c r="M37" i="11"/>
  <c r="J37" i="11"/>
  <c r="J39" i="11" s="1"/>
  <c r="M36" i="11"/>
  <c r="H35" i="11"/>
  <c r="N35" i="11" s="1"/>
  <c r="N34" i="11"/>
  <c r="M34" i="11"/>
  <c r="J34" i="11"/>
  <c r="M33" i="11"/>
  <c r="J33" i="11"/>
  <c r="H32" i="11"/>
  <c r="N31" i="11"/>
  <c r="M31" i="11"/>
  <c r="J31" i="11"/>
  <c r="N30" i="11"/>
  <c r="M30" i="11"/>
  <c r="J30" i="11"/>
  <c r="N29" i="11"/>
  <c r="M29" i="11"/>
  <c r="J29" i="11"/>
  <c r="M28" i="11"/>
  <c r="J28" i="11"/>
  <c r="N27" i="11"/>
  <c r="M27" i="11"/>
  <c r="J27" i="11"/>
  <c r="N26" i="11"/>
  <c r="M26" i="11"/>
  <c r="J26" i="11"/>
  <c r="N25" i="11"/>
  <c r="M25" i="11"/>
  <c r="J25" i="11"/>
  <c r="K20" i="11"/>
  <c r="H20" i="11"/>
  <c r="N19" i="11"/>
  <c r="M19" i="11"/>
  <c r="N18" i="11"/>
  <c r="M18" i="11"/>
  <c r="N17" i="11"/>
  <c r="M17" i="11"/>
  <c r="N16" i="11"/>
  <c r="M16" i="11"/>
  <c r="N15" i="11"/>
  <c r="M15" i="11"/>
  <c r="N14" i="11"/>
  <c r="M14" i="11"/>
  <c r="N13" i="11"/>
  <c r="M13" i="11"/>
  <c r="N12" i="11"/>
  <c r="M12" i="11"/>
  <c r="N11" i="11"/>
  <c r="M11" i="11"/>
  <c r="J11" i="11"/>
  <c r="G196" i="11" l="1"/>
  <c r="G197" i="11"/>
  <c r="H192" i="11" s="1"/>
  <c r="J196" i="11"/>
  <c r="M192" i="11"/>
  <c r="E233" i="11"/>
  <c r="F203" i="11" s="1"/>
  <c r="G233" i="11"/>
  <c r="J212" i="11"/>
  <c r="J233" i="11" s="1"/>
  <c r="K227" i="11" s="1"/>
  <c r="L189" i="11"/>
  <c r="I192" i="11"/>
  <c r="I196" i="11" s="1"/>
  <c r="L192" i="11"/>
  <c r="L196" i="11" s="1"/>
  <c r="K22" i="11"/>
  <c r="N20" i="11"/>
  <c r="I189" i="11"/>
  <c r="M203" i="11"/>
  <c r="I18" i="11"/>
  <c r="I15" i="11"/>
  <c r="I14" i="11"/>
  <c r="I13" i="11"/>
  <c r="I12" i="11"/>
  <c r="I16" i="11"/>
  <c r="I17" i="11"/>
  <c r="I203" i="11"/>
  <c r="F76" i="11"/>
  <c r="O76" i="11" s="1"/>
  <c r="F77" i="11"/>
  <c r="J35" i="11"/>
  <c r="N32" i="11"/>
  <c r="J32" i="11"/>
  <c r="L13" i="11"/>
  <c r="L11" i="11"/>
  <c r="L15" i="11"/>
  <c r="L17" i="11"/>
  <c r="L16" i="11"/>
  <c r="L14" i="11"/>
  <c r="L12" i="11"/>
  <c r="L18" i="11"/>
  <c r="M20" i="11"/>
  <c r="J20" i="11"/>
  <c r="L25" i="11"/>
  <c r="I19" i="11"/>
  <c r="H39" i="11"/>
  <c r="H40" i="11" s="1"/>
  <c r="J197" i="11"/>
  <c r="K192" i="11" s="1"/>
  <c r="I11" i="11"/>
  <c r="M32" i="11"/>
  <c r="M35" i="11"/>
  <c r="L19" i="11"/>
  <c r="O73" i="11"/>
  <c r="O77" i="11" s="1"/>
  <c r="H183" i="11" l="1"/>
  <c r="K211" i="11"/>
  <c r="F219" i="11"/>
  <c r="F206" i="11"/>
  <c r="F227" i="11"/>
  <c r="F212" i="11" s="1"/>
  <c r="F226" i="11"/>
  <c r="F210" i="11"/>
  <c r="F225" i="11"/>
  <c r="F209" i="11"/>
  <c r="F222" i="11"/>
  <c r="F208" i="11"/>
  <c r="F220" i="11"/>
  <c r="F207" i="11"/>
  <c r="F205" i="11"/>
  <c r="F216" i="11"/>
  <c r="F215" i="11"/>
  <c r="F214" i="11"/>
  <c r="M196" i="11"/>
  <c r="K196" i="11"/>
  <c r="M197" i="11"/>
  <c r="K188" i="11"/>
  <c r="K187" i="11"/>
  <c r="K191" i="11"/>
  <c r="K189" i="11"/>
  <c r="J40" i="11"/>
  <c r="H210" i="11"/>
  <c r="H206" i="11"/>
  <c r="H214" i="11"/>
  <c r="H226" i="11"/>
  <c r="H225" i="11"/>
  <c r="H216" i="11"/>
  <c r="H215" i="11"/>
  <c r="H219" i="11"/>
  <c r="H227" i="11"/>
  <c r="H212" i="11"/>
  <c r="H203" i="11"/>
  <c r="K221" i="11"/>
  <c r="H209" i="11"/>
  <c r="K218" i="11"/>
  <c r="I233" i="11"/>
  <c r="K210" i="11"/>
  <c r="K209" i="11"/>
  <c r="K226" i="11"/>
  <c r="K207" i="11"/>
  <c r="K224" i="11"/>
  <c r="K216" i="11"/>
  <c r="K205" i="11"/>
  <c r="K208" i="11"/>
  <c r="K222" i="11"/>
  <c r="K220" i="11"/>
  <c r="K225" i="11"/>
  <c r="K203" i="11"/>
  <c r="K217" i="11"/>
  <c r="K219" i="11"/>
  <c r="K214" i="11"/>
  <c r="M233" i="11"/>
  <c r="H207" i="11"/>
  <c r="K190" i="11"/>
  <c r="L197" i="11"/>
  <c r="I197" i="11"/>
  <c r="H184" i="11"/>
  <c r="H189" i="11"/>
  <c r="K212" i="11"/>
  <c r="K223" i="11"/>
  <c r="H191" i="11"/>
  <c r="H190" i="11"/>
  <c r="K215" i="11"/>
  <c r="K206" i="11"/>
  <c r="H187" i="11"/>
  <c r="H220" i="11"/>
  <c r="H222" i="11"/>
  <c r="H182" i="11"/>
  <c r="H205" i="11"/>
  <c r="H217" i="11"/>
  <c r="H208" i="11"/>
  <c r="I33" i="11"/>
  <c r="I25" i="11"/>
  <c r="I30" i="11"/>
  <c r="I29" i="11"/>
  <c r="I27" i="11"/>
  <c r="I26" i="11"/>
  <c r="I37" i="11"/>
  <c r="I34" i="11"/>
  <c r="I31" i="11"/>
  <c r="I35" i="11"/>
  <c r="I32" i="11"/>
  <c r="L30" i="11"/>
  <c r="K42" i="11"/>
  <c r="L28" i="11"/>
  <c r="N40" i="11"/>
  <c r="L26" i="11"/>
  <c r="L34" i="11"/>
  <c r="L31" i="11"/>
  <c r="L32" i="11"/>
  <c r="L35" i="11"/>
  <c r="L29" i="11"/>
  <c r="L27" i="11"/>
  <c r="L33" i="11"/>
  <c r="K183" i="11"/>
  <c r="J200" i="11"/>
  <c r="K197" i="11" s="1"/>
  <c r="K184" i="11"/>
  <c r="K182" i="11"/>
  <c r="M39" i="11"/>
  <c r="M40" i="11" s="1"/>
  <c r="I39" i="11"/>
  <c r="L40"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34" authorId="0" shapeId="0" xr:uid="{5A1ECC45-BBA3-4F07-95E6-0B5277388F5B}">
      <text>
        <r>
          <rPr>
            <b/>
            <sz val="9"/>
            <color indexed="81"/>
            <rFont val="Tahoma"/>
            <family val="2"/>
          </rPr>
          <t>Author:</t>
        </r>
        <r>
          <rPr>
            <sz val="9"/>
            <color indexed="81"/>
            <rFont val="Tahoma"/>
            <family val="2"/>
          </rPr>
          <t xml:space="preserve">
ploteso vlerat e realizimit</t>
        </r>
      </text>
    </comment>
  </commentList>
</comments>
</file>

<file path=xl/sharedStrings.xml><?xml version="1.0" encoding="utf-8"?>
<sst xmlns="http://schemas.openxmlformats.org/spreadsheetml/2006/main" count="10888" uniqueCount="702">
  <si>
    <t>Kodi i Ministrisë</t>
  </si>
  <si>
    <t>Kodi i Kapitullit</t>
  </si>
  <si>
    <t>Emërtimi i Kapitullit</t>
  </si>
  <si>
    <t>Periudha raportuese</t>
  </si>
  <si>
    <t>Buxheti</t>
  </si>
  <si>
    <t>Artikujt buxhetore</t>
  </si>
  <si>
    <t>Total</t>
  </si>
  <si>
    <t>Periodike /Vjetore</t>
  </si>
  <si>
    <t>Pagat</t>
  </si>
  <si>
    <t>Transferta për Buxhetet Familiare dhe Individët</t>
  </si>
  <si>
    <t>Nga Buxheti</t>
  </si>
  <si>
    <t>Plani fillestar</t>
  </si>
  <si>
    <t>Plani i rishikuar</t>
  </si>
  <si>
    <t>Fakti</t>
  </si>
  <si>
    <t>Angazhime</t>
  </si>
  <si>
    <t>Ndryshimi ne vlere absolute</t>
  </si>
  <si>
    <t>Realizimi ne %</t>
  </si>
  <si>
    <t>në/lekë</t>
  </si>
  <si>
    <t>Emri i Grupit</t>
  </si>
  <si>
    <t>Ministria e Drejtësisë</t>
  </si>
  <si>
    <t>Kodi i grupit</t>
  </si>
  <si>
    <t>EMËRTIME</t>
  </si>
  <si>
    <t xml:space="preserve">% e realizimit </t>
  </si>
  <si>
    <t>Struktura e shpenzimeve               në %</t>
  </si>
  <si>
    <t>Shpenzime Faktike të Periudhës/Progresive</t>
  </si>
  <si>
    <t>7 (5-3)</t>
  </si>
  <si>
    <t>10 (5-8)</t>
  </si>
  <si>
    <t>11 ( 8/5)</t>
  </si>
  <si>
    <t>Kodi i Programit</t>
  </si>
  <si>
    <t>Emërtimi</t>
  </si>
  <si>
    <t>Publikimet Zyrtare</t>
  </si>
  <si>
    <t>Mjekësia Ligjore</t>
  </si>
  <si>
    <t>Ndihma Juridike</t>
  </si>
  <si>
    <t>Sistemi i Burgjeve</t>
  </si>
  <si>
    <t>Shpenzimet sipas klasifikimit ekonomik</t>
  </si>
  <si>
    <t>Artikulli</t>
  </si>
  <si>
    <t>Paga</t>
  </si>
  <si>
    <t>Sigurime Shoqërore</t>
  </si>
  <si>
    <t>Mallra dhe Shërbime të Tjera</t>
  </si>
  <si>
    <t>Subvencione</t>
  </si>
  <si>
    <t>Transferta Korente të Brendshme</t>
  </si>
  <si>
    <t>Transferta Korente të Huaja</t>
  </si>
  <si>
    <t>Trans per Buxh. Fam. &amp; Individ</t>
  </si>
  <si>
    <t>Kapitale të Patrupëzuara</t>
  </si>
  <si>
    <t>Kapitale të Trupëzuara</t>
  </si>
  <si>
    <t>Emërtimi i Programit</t>
  </si>
  <si>
    <t>Tipi i Buxhetit</t>
  </si>
  <si>
    <t>Te ardhura jashte limiti</t>
  </si>
  <si>
    <t>ANEKSI nr. 2 Raporti mbi Ekzekutimin e Buxhetit në nivelin e Programit të Buxhetit</t>
  </si>
  <si>
    <t>Kodi i programit</t>
  </si>
  <si>
    <t>Shpenzimet e Programit</t>
  </si>
  <si>
    <t>Viti paraardhës</t>
  </si>
  <si>
    <t>Ndryshimi Vjetor                    ( Plan - Fakt)</t>
  </si>
  <si>
    <t>Shpenzime              Faktike</t>
  </si>
  <si>
    <t>Ndryshimi i planit vjetor</t>
  </si>
  <si>
    <t>Nëntotali Shpenzime Korente</t>
  </si>
  <si>
    <t>Nëntotali Shpenzime Kapitale me financim të brendshëm</t>
  </si>
  <si>
    <t>Nëntotali Shpenzime Kapitale me financim të huaj</t>
  </si>
  <si>
    <t>Totali i Shpenzimeve Kapitale</t>
  </si>
  <si>
    <t>Totali i Shpenzimeve Buxhetore të Programit</t>
  </si>
  <si>
    <t>Shpenzime Korente nga të Ardhurat Jashtë limitit (Kap 06)</t>
  </si>
  <si>
    <t>Shpenzime Kapitale nga të Ardhurat Jashtë limitit (Kap 06)</t>
  </si>
  <si>
    <t>Totali i Shpenzimeve të Programit</t>
  </si>
  <si>
    <t>Shpenzimet sipas produkteve të programit buxhetor</t>
  </si>
  <si>
    <t>Totali i Shpenzime Korente</t>
  </si>
  <si>
    <t>Kodi i produktit</t>
  </si>
  <si>
    <t>Emertimi</t>
  </si>
  <si>
    <t>Totali Shpenzime për Investime</t>
  </si>
  <si>
    <t>RAPORTI 2/1  Shpenzimet e programit sipas kapitujve</t>
  </si>
  <si>
    <t>Shpenzime Kapitale të Patrupëzuara</t>
  </si>
  <si>
    <t>Shpenzime Kapitale të Trupëzuara</t>
  </si>
  <si>
    <t>Kontrib.e Sigurimeve Shoqërore</t>
  </si>
  <si>
    <t>Mallra dhe Shërbime</t>
  </si>
  <si>
    <t>Subveci-net</t>
  </si>
  <si>
    <t>Të Tjera Transfer.Korrente Brendshme</t>
  </si>
  <si>
    <t>Transfer.Korrente të Huaja</t>
  </si>
  <si>
    <t>M140312</t>
  </si>
  <si>
    <t>Blerje pajisje elektronike/informatike</t>
  </si>
  <si>
    <t>ANEKSI nr.3 Raporti i performancës së produkteve të programit</t>
  </si>
  <si>
    <t>Kodi i Produktit</t>
  </si>
  <si>
    <t>Emërtimi i Produktit</t>
  </si>
  <si>
    <t xml:space="preserve">Njësia matëse </t>
  </si>
  <si>
    <t>Periudha Rapotuese</t>
  </si>
  <si>
    <t>Deviacioni i Kostos për Njësi</t>
  </si>
  <si>
    <t>Shpenzimet (sipas /nplanit të rishikuar të vitit korent)</t>
  </si>
  <si>
    <t>Kosto për Njësi(sipas /nplanit të rishikuar të vitit korent)</t>
  </si>
  <si>
    <t>Sasia Faktike (në /nfund të vitit korent)</t>
  </si>
  <si>
    <t>Shpenzimet Faktike /n(në fund të vitit korent)</t>
  </si>
  <si>
    <t>Kosto për Njësi Faktike n/(në fund të vitit korent)</t>
  </si>
  <si>
    <t>13=(12)-(3)</t>
  </si>
  <si>
    <t>14=(12)-(6)</t>
  </si>
  <si>
    <t>15=(12)-(9)</t>
  </si>
  <si>
    <t>Produktet e realizuara me shpenzimet buxhetore të programit</t>
  </si>
  <si>
    <t>numer aktesh</t>
  </si>
  <si>
    <t>numer</t>
  </si>
  <si>
    <t>cope</t>
  </si>
  <si>
    <t>m2</t>
  </si>
  <si>
    <t>T</t>
  </si>
  <si>
    <t>Produktet e realizuara nga përdorimi i të ardhurave jashtë limitit (Nga kapitulli 06)</t>
  </si>
  <si>
    <t>Aneksi 3.2  Deviacioni kostos për njësi në vite</t>
  </si>
  <si>
    <t>Line Ministry</t>
  </si>
  <si>
    <t>Program Code</t>
  </si>
  <si>
    <t>Program Meaning</t>
  </si>
  <si>
    <t>KPI Target Periodicit</t>
  </si>
  <si>
    <t>Output Code</t>
  </si>
  <si>
    <t>Output Meaning</t>
  </si>
  <si>
    <t>Type Title</t>
  </si>
  <si>
    <t>Target Qty</t>
  </si>
  <si>
    <t>Planned Cost</t>
  </si>
  <si>
    <t>Unit Cost (Planned)</t>
  </si>
  <si>
    <t>Deviacioni i planit fillestar për njësi gjatë viteve</t>
  </si>
  <si>
    <t>Revised Qty</t>
  </si>
  <si>
    <t>Revised Cost</t>
  </si>
  <si>
    <t>Unit Cost (Revised)</t>
  </si>
  <si>
    <t>Deviacioni i planit të rishikuar për njësi gjate viteve</t>
  </si>
  <si>
    <t>Actual Qty</t>
  </si>
  <si>
    <t>Actual Cost</t>
  </si>
  <si>
    <t>Unit Cost (Actual)</t>
  </si>
  <si>
    <t>Deviacioni i kostos faktike për njësi gjate viteve</t>
  </si>
  <si>
    <t>ANEKSI nr.4 Raporti i realizimit të treguesve të performances së programit</t>
  </si>
  <si>
    <t>Kodi i Grupit</t>
  </si>
  <si>
    <t>Emri i Programit</t>
  </si>
  <si>
    <t>Qëllimi i politikës së  programit</t>
  </si>
  <si>
    <t>Treguesit e performancës në nivel qëllimi</t>
  </si>
  <si>
    <t>Treguesit e performancës/Produktet:</t>
  </si>
  <si>
    <t xml:space="preserve">Kodi i treguesit </t>
  </si>
  <si>
    <t xml:space="preserve">Emërtimi i treguesit </t>
  </si>
  <si>
    <t>Njësia matese</t>
  </si>
  <si>
    <t>% e realizimit</t>
  </si>
  <si>
    <t>Po</t>
  </si>
  <si>
    <t>Objektivat e politikës së programit</t>
  </si>
  <si>
    <t xml:space="preserve">Objektivi </t>
  </si>
  <si>
    <t>Produktet</t>
  </si>
  <si>
    <t>Kodi i treguesit</t>
  </si>
  <si>
    <t>Emërtimi i treguesit</t>
  </si>
  <si>
    <t xml:space="preserve">lekë </t>
  </si>
  <si>
    <t>Total Shpenzime nga të ardhurat jashtë limitit (Kap 06)</t>
  </si>
  <si>
    <t>Shpenzime korente nga të ardhurat jashtë limitit (Kap 06)</t>
  </si>
  <si>
    <t>Aneksi 3.1 Raporti i performancës së produkteve të programit sipas artikujve</t>
  </si>
  <si>
    <t>Kodi I Produktit</t>
  </si>
  <si>
    <t>Sasia</t>
  </si>
  <si>
    <t>Transferta për Buxhetet Familjare dhe Individët</t>
  </si>
  <si>
    <t>Totali i shpenzime buxhetore</t>
  </si>
  <si>
    <t>91402AA</t>
  </si>
  <si>
    <t>FLETORE  ZYRTARE</t>
  </si>
  <si>
    <t>91402AB</t>
  </si>
  <si>
    <t>BULETINI I NJOFTIMEVE ZYRTARE</t>
  </si>
  <si>
    <t>91402AC</t>
  </si>
  <si>
    <t>KODE DHE PERMBLEDHESE LEGJISLACIONI</t>
  </si>
  <si>
    <t>91402AD</t>
  </si>
  <si>
    <t>18AQ902</t>
  </si>
  <si>
    <t>blerje pajisje zyre</t>
  </si>
  <si>
    <t>tituj</t>
  </si>
  <si>
    <t>BOTIMI ELEKTRONIK I FLETORES ZYRTARE, BULETINIT TE NJOFTIMEVE DHE KODEVE &amp; PERMBLEDHESEVE TE LEGJISLACIONIT</t>
  </si>
  <si>
    <t>Bërja e njohur botërisht, në formë të shkruar dhe elektronike, e akteve të botueshme, sipas legjislacionit në fuqi në Fletore Zyrtare dhe Buletinin e Njoftimeve Zyrtare dhe përditësimi I tyre.</t>
  </si>
  <si>
    <t>Botimi I akteve  ligjore dhe nenligjore ne kohe dhe brenda standarteve</t>
  </si>
  <si>
    <t>% e akteve te botuara në kohë</t>
  </si>
  <si>
    <t>% e akteve te botuara elektronikisht në kohë</t>
  </si>
  <si>
    <t>FLETORE ZYRTARE</t>
  </si>
  <si>
    <t>BULETINI i NJOFTIMEVE ZYRTARE</t>
  </si>
  <si>
    <t>BOTIMI ELEKTRONIK i FLETORES ZYRTARE, BULETINIT TE NJOFTIMEVE DHE KODEVE &amp; PERMBLEDHESEVE TE LEGJISLACIONIT</t>
  </si>
  <si>
    <t>Numri i rasteve te diskriminimit me baze gjonore ne institucioni te trajtuara</t>
  </si>
  <si>
    <t>Perqindja e grave ne poste drejtuese te Institucionit ndaj totalit te posteve drejtuese</t>
  </si>
  <si>
    <t>Perqindja e grave ne poste drejtuese te institucionit ndaj totalit te posteve drejtuese</t>
  </si>
  <si>
    <t>M140027</t>
  </si>
  <si>
    <t>Studime projektime</t>
  </si>
  <si>
    <t>Numër</t>
  </si>
  <si>
    <t>Sherbimi i Permbarimit Gjyqesor</t>
  </si>
  <si>
    <t>M140334</t>
  </si>
  <si>
    <t>Blerje automjetesh</t>
  </si>
  <si>
    <t>Sherbimet per Çeshtjet e Biresimeve</t>
  </si>
  <si>
    <t>91404AA</t>
  </si>
  <si>
    <t>Kërkesa për birësim të shqyrtuara</t>
  </si>
  <si>
    <t>18AR302</t>
  </si>
  <si>
    <t>Pajisje elektronike të blera</t>
  </si>
  <si>
    <t>M140033</t>
  </si>
  <si>
    <t>Paisje per zyra</t>
  </si>
  <si>
    <t>Shërbimet për Çeshtjet e Birësimeve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</si>
  <si>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</si>
  <si>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Përqindja e rasteve të birësimeve të sukseshme ndaj totalit të birësimeve</t>
  </si>
  <si>
    <t>Realizimi me sukses i birësimit të fëmijëve në listë pritje brenda dhe jashtë vendit</t>
  </si>
  <si>
    <t>Raporti i kërkesave për birësim ndaj numrit total të fëmijëve të deklaruar të braktisur me vendim gjykate</t>
  </si>
  <si>
    <t>Kohëzgjatja mesatare në muaj nga momenti kur fillojnë procedurat e birësimit deri në birësimin e fëmijës</t>
  </si>
  <si>
    <t>Sherbimi i Kthimit dhe Kompensimit te Pronave</t>
  </si>
  <si>
    <t>91405AB</t>
  </si>
  <si>
    <t>Përfitues nga fondi fizik dhe financiar të kompensuar</t>
  </si>
  <si>
    <t>91405AC</t>
  </si>
  <si>
    <t>Vendimet e ankimuara  në Gjykatë</t>
  </si>
  <si>
    <t>91405AE</t>
  </si>
  <si>
    <t>Trajtimi  i kërkesave  për njohje pronësie ndër vite</t>
  </si>
  <si>
    <t>18AR401</t>
  </si>
  <si>
    <t>Blerje paisje elektronike</t>
  </si>
  <si>
    <t>Nr.Subjektesh</t>
  </si>
  <si>
    <t>Nr Vendimesh</t>
  </si>
  <si>
    <t>Numri i kompensimeve kundrejt totalit te kompensimeve te miratuara</t>
  </si>
  <si>
    <t>Te kryej procesin e vleresimit  financiar te vendimeve perfundimtare nga viti 1933 e ne vijim dhe te shprendaj fondin special te kompesimit, sipas akteve nenligjore</t>
  </si>
  <si>
    <t>Numer Vendimeve te trajtuara me kompensim kundrejt totalit te vendimeve te Regjistrit elektronik te ATP</t>
  </si>
  <si>
    <t>% vendimeve gjyqesore te fituara kundrejt totalit te vendimeve te ankimuara</t>
  </si>
  <si>
    <t>Permbyllja me Vendim e Dosjeve te Pajtrajtuara</t>
  </si>
  <si>
    <t>Vendimet e ankimuara në Gjykatë</t>
  </si>
  <si>
    <t>Sherbimi i Proves</t>
  </si>
  <si>
    <t>Pajisje zyre te blera</t>
  </si>
  <si>
    <t>Planifikimi, Menaxhimi dhe Administrimi</t>
  </si>
  <si>
    <t>91401AA</t>
  </si>
  <si>
    <t>Projektakte te hartuara dhe te vleresuara</t>
  </si>
  <si>
    <t>91401AB</t>
  </si>
  <si>
    <t>Profesione te lira te monitoruara</t>
  </si>
  <si>
    <t>91401AC</t>
  </si>
  <si>
    <t>Kerkesa te marreveshjeve nderkombetare dhe koneventave te realizuara</t>
  </si>
  <si>
    <t>91401AD</t>
  </si>
  <si>
    <t>Te mitur te mbikqyrur</t>
  </si>
  <si>
    <t>91401AF</t>
  </si>
  <si>
    <t>Administrator falimenti te mbikqyrur</t>
  </si>
  <si>
    <t>91401AG</t>
  </si>
  <si>
    <t>Fonde arkivore te transferuara</t>
  </si>
  <si>
    <t>91401AH</t>
  </si>
  <si>
    <t>Raporte monitorimi të kryera në fushën e Antikorrupsionit</t>
  </si>
  <si>
    <t>18AQ403</t>
  </si>
  <si>
    <t>18AQ405</t>
  </si>
  <si>
    <t>Pajisje elektronike te blera per QPKM</t>
  </si>
  <si>
    <t>18AQ406</t>
  </si>
  <si>
    <t>Pajisje zyre te blera  per QPKM</t>
  </si>
  <si>
    <t>18AQ704</t>
  </si>
  <si>
    <t>Sistemi elektronik i menaxhimit te denoncimeve mbi rekordet korruptive</t>
  </si>
  <si>
    <t>18AQ706</t>
  </si>
  <si>
    <t>Përmirësimi i sistemit të regjistrit elektronik noterial</t>
  </si>
  <si>
    <t>18AQ801</t>
  </si>
  <si>
    <t>Rikonstruksioni i Institucionit  per edukim dhe rehabilitim te te miturve</t>
  </si>
  <si>
    <t>21AA001</t>
  </si>
  <si>
    <t>TVSH-Operacioni Nderkombetar i Monitorimit</t>
  </si>
  <si>
    <t>M140010</t>
  </si>
  <si>
    <t>TVSH+Takse Doganore</t>
  </si>
  <si>
    <t>Pajisje zyre</t>
  </si>
  <si>
    <t>M140244</t>
  </si>
  <si>
    <t>Blerje pajisje zyre</t>
  </si>
  <si>
    <t>Blreje pajisje kompjuterike</t>
  </si>
  <si>
    <t>22AG901</t>
  </si>
  <si>
    <t>Financim I Huaj ONM</t>
  </si>
  <si>
    <t>nr kontrollesh</t>
  </si>
  <si>
    <t>nr faqesh te pertkthyera</t>
  </si>
  <si>
    <t>numer te miturish /te rinj</t>
  </si>
  <si>
    <t>raport</t>
  </si>
  <si>
    <t>18AQ502</t>
  </si>
  <si>
    <t>Ambiente te rikonstruktuara te Arkives Gjyqesore</t>
  </si>
  <si>
    <t>Shpenzimet e Ministrisë/Institucionit</t>
  </si>
  <si>
    <t>Shpenzimet sipas programeve buxhetore</t>
  </si>
  <si>
    <t>Totali i Shpenzimeve buxhetore te Ministrise (Kap 01,02,03,04,05,08,22)</t>
  </si>
  <si>
    <t>Shpenzime nga te Ardhurat Jashte limitit (Kap 06)</t>
  </si>
  <si>
    <t>Totali Shpenzimeve te Ministrisë</t>
  </si>
  <si>
    <t>Nen-Totali Shpenzime Korrente</t>
  </si>
  <si>
    <t>Nen-Totali Shpenzime Kapitale me financim te brendshem</t>
  </si>
  <si>
    <t>Nen-Totali Shpenzime Kapitale me financim te huaj</t>
  </si>
  <si>
    <t>Totali Shpenzime Kapitale</t>
  </si>
  <si>
    <t>Totali i Shpenz. Buxhetore te Ministrise/Institucionit Buxhetor</t>
  </si>
  <si>
    <t>Totali (Korrente + Kapitale + Shpenz.nga te ardh.jashte limti</t>
  </si>
  <si>
    <t>Numri i punonjësve</t>
  </si>
  <si>
    <t xml:space="preserve">Emri i </t>
  </si>
  <si>
    <t>Plani Fillestar</t>
  </si>
  <si>
    <t xml:space="preserve"> Vjetor</t>
  </si>
  <si>
    <t>Plani Vjetor</t>
  </si>
  <si>
    <t xml:space="preserve"> i Rishikuar</t>
  </si>
  <si>
    <t>Sasia Faktike</t>
  </si>
  <si>
    <t>(Viti paraardhës)</t>
  </si>
  <si>
    <t>Shpenzimet Faktike</t>
  </si>
  <si>
    <t xml:space="preserve"> (sipas vitit paraardhes)</t>
  </si>
  <si>
    <t>Kosto për Njësi</t>
  </si>
  <si>
    <t>(sipas vitit paraardhës)</t>
  </si>
  <si>
    <t>Sasia (sipas planit</t>
  </si>
  <si>
    <t>Fillestar Vjetor)</t>
  </si>
  <si>
    <t>Shpenzimet (sipas</t>
  </si>
  <si>
    <t>planit Fillestar Vjetor</t>
  </si>
  <si>
    <t>(sipas planit Fillestar të vitit</t>
  </si>
  <si>
    <t>të rishikuar të vitit korent)</t>
  </si>
  <si>
    <t>Shpenzime</t>
  </si>
  <si>
    <t>Kontrib.e</t>
  </si>
  <si>
    <t>Sigurimeve Shoqërore</t>
  </si>
  <si>
    <t>Mallra dhe</t>
  </si>
  <si>
    <t>Shërbime</t>
  </si>
  <si>
    <t>Subveci-</t>
  </si>
  <si>
    <t>net</t>
  </si>
  <si>
    <t>Të Tjera</t>
  </si>
  <si>
    <t>Transfer.Korrente Brendshme</t>
  </si>
  <si>
    <t>Transfer.</t>
  </si>
  <si>
    <t>Korrente të Huaja</t>
  </si>
  <si>
    <t>Tregues me bazë</t>
  </si>
  <si>
    <t xml:space="preserve"> gjinore</t>
  </si>
  <si>
    <t>( PO )</t>
  </si>
  <si>
    <t>Fakti i Vitit</t>
  </si>
  <si>
    <t xml:space="preserve">Paraardhës  </t>
  </si>
  <si>
    <t>Buxheti Vjetor</t>
  </si>
  <si>
    <t>Plan Fillestar</t>
  </si>
  <si>
    <t>Plan i Rishikuar</t>
  </si>
  <si>
    <t>i</t>
  </si>
  <si>
    <t>Periudhës/progresive</t>
  </si>
  <si>
    <t>Ndryshimi</t>
  </si>
  <si>
    <t>(Plan - Fakt)</t>
  </si>
  <si>
    <t>91405AG</t>
  </si>
  <si>
    <t>Kompensim nga ndërtimet informale të legalizuara</t>
  </si>
  <si>
    <t>91408AA</t>
  </si>
  <si>
    <t>Administrata Funksionale</t>
  </si>
  <si>
    <t>91408AB</t>
  </si>
  <si>
    <t>Të dënuar burra të trajtuar në IEVP</t>
  </si>
  <si>
    <t>91408AC</t>
  </si>
  <si>
    <t>Të burgosura gra të trajtuar në IEVP</t>
  </si>
  <si>
    <t>91408AD</t>
  </si>
  <si>
    <t>Të burgosur të mitur të trajtuar në IEVP</t>
  </si>
  <si>
    <t>91408AE</t>
  </si>
  <si>
    <t>Të burgosur të trajtuar me sherbim shendetesor</t>
  </si>
  <si>
    <t>91408AF</t>
  </si>
  <si>
    <t>Te burgosur te integruar ne IEVP/ burra</t>
  </si>
  <si>
    <t>91408AG</t>
  </si>
  <si>
    <t>Te burgosur te integruar ne IEVP/gra</t>
  </si>
  <si>
    <t>91408AH</t>
  </si>
  <si>
    <t>Te burgosur te integruar ne IEVP/ te mitur</t>
  </si>
  <si>
    <t>18AR803</t>
  </si>
  <si>
    <t>Orendi në sistemin e burgjeve</t>
  </si>
  <si>
    <t>22AD602</t>
  </si>
  <si>
    <t xml:space="preserve">Ndertimi i IEVP Kukës Hartim, Projektim, Rikonstruksion, Supervizion dhe </t>
  </si>
  <si>
    <t>M140023</t>
  </si>
  <si>
    <t>Blerje automjete per sistemin e burgjeve</t>
  </si>
  <si>
    <t>M140228</t>
  </si>
  <si>
    <t>M140299</t>
  </si>
  <si>
    <t>Pajisje te ndryshme per sistemin e burgjeve</t>
  </si>
  <si>
    <t>Numri i punonjësve dhe të paraburgosurve</t>
  </si>
  <si>
    <t>Numri i te burgosurve</t>
  </si>
  <si>
    <t>Nr.të burgosurave gra</t>
  </si>
  <si>
    <t>Nr.të miturve</t>
  </si>
  <si>
    <t>Nr.të burgosurve të semurë</t>
  </si>
  <si>
    <t>Numer te denuar</t>
  </si>
  <si>
    <t>Numer institucioni</t>
  </si>
  <si>
    <t>Ndertimi i IEVP Kukës Hartim, Projektim, Rikonstruksion, Supervizion dhe Kolaudim</t>
  </si>
  <si>
    <t>Nr, institucioni</t>
  </si>
  <si>
    <t>Numer Automjetesh</t>
  </si>
  <si>
    <t>Përmiresimi i kushteve fizike të jetesës, nëpërmjet përmirësimit të përgjithshëm të infrastruktures.</t>
  </si>
  <si>
    <t>Numer pajisjesh</t>
  </si>
  <si>
    <t>18AR904</t>
  </si>
  <si>
    <t>Sisteme sigurie KME</t>
  </si>
  <si>
    <t>14</t>
  </si>
  <si>
    <t>Ndryshimi Vjetor
 (Plan - Fakt)</t>
  </si>
  <si>
    <t>Shpenzime 
Faktike</t>
  </si>
  <si>
    <t>Ndryshimi i planit
 vjetor</t>
  </si>
  <si>
    <t>(1)</t>
  </si>
  <si>
    <t>(2)</t>
  </si>
  <si>
    <t>(3)</t>
  </si>
  <si>
    <t>(4)</t>
  </si>
  <si>
    <t>(5)</t>
  </si>
  <si>
    <t>(6)</t>
  </si>
  <si>
    <t>(8)</t>
  </si>
  <si>
    <t>(9)</t>
  </si>
  <si>
    <t>01110</t>
  </si>
  <si>
    <t>01120</t>
  </si>
  <si>
    <t>01130</t>
  </si>
  <si>
    <t>01160</t>
  </si>
  <si>
    <t>01180</t>
  </si>
  <si>
    <t>03310</t>
  </si>
  <si>
    <t>03350</t>
  </si>
  <si>
    <t>03440</t>
  </si>
  <si>
    <t>03490</t>
  </si>
  <si>
    <t>600</t>
  </si>
  <si>
    <t>601</t>
  </si>
  <si>
    <t>602</t>
  </si>
  <si>
    <t>603</t>
  </si>
  <si>
    <t>604</t>
  </si>
  <si>
    <t>605</t>
  </si>
  <si>
    <t>606</t>
  </si>
  <si>
    <t>230</t>
  </si>
  <si>
    <t>231</t>
  </si>
  <si>
    <t>0</t>
  </si>
  <si>
    <t>Shpenzime
Kapitale të Patrupëzuara</t>
  </si>
  <si>
    <t>Shpenzime
Kapitale të Trupëzuara</t>
  </si>
  <si>
    <t>Kontrib.e 
Sigurimeve Shoqërore</t>
  </si>
  <si>
    <t>Mallra dhe
Shërbime</t>
  </si>
  <si>
    <t>Subveci-
net</t>
  </si>
  <si>
    <t>Të Tjera
Transfer.Korrente Brendshme</t>
  </si>
  <si>
    <t>Transfer.
Korrente të Huaja</t>
  </si>
  <si>
    <t>01</t>
  </si>
  <si>
    <t xml:space="preserve"> Emri i Grupit</t>
  </si>
  <si>
    <t xml:space="preserve"> Emri i </t>
  </si>
  <si>
    <t>M140201</t>
  </si>
  <si>
    <t>Sistemi ALBIS</t>
  </si>
  <si>
    <t>Sasia Faktike 
(Viti paraardhës)</t>
  </si>
  <si>
    <t>Shpenzimet Faktike 
 (sipas vitit paraardhes)</t>
  </si>
  <si>
    <t>Kosto për Njësi 
(sipas vitit paraardhës)</t>
  </si>
  <si>
    <t>Sasia (sipas planit 
Fillestar Vjetor)</t>
  </si>
  <si>
    <t>Shpenzimet (sipas 
planit Fillestar Vjetor</t>
  </si>
  <si>
    <t>Kosto për Njësi 
(sipas planit Fillestar të vitit</t>
  </si>
  <si>
    <t>Sasia (sipas planit 
të rishikuar të vitit korent)</t>
  </si>
  <si>
    <t>(7)</t>
  </si>
  <si>
    <t>(10)</t>
  </si>
  <si>
    <t>(11)</t>
  </si>
  <si>
    <t>(12)</t>
  </si>
  <si>
    <t>(13)</t>
  </si>
  <si>
    <t>(14)</t>
  </si>
  <si>
    <t>(15)</t>
  </si>
  <si>
    <t>meter linear</t>
  </si>
  <si>
    <t>Tregues me bazë 
 gjinore 
( PO )</t>
  </si>
  <si>
    <t xml:space="preserve">Fakti i Vitit
Paraardhës  </t>
  </si>
  <si>
    <t>Fakti 
i 
Periudhës/progresive</t>
  </si>
  <si>
    <t>Ndryshimi 
(Plan - Fakt)</t>
  </si>
  <si>
    <t>100%</t>
  </si>
  <si>
    <t>ANEKSI nr.1 Raporti Përmbledhës i Shpenzimeve të Ministrisë/Institucionit Buxhetor</t>
  </si>
  <si>
    <t>BOTIMI ELEKTRONIK I FLETORES ZYRTARE, BULETINIT TE NJOFTIMEVE DHE KODE &amp; PERMBLEDHESE LEGJISLACIONI</t>
  </si>
  <si>
    <t>25AA401</t>
  </si>
  <si>
    <t>Set paisjesh</t>
  </si>
  <si>
    <t>Ndërtimi i Sistemit Informatik të Menaxhimit të Proceseve të Brendshme për Drejtorinë e Përgjithshme të Burgjeve, Institucioneve të vartësisë (IEVP) dhe infrastrukturës hostuese (Platforma Digitale)</t>
  </si>
  <si>
    <t>Subvecionet</t>
  </si>
  <si>
    <t>Shërbimi i Kthimit dhe Kompensimit të Pronave</t>
  </si>
  <si>
    <t>Rregullimi i çëshjtes së pronave në zbatim të ligjit 133 / 2015 Për trajtimin e pronës dhe përfundimin e procesit të kompensimit të pronave dhe akteve nënligjore, Legalizimi, urbanizimi dhe integrimi i ndërtimeve dhe zonave informale</t>
  </si>
  <si>
    <t>Drejtuesi i Ekipit 
Menaxhues të 
Programit</t>
  </si>
  <si>
    <t>Sekretari i Përgjithshëm</t>
  </si>
  <si>
    <t>Emri</t>
  </si>
  <si>
    <t>Firma</t>
  </si>
  <si>
    <t>Data</t>
  </si>
  <si>
    <t xml:space="preserve">Data </t>
  </si>
  <si>
    <t xml:space="preserve">ANEKSI 1.1 Raporti i Shpenzimeve të Ministrisë/Institucionit sipas kapitujve </t>
  </si>
  <si>
    <t>Nga të ardhurat jashtë limitit</t>
  </si>
  <si>
    <t>Drejtuesi i Ekipit Menaxhues të Programit</t>
  </si>
  <si>
    <t>Kodi i Ministris</t>
  </si>
  <si>
    <t>Kodi i Programi</t>
  </si>
  <si>
    <t>Viti</t>
  </si>
  <si>
    <t>Art. 230</t>
  </si>
  <si>
    <t>Art. 231</t>
  </si>
  <si>
    <t>Art. 600</t>
  </si>
  <si>
    <t>Art. 601</t>
  </si>
  <si>
    <t>Art. 602</t>
  </si>
  <si>
    <t>Art. 603</t>
  </si>
  <si>
    <t>Art. 604</t>
  </si>
  <si>
    <t>Art. 605</t>
  </si>
  <si>
    <t>Art. 606</t>
  </si>
  <si>
    <t>Shpenzime faktike</t>
  </si>
  <si>
    <t>Total i Ministrisë/Institucionit</t>
  </si>
  <si>
    <t>Numri i punonjesve në Total</t>
  </si>
  <si>
    <t>Numri faktik</t>
  </si>
  <si>
    <t>Reformimi i sistemit të drejtësisë në Shqipëri dhe përqasja e legjislacionit me atë të BE, me në qëndër qytetarin.</t>
  </si>
  <si>
    <t>Standarde te politikave te fushes se MD te hartuara kundrejt totalit te planifikuar ne planin e akteve.</t>
  </si>
  <si>
    <t>% e punonjesve te trajnuar kundrejt totalit te punonjesve te programit</t>
  </si>
  <si>
    <t>Raporti femra/meshkuj per program</t>
  </si>
  <si>
    <t>Gra ne pozicione drejtuese</t>
  </si>
  <si>
    <t>Përmirësimi i cilësisë së projektakte të hartuara dhe të vlerësuara</t>
  </si>
  <si>
    <t>Përmirësimi i cilësisë së monitorimit të profesioneve të lira dhe të institucioneve të varësisë</t>
  </si>
  <si>
    <t>Permiresimi i cilesise se Reformes ne Drejtesise</t>
  </si>
  <si>
    <t>Pajisje elektronike te blera per aparatin e MD</t>
  </si>
  <si>
    <t>Pajisje zyre te blera per aparatin e MD</t>
  </si>
  <si>
    <t xml:space="preserve">TVSH-Operacioni Nderkombetar i Monitorimit </t>
  </si>
  <si>
    <t>Mbikqyrja dhe mbrojtja e të miturve/të rinjve gjate dhe pas kryerjes së dënimit në përputhje me Kodin e Drejtësisë Penale për të miturit.</t>
  </si>
  <si>
    <t>Të mitur të mbikqyrur pas kryerjes së dënimit kundrejt totalit të të miturve të dënuar</t>
  </si>
  <si>
    <t>% e të miturve rikthehen në shkollë/punë/etj</t>
  </si>
  <si>
    <t>Pajisje zyre te blera per QPKM</t>
  </si>
  <si>
    <t>Mbikqyrja e administratoreve të falimentit nëpërmjet analizimit të raporteve statistikore sipas standarteve kombëtare të licensimit.</t>
  </si>
  <si>
    <t>% e administratoreve te falimentit te mbikqyrur</t>
  </si>
  <si>
    <t>Koha mesatare e administrimit të procesit të falimentimit sipas tipit të biznesit</t>
  </si>
  <si>
    <t>Bashkëpunimi me Gjykatat e Rretheve  dhe të Apelit, mbi transferimin e dosjeve gjyqësore dhe dokumentave të tjera.</t>
  </si>
  <si>
    <t>Përqindja e Gjykatave që transferojnë fondet arkivore në Arkivin SH.S.GJ.</t>
  </si>
  <si>
    <t>Njësi ruajtje tipologjike në administrim</t>
  </si>
  <si>
    <t>metra linear</t>
  </si>
  <si>
    <t>Pajisje elektronike të blera Arkiven Shteterore te Sistemit Gjyqesor</t>
  </si>
  <si>
    <t>18AR716</t>
  </si>
  <si>
    <t>Mbikqyrja e punimeve per përmiresimi i kushteve fizike të jetesës, nëpërmjet përmirësimit të infrastruktures ndertimore ne IEVP</t>
  </si>
  <si>
    <t>18AR717</t>
  </si>
  <si>
    <t>Kolaudimi I punimeve per përmiresimi i kushteve fizike të jetesës, nëpërmjet përmirësimit të infrastruktures ndertimore ne IEVP</t>
  </si>
  <si>
    <t>40%</t>
  </si>
  <si>
    <t>70%</t>
  </si>
  <si>
    <t>95%</t>
  </si>
  <si>
    <t>30</t>
  </si>
  <si>
    <t>30%</t>
  </si>
  <si>
    <t>24AH302</t>
  </si>
  <si>
    <t>Blerje pajisje për sistemin e burgjeve</t>
  </si>
  <si>
    <t>25AC401</t>
  </si>
  <si>
    <t>Ndërtim i Poligonit dhe Palestrës multimodale për Forcat Operacionale dhe Speciale të sistemit të Burgjeve</t>
  </si>
  <si>
    <t>numer institucionesh</t>
  </si>
  <si>
    <t xml:space="preserve">numer pajisjesh </t>
  </si>
  <si>
    <t>Financim i huaj - Grant</t>
  </si>
  <si>
    <t>TVSH, Detyrim Doganor</t>
  </si>
  <si>
    <t>Aneksi 1.2 "Shpenzimet Buxhetore në Total Programi "Sherbimi i Kthimit dhe Kompensimit te Pronave"</t>
  </si>
  <si>
    <t>Total Sherbimi i Kthimit dhe Kompensimit te Pronave</t>
  </si>
  <si>
    <t>Ndryshim në vlerë absolute</t>
  </si>
  <si>
    <t>Realizime në %</t>
  </si>
  <si>
    <t>Të ardhura jashtë limit</t>
  </si>
  <si>
    <t>Numri i punonjësve në Total</t>
  </si>
  <si>
    <t>18AR303</t>
  </si>
  <si>
    <t xml:space="preserve">Hartimi i legjislacionit në fushën e përgjegjësisë shtetërore, të Ministrisë së Drejtësisë, dhënia e mendimit të specializuar për të gjitha aktet që shqyrtohen në KM,  monitorimi i profesioneve të lira dhe institucioneve të varësisë, përmbushja e detyrimeve në kuadër të bashkëpunimit ndërgjyqësor me jashtë, si dhe hartimin, rishikimin dhe monitorimin e strategjive në fushën e Drejtësisë </t>
  </si>
  <si>
    <t>Aneksi 1.2 "Shpenzimet Buxhetore në Total Programi "Sistemi I Burgjeve"</t>
  </si>
  <si>
    <t xml:space="preserve">Sistemi I Burgjeve </t>
  </si>
  <si>
    <t>Total Sistemi I Burgjeve</t>
  </si>
  <si>
    <t xml:space="preserve">Financim  nga grandet e Huaja( FDCO) komponenti 2 Ndertimi I Poligonit dhe  Palestres Multimodale   per  Punonjesit e FO dhe FOS per SB   </t>
  </si>
  <si>
    <t>18AR714</t>
  </si>
  <si>
    <t>Rikonstruksion i godinave Pojske, Pogradec per te denuarit e moshes se trete (hartim projekti, rikonstruksion, supervizion dhe kolaudim)</t>
  </si>
  <si>
    <t>18AR905</t>
  </si>
  <si>
    <t>Sisteme ngrohje ftohje ne IEVP</t>
  </si>
  <si>
    <t>18AR906</t>
  </si>
  <si>
    <t>Sistemi elektronik i menaxhimit te vizitave dhe hyrje daljeve ne IEVP</t>
  </si>
  <si>
    <t>22AD601</t>
  </si>
  <si>
    <t>Hartimi i projektit për rindërtim e infrastruktures ndertimore e te rrjetit të jashtëm në IEVP Lezhë</t>
  </si>
  <si>
    <t>M140071</t>
  </si>
  <si>
    <t>T.V.SH e Takse doganore</t>
  </si>
  <si>
    <t>M140298</t>
  </si>
  <si>
    <t>Permiresim i infrastruktures se furnizimit me energji elektrike ne disa IEVP</t>
  </si>
  <si>
    <t>M140329</t>
  </si>
  <si>
    <t>Permiresimi I kushteve fizike te jeteses nepermjet permiresimit te pergjithshem te infrastruktures (IEVP Burrel)</t>
  </si>
  <si>
    <t>M140330</t>
  </si>
  <si>
    <t>Permiresim I infrastruktures se furnizimit me uje ne disa IEVP.Peqin,Lezhe,Fushe-krujë</t>
  </si>
  <si>
    <t>Per nje sistem burgjesh qe garanton te drejtat dhe lirite themelore te personave me lirio te kufizuar ne Sistemin e Burgjeve dhe siguron riintegrimin e tyre ne shoqeri.</t>
  </si>
  <si>
    <t>IEVP qe garantojne kushtet e sigurise, trajtimit e rehabilitimit te te denuarve</t>
  </si>
  <si>
    <t>Norma e recidivitetit (Burra)</t>
  </si>
  <si>
    <t>Norma e recidivitetit (gra)</t>
  </si>
  <si>
    <t>Norma e recidivitetit (Te mitur)</t>
  </si>
  <si>
    <t>Te denuar te punesuar pasi fitojne lirine</t>
  </si>
  <si>
    <t>Riintegrimi i te denuarve, zhvillimi i programeve per rehabilitimin ne shoqeri te te paraburgosurve dhe te denuarve ne perputhje me standartet europiane</t>
  </si>
  <si>
    <t>Numri i kurseve te aftesimit profesional per te denuar burra</t>
  </si>
  <si>
    <t>Numri i kurseve te aftesimit profesional per te denuar gra</t>
  </si>
  <si>
    <t>Te denuar te punesuar te mitur</t>
  </si>
  <si>
    <t>Te denuara gra te punesuara</t>
  </si>
  <si>
    <t>Te denuar burra te punesuar</t>
  </si>
  <si>
    <t>Sigurimi i standardeve te ofrimit te sherbimit te ekzekutimit te veprave penale.</t>
  </si>
  <si>
    <t>Hapesira ne dispozicion per nje te denuar (ne m2)</t>
  </si>
  <si>
    <t>Numer trupe policore/numer te burgosurish</t>
  </si>
  <si>
    <t>Numer i te denuarve te arratisur ndaj totalit</t>
  </si>
  <si>
    <t>Raste te dhunes ne burgje (burra)</t>
  </si>
  <si>
    <t>Raste te dhunes ne burgje (gra)</t>
  </si>
  <si>
    <t>Femije qe lindin ose vijne me nenat e burgosura</t>
  </si>
  <si>
    <t>Siperfaqe te mbikqyrjes te IEVP me kamera</t>
  </si>
  <si>
    <t>Standarti ushqimor shprehur ne kalori per 1 te burgosur te punesuar</t>
  </si>
  <si>
    <t>Standarti ushqimor shprehur ne kalori per 1 te papunesuar dhe te mitur</t>
  </si>
  <si>
    <t>Standarti ushqimor shprehur ne kalori per 1 te burgosur te semure</t>
  </si>
  <si>
    <t>Numri i IEVP-ve per mbulimin e sigurise fizike</t>
  </si>
  <si>
    <t>Përmiresimi i infrastrukturës ndertimore në IEVP 3</t>
  </si>
  <si>
    <t>Përmiresimi i infrastrukturës ndertimore në IEVP 11</t>
  </si>
  <si>
    <t>Zëvendësimi i pajisjeve te ndryshme të amortizuara në sistemin e burgjeve</t>
  </si>
  <si>
    <t>Automjete transporti</t>
  </si>
  <si>
    <t>Ndertimi i IEVP Kukës (Hartim, Projektim, Rikonstruksion, Supervizion dhe Kolaudim)</t>
  </si>
  <si>
    <t>Kalaudimi I punimeve per përmiresimi i kushteve fizike të jetesës, nëpërmjet përmirësimit të infrastruktures ndertimore ne IEVP</t>
  </si>
  <si>
    <t>24AH301</t>
  </si>
  <si>
    <t xml:space="preserve">Hartim projekti, rikonstruksion, mbikqyrje, kolaudim per burgun IEVP Fushe-Kruje </t>
  </si>
  <si>
    <t>Financim I huaj</t>
  </si>
  <si>
    <t>Viti paraardhës 2025</t>
  </si>
  <si>
    <t>Plani Fillestar
 Vjetor 
Viti 2026</t>
  </si>
  <si>
    <t>Plani Vjetor
 i Rishikuar
 Viti 2026</t>
  </si>
  <si>
    <t>Periudha e Raportimit 4-2026</t>
  </si>
  <si>
    <t>Periudha e Raportimit  4-mujori 2026</t>
  </si>
  <si>
    <t xml:space="preserve">ANEKSI 1.2 Raporti i Shpenzimeve të Ministrisë/Institucionit sipas kapitujve </t>
  </si>
  <si>
    <t>Periudha e Raportimit  4-2026</t>
  </si>
  <si>
    <t>18AQ409</t>
  </si>
  <si>
    <t>M140049</t>
  </si>
  <si>
    <t>18AQ408</t>
  </si>
  <si>
    <t>18AQ 409</t>
  </si>
  <si>
    <t>Buxheti Vjetor 
Plan Fillestar 
Viti 2026</t>
  </si>
  <si>
    <t>Buxheti Vjetor 
Plan i Rishikuar 
Viti 2026</t>
  </si>
  <si>
    <t>Pajisje elektronike te blera per AMF</t>
  </si>
  <si>
    <t>Ndertimi i Institucionit per edukim dhe rehabilitim te te miturve</t>
  </si>
  <si>
    <t>Periudha e Raportimit  04-2026</t>
  </si>
  <si>
    <t>Kompensim nga ndërtimet informale të legalizuara(30%)</t>
  </si>
  <si>
    <t>Nr i subjekteve qe perfitojne nga nderimet infomale 70%</t>
  </si>
  <si>
    <t>Kompensim nga ndërtimet informale të legalizuara (30%)</t>
  </si>
  <si>
    <t>Alban Mësonjësi</t>
  </si>
  <si>
    <t>ok</t>
  </si>
  <si>
    <t>18AR718</t>
  </si>
  <si>
    <t>Studime projektime (permiresimi I infrastuktures ndertimore ne IEVP 2)</t>
  </si>
  <si>
    <t>Mbikqyrja e punimeve per përmiresimi i kushteve fizike të jetesës, nëpërmjet përmirësimit të infrastruktures ndertimore ne IEVP 9)</t>
  </si>
  <si>
    <t>Kolaudim punimesh per Permiresimin e infrastuktures ndertimore ne IEVP 9</t>
  </si>
  <si>
    <t>18AR719</t>
  </si>
  <si>
    <t>Permiresim I Infrastuktures ndertimore ne IEVP Fushe-Kruje Godina L</t>
  </si>
  <si>
    <t xml:space="preserve">Spitali I Lezhes </t>
  </si>
  <si>
    <t>Përmiresimi i kushteve fizike të jetesës, nëpërmjet përmirësimit të infrastruktures ndertimore ne IEVP  9</t>
  </si>
  <si>
    <t>Data              18.05.2026</t>
  </si>
  <si>
    <t>02</t>
  </si>
  <si>
    <t>18.05.2026</t>
  </si>
  <si>
    <t>Studime projektime per projekte te ndryshme per IEVP-te</t>
  </si>
  <si>
    <t>Përmiresimi i kushteve fizike të jetesës, nëpërmjet përmirësimit të përgjithshëm të infrastruktures ndertimore ne Ievp (e prokuruar)</t>
  </si>
  <si>
    <t>Përmiresimi i kushteve fizike të jetesës, nëpërmjet përmirësimit të përgjithshëm të infrastruktures Ndertimore ne IEVP e Prokuruar</t>
  </si>
  <si>
    <t>Data                           18.05.2026</t>
  </si>
  <si>
    <t>Studime projektime (permiresim I infrastuktures nedertimore ne IEVP</t>
  </si>
  <si>
    <t>Viti 2026</t>
  </si>
  <si>
    <t xml:space="preserve">Nr, set pajisjesh </t>
  </si>
  <si>
    <t>Data    18.05.2026</t>
  </si>
  <si>
    <t>Aneksi 1.2 "Shpenzimet Buxhetore në Total Programi dhe Total Ministrie/Institucioni Buxhetor"</t>
  </si>
  <si>
    <t>Ndryshimi Vjetor
(Plan - Fakt)</t>
  </si>
  <si>
    <t>91406AA</t>
  </si>
  <si>
    <t>Raste ndihme juridike e ofruar falas</t>
  </si>
  <si>
    <t>91406AB</t>
  </si>
  <si>
    <t>Raste ndihme juridike ofruar per Grate ne nevoje</t>
  </si>
  <si>
    <t>18AR501</t>
  </si>
  <si>
    <t>Pajisje elektronike dhe zyre</t>
  </si>
  <si>
    <t>18AR502</t>
  </si>
  <si>
    <t>Paisje zyre te blera</t>
  </si>
  <si>
    <t>06</t>
  </si>
  <si>
    <t>Totali i shpenzimeve nga të Ardhura jashte limiti</t>
  </si>
  <si>
    <t>Ofrimi i ndihmës juridike falas për individët që plotësojnë kushtet. Zbatimin dhe  monitorimin e cilesisë së dhenies së ndihmës juridike, në perputhje me legjislacionin në fuqi.</t>
  </si>
  <si>
    <t>Dhenia e ndihmes juridike paresore dhe dytesore per individet qe plotesojne kushtet, ne zbatim te ligjit per Ndihmen Juridike Falas.</t>
  </si>
  <si>
    <t>% e aplikantëve përfitues të ndihmës ligjore falas (parësore dhe dytësore) ndaj totalit të aplikantëve</t>
  </si>
  <si>
    <t>Gra dhe vajza përfituese të ndihmës juridike falas</t>
  </si>
  <si>
    <t>Raste ndihme juridike ofruar për gratë dhe vajzat në nevojë</t>
  </si>
  <si>
    <t xml:space="preserve">Blerje pajisje elektronike </t>
  </si>
  <si>
    <t xml:space="preserve">Blerje pajisje zyre </t>
  </si>
  <si>
    <t>N\numer</t>
  </si>
  <si>
    <t xml:space="preserve"> Viti 2026</t>
  </si>
  <si>
    <t>25AH101</t>
  </si>
  <si>
    <t>Rikonstruksion i godines se Qendrës së Botimeve Zyrtare</t>
  </si>
  <si>
    <t>18AQ906</t>
  </si>
  <si>
    <t>Orendi /Pajisje</t>
  </si>
  <si>
    <t>Rikonstruksion i Godines se QBZ</t>
  </si>
  <si>
    <t>Orendi/Pajisje</t>
  </si>
  <si>
    <t>Aneksi 1.2 “Shpenzimet Buxhetore në Total Programi dhe Total Ministrie/Institucioni Buxhetor”</t>
  </si>
  <si>
    <t>Periudha e Raportimit 04-2026</t>
  </si>
  <si>
    <t>Planifikim, Menaxhim dhe Administrim</t>
  </si>
  <si>
    <t>Viti paraardhës 2026</t>
  </si>
  <si>
    <t>Përqindja e fëmijëve në listë pritje të birësuar gjatë vitit 2026</t>
  </si>
  <si>
    <t>Përqindja e miratimit të kërkesave për birësim nga aplikantë të vetëm 2026</t>
  </si>
  <si>
    <t>Përqindja e birësimeve të realizuara nga aplikantë të vetëm gjatë vitit 2026</t>
  </si>
  <si>
    <t>Aneksi 1.2 "Shpenzimet Buxhetore në Total Programi "Mjekësia Ligjore"</t>
  </si>
  <si>
    <t>Periudha e Raportimit Prill 2026</t>
  </si>
  <si>
    <t>Total Mjekësia Ligjore</t>
  </si>
  <si>
    <t>Periudha e Raportimit  Prill 2026</t>
  </si>
  <si>
    <t>91403AA</t>
  </si>
  <si>
    <t>Akte ekspertimi te realizuara</t>
  </si>
  <si>
    <t>91403AB</t>
  </si>
  <si>
    <t>Akte ekspertimi të realizuara për rastet e dhunës seksuale</t>
  </si>
  <si>
    <t>91403AC</t>
  </si>
  <si>
    <t>18AR102</t>
  </si>
  <si>
    <t>Kompjutera dhe Printera</t>
  </si>
  <si>
    <t>18AR103</t>
  </si>
  <si>
    <t>Blerje pajisje autopsie</t>
  </si>
  <si>
    <t>18AR201</t>
  </si>
  <si>
    <t>Rikosntruksion i ambjenteve te brendshme te IML-se</t>
  </si>
  <si>
    <t>23AC901</t>
  </si>
  <si>
    <t>Ndertimi i dhomes frigoriferike kufomambajtese</t>
  </si>
  <si>
    <t>M140293</t>
  </si>
  <si>
    <t>Supervizim projekti</t>
  </si>
  <si>
    <t>Sasia Faktike (në /Prill 2026)</t>
  </si>
  <si>
    <t>Shpenzimet Faktike /Prill 2026)</t>
  </si>
  <si>
    <t>Kosto për Njësi Faktike /(Prill 2026)</t>
  </si>
  <si>
    <t>Nr.aktesh</t>
  </si>
  <si>
    <t>Shtim kati dhe rikonstruksion I godines se IML</t>
  </si>
  <si>
    <t>23AC902</t>
  </si>
  <si>
    <t>Ndertimi I dhomes frigoriferike kufomambjatese</t>
  </si>
  <si>
    <t>Përmirësimi në fushën e anatomisë patologjike, toksikologjisë dhe biologjisë, duke u përafruar me standardet metodike dhe tekniko-shkencore të analogëve të Bashkimit Europian. Të cilat konsistojnë në shtrim dhe implementimin të metodikave të reja laboratorike, në ekzaminime toksikologjike, biologjike në ndihmë të patologjisë ligjore dhe prokurorive të rretheve me anë të pajisjeve të reja indentifikuese, përshtatja e këtyre metodave në varësi të problematikave të hasura të punës rutinë dhe kërkesës së rritur të ekzaminimeve toksikologjike, biologjike dhe mjeko-ligjore (ekzaminime histopatologjike) nga viti në vit.</t>
  </si>
  <si>
    <t>Përqindja e realizimit të akteve të ekspertimit të realizuara sipas standardeve të BE-së ndaj totalit të vendimeve të ekspertimit.</t>
  </si>
  <si>
    <t>Realizimi i akteve të ekspertimit me objektivitet, sipas legjislacionit në fuqi.</t>
  </si>
  <si>
    <t>Aktet e bëra ndaj vendimeve të ardhura në IML</t>
  </si>
  <si>
    <t>Aftesimi profesional i personelit te IML per egzaminimin e rasteve te dhunes seksuale</t>
  </si>
  <si>
    <t>Aktet e ekspertimit te realizuara per rastet e dhunes seksuale</t>
  </si>
  <si>
    <t>145</t>
  </si>
  <si>
    <t>Blerje pajisje autopsie dhe laboratorike</t>
  </si>
  <si>
    <t>Aneksi 1.2 "Shpenzimet Buxhetore në Total Programi "Shërbimi i ProvëS"</t>
  </si>
  <si>
    <t>Shërbimi I Provës</t>
  </si>
  <si>
    <t>91409AA</t>
  </si>
  <si>
    <t>Te denuar me denim alternative te mbikqyrur</t>
  </si>
  <si>
    <t>91409AB</t>
  </si>
  <si>
    <t>Persona te denuar te mbikqyrur me Pajisje Elektronike</t>
  </si>
  <si>
    <t>91409AC</t>
  </si>
  <si>
    <t>Mbikqyrja e të denuarave gra me denim alternativ</t>
  </si>
  <si>
    <t>91409AD</t>
  </si>
  <si>
    <t>Te Mitur nen mbikqyrje te Sherbimit te Proves</t>
  </si>
  <si>
    <t>18AS102</t>
  </si>
  <si>
    <t>Pajisje elektronike te blera</t>
  </si>
  <si>
    <t>18AS101</t>
  </si>
  <si>
    <t>Nr. i te denuarve</t>
  </si>
  <si>
    <t>Numer</t>
  </si>
  <si>
    <t xml:space="preserve">     Blerje paisje zyre</t>
  </si>
  <si>
    <t xml:space="preserve">18AS102      </t>
  </si>
  <si>
    <t xml:space="preserve">Pajisje elektronike te blera          </t>
  </si>
  <si>
    <t xml:space="preserve">18AS102    </t>
  </si>
  <si>
    <t xml:space="preserve">Pajisje elektronike te blera        </t>
  </si>
  <si>
    <t xml:space="preserve">18AS102     </t>
  </si>
  <si>
    <t xml:space="preserve">Pajisje elektronike te blera         </t>
  </si>
  <si>
    <t>18AS001</t>
  </si>
  <si>
    <t>Rikonstruksioni i nderteses se DPSHP.</t>
  </si>
  <si>
    <t>Rritja e performances se Sherbimit te Proves në zbatimin e kuadrit ligjor ne fuqi dhe standarteve me te larta ne fushen masave alternative per realizimin e programeve sa me efikase ne realizimin e reabilitimit te denuarve  me masa alternative.</t>
  </si>
  <si>
    <t>Meshkuj te mbikqyrur me denime alternative.</t>
  </si>
  <si>
    <t>Persona te mbikqyrur me Pajisje Elektronike</t>
  </si>
  <si>
    <t>Gra te denuara me denime alternative.</t>
  </si>
  <si>
    <t>790</t>
  </si>
  <si>
    <t>Te mitur nen mbikqyrje te Sherbimit te Proves</t>
  </si>
  <si>
    <t>Permiresimi i cilesise ne veprimtarine e Sherbimit te proves nepermjet rritjes te nivelit se mbikqyrjes profesionale  dhe bashkepunimit te institucioneve shteterore, shoqerise civile dhe permiresimin e infrastuktures se Sherbimit te Proves</t>
  </si>
  <si>
    <t>Realizimi i performances te te denuarve me masa alternative.</t>
  </si>
  <si>
    <t>10000</t>
  </si>
  <si>
    <t>Aneksi 1.2 "Shpenzimet Buxhetore në Total Programi "Sherbimi i Permbarimit Gjyqesor"</t>
  </si>
  <si>
    <t>Periudha e Raportimit  04-2025</t>
  </si>
  <si>
    <t>Total Sherbimi i Permbarimit Gjyqesor</t>
  </si>
  <si>
    <t>Periudha e Raportimit  04 -2026</t>
  </si>
  <si>
    <t>91407AA</t>
  </si>
  <si>
    <t>Tituj ekzekutive te trajtuar ne Sherbimin Permbarimor</t>
  </si>
  <si>
    <t>25AH201</t>
  </si>
  <si>
    <t>Blerje mjete transporti</t>
  </si>
  <si>
    <t>18AR601</t>
  </si>
  <si>
    <t>Pajisje elektronike</t>
  </si>
  <si>
    <t>18AR603</t>
  </si>
  <si>
    <t>Blerje dhe instalim kondicioneresh</t>
  </si>
  <si>
    <t>Periudha e Raportimit  04 - 2026</t>
  </si>
  <si>
    <t>nr titujsh</t>
  </si>
  <si>
    <t>03351</t>
  </si>
  <si>
    <t>03352</t>
  </si>
  <si>
    <t>18AR602</t>
  </si>
  <si>
    <t>Pajisje dhe orendi zyre</t>
  </si>
  <si>
    <t>Periudha e Raportimit  12-2025</t>
  </si>
  <si>
    <t>Garantimi i Ekzekutimit të  Vendimeve Gjyqësore me Objektivitet dhe Ligjshmëri për të Siguruar Dhënien e Drejtësisë Subjekteve , Pjesë në Ekzekutim</t>
  </si>
  <si>
    <t>Numër Titujsh Ekzekutivë të depozituar në Shërbimin Përmbarimor</t>
  </si>
  <si>
    <t>Rritja e numrit të ekzekutimeve krahasuar me vitin paraardhës  , respektim rigoroz i afateve ligjore për kryerjen e veprimeve proceduriale të përcaktuara për ekzekutimin e titujve ekzekutivë. Ekzekutimi 100% i cdo urdhër mbrojtje  që regjistrohet në zyrat përmbarimore vendore.</t>
  </si>
  <si>
    <t>Numër  Titujsh  të pushuara me vendim gjykate, të pezulluara me kërkesë kreditori</t>
  </si>
  <si>
    <t>Numrit i  titujve të ekzekutuara brenda afateve ligjore</t>
  </si>
  <si>
    <t>Numrit i  titujve të ekzekutuara jashtë afateve ligjore</t>
  </si>
  <si>
    <t>Ekzekutimi 100% i cdo urdher mbrojtje qe rregjistrohet ne zyrat permbarimore vendore</t>
  </si>
  <si>
    <t>Numer Pensione ushqimore ne ekzekutim te vazhdueshem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</si>
</sst>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
    <numFmt numFmtId="165" formatCode="_(* #,##0_);_(* \(#,##0\);_(* &quot;-&quot;??_);_(@_)"/>
    <numFmt numFmtId="166" formatCode="_-* #,##0_-;\-* #,##0_-;_-* &quot;-&quot;_-;_-@_-"/>
    <numFmt numFmtId="167" formatCode="#,##0.0"/>
    <numFmt numFmtId="168" formatCode="_(* #,##0.0_);_(* \(#,##0.0\);_(* &quot;-&quot;??_);_(@_)"/>
    <numFmt numFmtId="169" formatCode="_(* #,##0.000_);_(* \(#,##0.000\);_(* &quot;-&quot;??_);_(@_)"/>
    <numFmt numFmtId="170" formatCode="0.0"/>
    <numFmt numFmtId="171" formatCode="#,##0.000"/>
    <numFmt numFmtId="172" formatCode="#,##0.0000"/>
  </numFmts>
  <fonts count="255">
    <font>
      <sz val="11"/>
      <color theme="1"/>
      <name val="Calibri"/>
      <family val="2"/>
      <scheme val="minor"/>
    </font>
    <font>
      <sz val="9"/>
      <color rgb="FF050505"/>
      <name val="SansSerif"/>
      <family val="2"/>
    </font>
    <font>
      <b/>
      <sz val="11"/>
      <color rgb="FF000000"/>
      <name val="Arial"/>
      <family val="2"/>
    </font>
    <font>
      <b/>
      <sz val="9"/>
      <color rgb="FF050505"/>
      <name val="SansSerif"/>
      <family val="2"/>
    </font>
    <font>
      <sz val="7"/>
      <color rgb="FF050505"/>
      <name val="Arial"/>
      <family val="2"/>
    </font>
    <font>
      <sz val="9"/>
      <color rgb="FF000000"/>
      <name val="SansSerif"/>
      <family val="2"/>
    </font>
    <font>
      <b/>
      <sz val="11"/>
      <color rgb="FFC00000"/>
      <name val="Arial"/>
      <family val="2"/>
    </font>
    <font>
      <b/>
      <sz val="9"/>
      <color rgb="FFC00000"/>
      <name val="Arial"/>
      <family val="2"/>
    </font>
    <font>
      <b/>
      <sz val="9"/>
      <color rgb="FFC00000"/>
      <name val="SansSerif"/>
      <family val="2"/>
    </font>
    <font>
      <b/>
      <sz val="7"/>
      <color rgb="FFC00000"/>
      <name val="Arial"/>
      <family val="2"/>
    </font>
    <font>
      <b/>
      <sz val="8"/>
      <color rgb="FF080808"/>
      <name val="Arial"/>
      <family val="2"/>
    </font>
    <font>
      <sz val="8"/>
      <color rgb="FF080808"/>
      <name val="Arial"/>
      <family val="2"/>
    </font>
    <font>
      <sz val="9"/>
      <color rgb="FF080808"/>
      <name val="Arial"/>
      <family val="2"/>
    </font>
    <font>
      <sz val="7"/>
      <color rgb="FF000000"/>
      <name val="Arial"/>
      <family val="2"/>
    </font>
    <font>
      <b/>
      <sz val="7"/>
      <color rgb="FF000000"/>
      <name val="Arial"/>
      <family val="2"/>
    </font>
    <font>
      <sz val="9"/>
      <color rgb="FF000000"/>
      <name val="Arial"/>
      <family val="2"/>
    </font>
    <font>
      <b/>
      <sz val="7"/>
      <color rgb="FF0070C0"/>
      <name val="Arial"/>
      <family val="2"/>
    </font>
    <font>
      <i/>
      <sz val="7"/>
      <color rgb="FF000000"/>
      <name val="Arial"/>
      <family val="2"/>
    </font>
    <font>
      <sz val="10"/>
      <color rgb="FF000000"/>
      <name val="Arial"/>
      <family val="2"/>
    </font>
    <font>
      <b/>
      <sz val="10"/>
      <color rgb="FF080808"/>
      <name val="Arial"/>
      <family val="2"/>
    </font>
    <font>
      <b/>
      <sz val="11"/>
      <color rgb="FFC00000"/>
      <name val="Garamond"/>
      <family val="1"/>
    </font>
    <font>
      <b/>
      <sz val="11"/>
      <color rgb="FF080808"/>
      <name val="Garamond"/>
      <family val="1"/>
    </font>
    <font>
      <sz val="11"/>
      <color rgb="FF080808"/>
      <name val="Garamond"/>
      <family val="1"/>
    </font>
    <font>
      <sz val="11"/>
      <color rgb="FF000000"/>
      <name val="Garamond"/>
      <family val="1"/>
    </font>
    <font>
      <b/>
      <sz val="11"/>
      <color rgb="FF000000"/>
      <name val="Garamond"/>
      <family val="1"/>
    </font>
    <font>
      <b/>
      <sz val="11"/>
      <color rgb="FF050505"/>
      <name val="Garamond"/>
      <family val="1"/>
    </font>
    <font>
      <sz val="11"/>
      <color rgb="FF000000"/>
      <name val="Calibri"/>
      <family val="2"/>
      <scheme val="minor"/>
    </font>
    <font>
      <b/>
      <sz val="9"/>
      <color rgb="FF050505"/>
      <name val="Calibri"/>
      <family val="2"/>
      <scheme val="minor"/>
    </font>
    <font>
      <sz val="9"/>
      <color rgb="FF000000"/>
      <name val="Calibri"/>
      <family val="2"/>
      <scheme val="minor"/>
    </font>
    <font>
      <b/>
      <sz val="13"/>
      <color rgb="FFC00000"/>
      <name val="Calibri"/>
      <family val="2"/>
      <scheme val="minor"/>
    </font>
    <font>
      <b/>
      <sz val="10"/>
      <color rgb="FFC00000"/>
      <name val="Calibri"/>
      <family val="2"/>
      <scheme val="minor"/>
    </font>
    <font>
      <b/>
      <sz val="13"/>
      <color rgb="FF000000"/>
      <name val="Calibri"/>
      <family val="2"/>
      <scheme val="minor"/>
    </font>
    <font>
      <b/>
      <sz val="11"/>
      <color rgb="FF000000"/>
      <name val="Calibri"/>
      <family val="2"/>
      <scheme val="minor"/>
    </font>
    <font>
      <b/>
      <sz val="7"/>
      <color rgb="FF000000"/>
      <name val="Calibri"/>
      <family val="2"/>
      <scheme val="minor"/>
    </font>
    <font>
      <sz val="7"/>
      <color rgb="FF080808"/>
      <name val="Calibri"/>
      <family val="2"/>
      <scheme val="minor"/>
    </font>
    <font>
      <b/>
      <sz val="13"/>
      <color rgb="FF080808"/>
      <name val="Calibri"/>
      <family val="2"/>
      <scheme val="minor"/>
    </font>
    <font>
      <b/>
      <sz val="8"/>
      <color rgb="FF000000"/>
      <name val="Calibri"/>
      <family val="2"/>
      <scheme val="minor"/>
    </font>
    <font>
      <sz val="7"/>
      <color rgb="FF000000"/>
      <name val="Calibri"/>
      <family val="2"/>
      <scheme val="minor"/>
    </font>
    <font>
      <b/>
      <sz val="12"/>
      <color rgb="FF000000"/>
      <name val="Garamond"/>
      <family val="1"/>
    </font>
    <font>
      <b/>
      <i/>
      <sz val="11"/>
      <color rgb="FF002060"/>
      <name val="Garamond"/>
      <family val="1"/>
    </font>
    <font>
      <sz val="11"/>
      <color rgb="FF002060"/>
      <name val="Garamond"/>
      <family val="1"/>
    </font>
    <font>
      <i/>
      <sz val="11"/>
      <color rgb="FF000000"/>
      <name val="Garamond"/>
      <family val="1"/>
    </font>
    <font>
      <b/>
      <sz val="9"/>
      <color rgb="FF050505"/>
      <name val="Calibri"/>
      <family val="2"/>
    </font>
    <font>
      <sz val="9"/>
      <color rgb="FF000000"/>
      <name val="Calibri"/>
      <family val="2"/>
    </font>
    <font>
      <b/>
      <i/>
      <sz val="9"/>
      <color rgb="FF002060"/>
      <name val="Calibri"/>
      <family val="2"/>
    </font>
    <font>
      <sz val="9"/>
      <color rgb="FF002060"/>
      <name val="Calibri"/>
      <family val="2"/>
    </font>
    <font>
      <b/>
      <sz val="9"/>
      <color rgb="FFC00000"/>
      <name val="Calibri"/>
      <family val="2"/>
    </font>
    <font>
      <b/>
      <sz val="13"/>
      <color rgb="FFC00000"/>
      <name val="Calibri"/>
      <family val="2"/>
    </font>
    <font>
      <b/>
      <sz val="13"/>
      <color rgb="FF000000"/>
      <name val="Calibri"/>
      <family val="2"/>
    </font>
    <font>
      <b/>
      <sz val="11"/>
      <color rgb="FF000000"/>
      <name val="Calibri"/>
      <family val="2"/>
    </font>
    <font>
      <sz val="7"/>
      <color rgb="FF080808"/>
      <name val="Calibri"/>
      <family val="2"/>
    </font>
    <font>
      <sz val="11"/>
      <color theme="1"/>
      <name val="Calibri"/>
      <family val="2"/>
      <scheme val="minor"/>
    </font>
    <font>
      <b/>
      <sz val="11"/>
      <name val="Garamond"/>
      <family val="1"/>
    </font>
    <font>
      <b/>
      <sz val="10"/>
      <name val="Garamond"/>
      <family val="1"/>
    </font>
    <font>
      <b/>
      <sz val="11"/>
      <color rgb="FF0070C0"/>
      <name val="Garamond"/>
      <family val="1"/>
    </font>
    <font>
      <sz val="9"/>
      <color rgb="FF000000"/>
      <name val="Garamond"/>
      <family val="1"/>
    </font>
    <font>
      <b/>
      <sz val="9"/>
      <color rgb="FF000000"/>
      <name val="Garamond"/>
      <family val="1"/>
    </font>
    <font>
      <sz val="11"/>
      <name val="Garamond"/>
      <family val="1"/>
    </font>
    <font>
      <b/>
      <sz val="10"/>
      <color rgb="FF000000"/>
      <name val="Arial"/>
      <family val="2"/>
    </font>
    <font>
      <b/>
      <sz val="8"/>
      <name val="Arial"/>
      <family val="2"/>
    </font>
    <font>
      <sz val="10"/>
      <name val="Arial"/>
      <family val="2"/>
    </font>
    <font>
      <sz val="7"/>
      <name val="Arial"/>
      <family val="2"/>
    </font>
    <font>
      <b/>
      <sz val="10"/>
      <name val="Arial"/>
      <family val="2"/>
    </font>
    <font>
      <b/>
      <sz val="7"/>
      <name val="Arial"/>
      <family val="2"/>
    </font>
    <font>
      <b/>
      <sz val="9"/>
      <color rgb="FF000000"/>
      <name val="Arial"/>
      <family val="2"/>
    </font>
    <font>
      <sz val="9"/>
      <color rgb="FFFF0000"/>
      <name val="Arial"/>
      <family val="2"/>
    </font>
    <font>
      <sz val="9"/>
      <color rgb="FFFF0000"/>
      <name val="Calibri"/>
      <family val="2"/>
    </font>
    <font>
      <b/>
      <sz val="9"/>
      <color rgb="FFFF0000"/>
      <name val="Calibri"/>
      <family val="2"/>
    </font>
    <font>
      <sz val="9"/>
      <name val="Calibri"/>
      <family val="2"/>
    </font>
    <font>
      <b/>
      <sz val="7"/>
      <color rgb="FF080808"/>
      <name val="Arial"/>
      <family val="2"/>
    </font>
    <font>
      <sz val="11"/>
      <color rgb="FF080808"/>
      <name val="Times New Roman"/>
      <family val="1"/>
    </font>
    <font>
      <sz val="7"/>
      <color rgb="FF080808"/>
      <name val="Arial"/>
      <family val="2"/>
    </font>
    <font>
      <b/>
      <sz val="9"/>
      <name val="Calibri"/>
      <family val="2"/>
      <scheme val="minor"/>
    </font>
    <font>
      <sz val="11"/>
      <name val="Calibri"/>
      <family val="2"/>
      <scheme val="minor"/>
    </font>
    <font>
      <i/>
      <sz val="7"/>
      <name val="Arial"/>
      <family val="2"/>
    </font>
    <font>
      <b/>
      <sz val="9"/>
      <name val="Calibri"/>
      <family val="2"/>
    </font>
    <font>
      <b/>
      <sz val="13"/>
      <name val="Calibri"/>
      <family val="2"/>
    </font>
    <font>
      <b/>
      <sz val="10"/>
      <name val="Calibri"/>
      <family val="2"/>
    </font>
    <font>
      <b/>
      <sz val="11"/>
      <name val="Calibri"/>
      <family val="2"/>
    </font>
    <font>
      <b/>
      <sz val="7"/>
      <name val="Calibri"/>
      <family val="2"/>
    </font>
    <font>
      <sz val="7"/>
      <name val="Calibri"/>
      <family val="2"/>
    </font>
    <font>
      <b/>
      <sz val="8"/>
      <name val="Calibri"/>
      <family val="2"/>
    </font>
    <font>
      <i/>
      <sz val="7"/>
      <name val="Calibri"/>
      <family val="2"/>
    </font>
    <font>
      <b/>
      <sz val="10"/>
      <color rgb="FFC00000"/>
      <name val="Arial"/>
      <family val="2"/>
    </font>
    <font>
      <b/>
      <sz val="10"/>
      <color rgb="FFC00000"/>
      <name val="SansSerif"/>
      <family val="2"/>
    </font>
    <font>
      <b/>
      <sz val="8"/>
      <color rgb="FFC00000"/>
      <name val="Arial"/>
      <family val="2"/>
    </font>
    <font>
      <sz val="8"/>
      <color rgb="FF000000"/>
      <name val="Arial"/>
      <family val="2"/>
    </font>
    <font>
      <sz val="8"/>
      <name val="Arial"/>
      <family val="2"/>
    </font>
    <font>
      <b/>
      <sz val="8"/>
      <color rgb="FF000000"/>
      <name val="Arial"/>
      <family val="2"/>
    </font>
    <font>
      <sz val="10"/>
      <color rgb="FF080808"/>
      <name val="Arial"/>
      <family val="2"/>
    </font>
    <font>
      <b/>
      <sz val="11"/>
      <color rgb="FF080808"/>
      <name val="Calibri"/>
      <family val="2"/>
    </font>
    <font>
      <b/>
      <sz val="12"/>
      <color rgb="FFC00000"/>
      <name val="Times New Roman"/>
      <family val="1"/>
    </font>
    <font>
      <sz val="11"/>
      <color rgb="FF000000"/>
      <name val="Times New Roman"/>
      <family val="1"/>
    </font>
    <font>
      <b/>
      <sz val="9"/>
      <color rgb="FFC00000"/>
      <name val="Times New Roman"/>
      <family val="1"/>
    </font>
    <font>
      <b/>
      <sz val="11"/>
      <color rgb="FFC00000"/>
      <name val="Times New Roman"/>
      <family val="1"/>
    </font>
    <font>
      <b/>
      <sz val="11"/>
      <color rgb="FF080808"/>
      <name val="Times New Roman"/>
      <family val="1"/>
    </font>
    <font>
      <sz val="12"/>
      <color rgb="FFC00000"/>
      <name val="Times New Roman"/>
      <family val="1"/>
    </font>
    <font>
      <b/>
      <sz val="11"/>
      <color rgb="FF050505"/>
      <name val="Times New Roman"/>
      <family val="1"/>
    </font>
    <font>
      <sz val="11"/>
      <color rgb="FF050505"/>
      <name val="Times New Roman"/>
      <family val="1"/>
    </font>
    <font>
      <b/>
      <sz val="8"/>
      <color rgb="FFC00000"/>
      <name val="SansSerif"/>
      <family val="2"/>
    </font>
    <font>
      <sz val="8"/>
      <color rgb="FF000000"/>
      <name val="SansSerif"/>
      <family val="2"/>
    </font>
    <font>
      <sz val="11"/>
      <name val="Calibri"/>
      <family val="2"/>
    </font>
    <font>
      <sz val="10"/>
      <name val="Calibri"/>
      <family val="2"/>
    </font>
    <font>
      <sz val="12"/>
      <color rgb="FF000000"/>
      <name val="Times New Roman"/>
      <family val="1"/>
    </font>
    <font>
      <b/>
      <sz val="12"/>
      <color rgb="FF000000"/>
      <name val="Times New Roman"/>
      <family val="1"/>
    </font>
    <font>
      <b/>
      <sz val="12"/>
      <color rgb="FF050505"/>
      <name val="Times New Roman"/>
      <family val="1"/>
    </font>
    <font>
      <b/>
      <sz val="12"/>
      <color rgb="FF080808"/>
      <name val="Times New Roman"/>
      <family val="1"/>
    </font>
    <font>
      <sz val="12"/>
      <color rgb="FF080808"/>
      <name val="Times New Roman"/>
      <family val="1"/>
    </font>
    <font>
      <i/>
      <sz val="12"/>
      <color rgb="FF000000"/>
      <name val="Times New Roman"/>
      <family val="1"/>
    </font>
    <font>
      <b/>
      <sz val="11"/>
      <color theme="1"/>
      <name val="Calibri"/>
      <family val="2"/>
      <scheme val="minor"/>
    </font>
    <font>
      <sz val="11"/>
      <color rgb="FF000000"/>
      <name val="Calibri"/>
      <family val="2"/>
    </font>
    <font>
      <b/>
      <sz val="12"/>
      <color rgb="FFC00000"/>
      <name val="Arial"/>
      <family val="2"/>
    </font>
    <font>
      <b/>
      <sz val="10"/>
      <color rgb="FF0070C0"/>
      <name val="Arial"/>
      <family val="2"/>
    </font>
    <font>
      <b/>
      <sz val="10"/>
      <color rgb="FF050505"/>
      <name val="Calibri"/>
      <family val="2"/>
    </font>
    <font>
      <sz val="10"/>
      <color rgb="FF050505"/>
      <name val="Arial"/>
      <family val="2"/>
    </font>
    <font>
      <sz val="10"/>
      <color rgb="FF000000"/>
      <name val="Calibri"/>
      <family val="2"/>
    </font>
    <font>
      <b/>
      <sz val="11"/>
      <color rgb="FF080808"/>
      <name val="Arial"/>
      <family val="2"/>
    </font>
    <font>
      <sz val="11"/>
      <color rgb="FF000000"/>
      <name val="Arial"/>
      <family val="2"/>
    </font>
    <font>
      <b/>
      <sz val="11"/>
      <color rgb="FF050505"/>
      <name val="Calibri"/>
      <family val="2"/>
    </font>
    <font>
      <sz val="9"/>
      <color rgb="FF050505"/>
      <name val="Arial"/>
      <family val="2"/>
    </font>
    <font>
      <sz val="11"/>
      <color rgb="FF050505"/>
      <name val="Arial"/>
      <family val="2"/>
    </font>
    <font>
      <b/>
      <sz val="12"/>
      <color rgb="FF000000"/>
      <name val="Arial"/>
      <family val="2"/>
    </font>
    <font>
      <b/>
      <i/>
      <sz val="11"/>
      <color rgb="FF002060"/>
      <name val="Calibri"/>
      <family val="2"/>
    </font>
    <font>
      <sz val="11"/>
      <color rgb="FF002060"/>
      <name val="Calibri"/>
      <family val="2"/>
    </font>
    <font>
      <b/>
      <sz val="11"/>
      <color rgb="FFC00000"/>
      <name val="Calibri"/>
      <family val="2"/>
    </font>
    <font>
      <sz val="12"/>
      <color rgb="FF000000"/>
      <name val="Calibri"/>
      <family val="2"/>
    </font>
    <font>
      <i/>
      <sz val="11"/>
      <color rgb="FF000000"/>
      <name val="Arial"/>
      <family val="2"/>
    </font>
    <font>
      <sz val="11"/>
      <color rgb="FF080808"/>
      <name val="Calibri"/>
      <family val="2"/>
    </font>
    <font>
      <i/>
      <sz val="12"/>
      <color rgb="FF000000"/>
      <name val="Calibri"/>
      <family val="2"/>
    </font>
    <font>
      <i/>
      <sz val="11"/>
      <color rgb="FF000000"/>
      <name val="Calibri"/>
      <family val="2"/>
    </font>
    <font>
      <sz val="10"/>
      <color rgb="FF002060"/>
      <name val="Calibri"/>
      <family val="2"/>
    </font>
    <font>
      <sz val="10"/>
      <color rgb="FFFF0000"/>
      <name val="Calibri"/>
      <family val="2"/>
    </font>
    <font>
      <b/>
      <sz val="11"/>
      <color rgb="FFFF0000"/>
      <name val="Garamond"/>
      <family val="1"/>
    </font>
    <font>
      <sz val="9"/>
      <color rgb="FF050505"/>
      <name val="SansSerif"/>
      <charset val="134"/>
    </font>
    <font>
      <sz val="9"/>
      <color rgb="FF000000"/>
      <name val="SansSerif"/>
      <charset val="134"/>
    </font>
    <font>
      <b/>
      <sz val="9"/>
      <color rgb="FFC00000"/>
      <name val="SansSerif"/>
      <charset val="134"/>
    </font>
    <font>
      <sz val="11"/>
      <name val="Times New Roman"/>
      <family val="1"/>
    </font>
    <font>
      <sz val="12"/>
      <color rgb="FF000000"/>
      <name val="Garamond"/>
      <family val="1"/>
    </font>
    <font>
      <b/>
      <sz val="12"/>
      <name val="Garamond"/>
      <family val="1"/>
    </font>
    <font>
      <sz val="12"/>
      <name val="Garamond"/>
      <family val="1"/>
    </font>
    <font>
      <b/>
      <sz val="8"/>
      <color rgb="FF0070C0"/>
      <name val="Arial"/>
      <family val="2"/>
    </font>
    <font>
      <b/>
      <sz val="7"/>
      <color rgb="FF050505"/>
      <name val="Arial"/>
      <family val="2"/>
    </font>
    <font>
      <sz val="7"/>
      <name val="Calibri"/>
      <family val="2"/>
      <scheme val="minor"/>
    </font>
    <font>
      <b/>
      <sz val="12"/>
      <name val="Times New Roman"/>
      <family val="1"/>
    </font>
    <font>
      <b/>
      <sz val="12"/>
      <color rgb="FF080808"/>
      <name val="Garamond"/>
      <family val="1"/>
    </font>
    <font>
      <sz val="12"/>
      <color rgb="FF080808"/>
      <name val="Garamond"/>
      <family val="1"/>
    </font>
    <font>
      <sz val="10"/>
      <color rgb="FF000000"/>
      <name val="SansSerif"/>
      <family val="2"/>
    </font>
    <font>
      <sz val="10"/>
      <color rgb="FF000000"/>
      <name val="Calibri"/>
      <family val="2"/>
      <scheme val="minor"/>
    </font>
    <font>
      <b/>
      <sz val="8"/>
      <color rgb="FFC00000"/>
      <name val="Calibri"/>
      <family val="2"/>
      <scheme val="minor"/>
    </font>
    <font>
      <i/>
      <sz val="8"/>
      <color rgb="FF000000"/>
      <name val="Arial"/>
      <family val="2"/>
    </font>
    <font>
      <b/>
      <sz val="8"/>
      <color rgb="FF050505"/>
      <name val="Calibri"/>
      <family val="2"/>
      <scheme val="minor"/>
    </font>
    <font>
      <i/>
      <sz val="8"/>
      <color rgb="FF000000"/>
      <name val="Calibri"/>
      <family val="2"/>
      <scheme val="minor"/>
    </font>
    <font>
      <i/>
      <sz val="8"/>
      <name val="Calibri"/>
      <family val="2"/>
      <scheme val="minor"/>
    </font>
    <font>
      <b/>
      <i/>
      <sz val="8"/>
      <name val="Calibri"/>
      <family val="2"/>
      <scheme val="minor"/>
    </font>
    <font>
      <b/>
      <sz val="10"/>
      <color rgb="FFFF0000"/>
      <name val="Arial"/>
      <family val="2"/>
    </font>
    <font>
      <b/>
      <sz val="9"/>
      <name val="Arial"/>
      <family val="2"/>
    </font>
    <font>
      <sz val="9"/>
      <name val="Arial"/>
      <family val="2"/>
    </font>
    <font>
      <sz val="9"/>
      <color theme="1"/>
      <name val="Calibri"/>
      <family val="2"/>
      <scheme val="minor"/>
    </font>
    <font>
      <sz val="12"/>
      <name val="Arial"/>
      <family val="2"/>
    </font>
    <font>
      <sz val="11"/>
      <name val="Arial"/>
      <family val="2"/>
    </font>
    <font>
      <sz val="16"/>
      <name val="Calibri"/>
      <family val="2"/>
    </font>
    <font>
      <sz val="11"/>
      <color theme="1"/>
      <name val="Garamond"/>
      <family val="1"/>
    </font>
    <font>
      <b/>
      <i/>
      <sz val="11"/>
      <color rgb="FFC00000"/>
      <name val="Garamond"/>
      <family val="1"/>
    </font>
    <font>
      <sz val="11"/>
      <color rgb="FFC00000"/>
      <name val="Garamond"/>
      <family val="1"/>
    </font>
    <font>
      <sz val="12"/>
      <color theme="1"/>
      <name val="Times New Roman"/>
      <family val="1"/>
    </font>
    <font>
      <b/>
      <sz val="9"/>
      <color rgb="FF0070C0"/>
      <name val="Arial"/>
      <family val="2"/>
    </font>
    <font>
      <sz val="11"/>
      <color rgb="FFFF0000"/>
      <name val="Calibri"/>
      <family val="2"/>
      <scheme val="minor"/>
    </font>
    <font>
      <sz val="12"/>
      <color theme="1"/>
      <name val="Garamond"/>
      <family val="1"/>
    </font>
    <font>
      <sz val="8"/>
      <color theme="1"/>
      <name val="Calibri"/>
      <family val="2"/>
      <scheme val="minor"/>
    </font>
    <font>
      <sz val="12"/>
      <color rgb="FF000000"/>
      <name val="Arial"/>
      <family val="2"/>
    </font>
    <font>
      <sz val="8"/>
      <color rgb="FF000000"/>
      <name val="Arial "/>
    </font>
    <font>
      <b/>
      <sz val="9"/>
      <color rgb="FF000000"/>
      <name val="Calibri"/>
      <family val="2"/>
    </font>
    <font>
      <sz val="10"/>
      <color theme="1"/>
      <name val="Calibri"/>
      <family val="2"/>
      <scheme val="minor"/>
    </font>
    <font>
      <sz val="7"/>
      <color rgb="FF000000"/>
      <name val="Arial "/>
    </font>
    <font>
      <sz val="10"/>
      <color rgb="FF050505"/>
      <name val="Calibri"/>
      <family val="2"/>
      <scheme val="minor"/>
    </font>
    <font>
      <b/>
      <sz val="10"/>
      <color rgb="FF000000"/>
      <name val="Calibri"/>
      <family val="2"/>
      <scheme val="minor"/>
    </font>
    <font>
      <b/>
      <sz val="10"/>
      <color rgb="FF050505"/>
      <name val="Calibri"/>
      <family val="2"/>
      <scheme val="minor"/>
    </font>
    <font>
      <b/>
      <sz val="10"/>
      <color rgb="FFFF0000"/>
      <name val="Calibri"/>
      <family val="2"/>
      <scheme val="minor"/>
    </font>
    <font>
      <sz val="10"/>
      <name val="Calibri"/>
      <family val="2"/>
      <scheme val="minor"/>
    </font>
    <font>
      <b/>
      <sz val="10"/>
      <name val="Calibri"/>
      <family val="2"/>
      <scheme val="minor"/>
    </font>
    <font>
      <b/>
      <i/>
      <sz val="10"/>
      <color rgb="FF000000"/>
      <name val="Calibri"/>
      <family val="2"/>
      <scheme val="minor"/>
    </font>
    <font>
      <b/>
      <sz val="10"/>
      <color rgb="FF080808"/>
      <name val="Calibri"/>
      <family val="2"/>
      <scheme val="minor"/>
    </font>
    <font>
      <sz val="10"/>
      <color rgb="FF080808"/>
      <name val="Calibri"/>
      <family val="2"/>
      <scheme val="minor"/>
    </font>
    <font>
      <b/>
      <sz val="8"/>
      <color rgb="FF080808"/>
      <name val="Calibri"/>
      <family val="2"/>
    </font>
    <font>
      <b/>
      <sz val="7"/>
      <color rgb="FF080808"/>
      <name val="Calibri"/>
      <family val="2"/>
    </font>
    <font>
      <b/>
      <sz val="9"/>
      <color indexed="81"/>
      <name val="Tahoma"/>
      <family val="2"/>
    </font>
    <font>
      <sz val="9"/>
      <color indexed="81"/>
      <name val="Tahoma"/>
      <family val="2"/>
    </font>
    <font>
      <sz val="12"/>
      <color rgb="FF050505"/>
      <name val="Times New Roman"/>
      <family val="1"/>
    </font>
    <font>
      <b/>
      <sz val="12"/>
      <color rgb="FF0070C0"/>
      <name val="Times New Roman"/>
      <family val="1"/>
    </font>
    <font>
      <b/>
      <i/>
      <sz val="12"/>
      <color rgb="FF002060"/>
      <name val="Times New Roman"/>
      <family val="1"/>
    </font>
    <font>
      <sz val="12"/>
      <color rgb="FF002060"/>
      <name val="Times New Roman"/>
      <family val="1"/>
    </font>
    <font>
      <sz val="11"/>
      <color rgb="FF000000"/>
      <name val="Calibri"/>
      <charset val="134"/>
      <scheme val="minor"/>
    </font>
    <font>
      <b/>
      <sz val="11"/>
      <color rgb="FF000000"/>
      <name val="Arial"/>
      <charset val="134"/>
    </font>
    <font>
      <b/>
      <sz val="9"/>
      <color rgb="FF050505"/>
      <name val="Calibri"/>
      <charset val="134"/>
      <scheme val="minor"/>
    </font>
    <font>
      <sz val="10"/>
      <color rgb="FF000000"/>
      <name val="Calibri"/>
      <charset val="134"/>
      <scheme val="minor"/>
    </font>
    <font>
      <sz val="10"/>
      <name val="Calibri"/>
      <charset val="134"/>
      <scheme val="minor"/>
    </font>
    <font>
      <b/>
      <sz val="11"/>
      <color rgb="FFC00000"/>
      <name val="Arial"/>
      <charset val="134"/>
    </font>
    <font>
      <b/>
      <sz val="9"/>
      <color rgb="FFC00000"/>
      <name val="Arial"/>
      <charset val="134"/>
    </font>
    <font>
      <b/>
      <sz val="7"/>
      <color rgb="FFC00000"/>
      <name val="Arial"/>
      <charset val="134"/>
    </font>
    <font>
      <b/>
      <sz val="8"/>
      <color rgb="FF080808"/>
      <name val="Arial"/>
      <charset val="134"/>
    </font>
    <font>
      <sz val="8"/>
      <color rgb="FF080808"/>
      <name val="Arial"/>
      <charset val="134"/>
    </font>
    <font>
      <sz val="9"/>
      <color rgb="FF080808"/>
      <name val="Arial"/>
      <charset val="134"/>
    </font>
    <font>
      <sz val="7"/>
      <color rgb="FF000000"/>
      <name val="Arial"/>
      <charset val="134"/>
    </font>
    <font>
      <b/>
      <sz val="7"/>
      <color rgb="FF000000"/>
      <name val="Arial"/>
      <charset val="134"/>
    </font>
    <font>
      <b/>
      <sz val="7"/>
      <color rgb="FF0070C0"/>
      <name val="Arial"/>
      <charset val="134"/>
    </font>
    <font>
      <sz val="7"/>
      <color rgb="FF050505"/>
      <name val="Arial"/>
      <charset val="134"/>
    </font>
    <font>
      <sz val="9"/>
      <color rgb="FF000000"/>
      <name val="Calibri"/>
      <charset val="134"/>
      <scheme val="minor"/>
    </font>
    <font>
      <sz val="9"/>
      <color rgb="FF000000"/>
      <name val="Arial"/>
      <charset val="134"/>
    </font>
    <font>
      <sz val="11"/>
      <color rgb="FFFF0000"/>
      <name val="Calibri"/>
      <charset val="134"/>
      <scheme val="minor"/>
    </font>
    <font>
      <b/>
      <sz val="9"/>
      <name val="Calibri"/>
      <charset val="134"/>
      <scheme val="minor"/>
    </font>
    <font>
      <b/>
      <i/>
      <sz val="9"/>
      <color rgb="FF002060"/>
      <name val="Calibri"/>
      <charset val="134"/>
      <scheme val="minor"/>
    </font>
    <font>
      <sz val="9"/>
      <color rgb="FFFF0000"/>
      <name val="Calibri"/>
      <charset val="134"/>
      <scheme val="minor"/>
    </font>
    <font>
      <sz val="9"/>
      <color rgb="FF002060"/>
      <name val="Calibri"/>
      <charset val="134"/>
      <scheme val="minor"/>
    </font>
    <font>
      <b/>
      <sz val="9"/>
      <color rgb="FFC00000"/>
      <name val="Calibri"/>
      <charset val="134"/>
      <scheme val="minor"/>
    </font>
    <font>
      <b/>
      <sz val="9"/>
      <color rgb="FFFF0000"/>
      <name val="Calibri"/>
      <charset val="134"/>
      <scheme val="minor"/>
    </font>
    <font>
      <sz val="9"/>
      <name val="Calibri"/>
      <charset val="134"/>
      <scheme val="minor"/>
    </font>
    <font>
      <b/>
      <sz val="13"/>
      <color rgb="FFC00000"/>
      <name val="Calibri"/>
      <charset val="134"/>
      <scheme val="minor"/>
    </font>
    <font>
      <b/>
      <sz val="10"/>
      <color rgb="FFC00000"/>
      <name val="Calibri"/>
      <charset val="134"/>
      <scheme val="minor"/>
    </font>
    <font>
      <b/>
      <sz val="10"/>
      <color rgb="FFFF0000"/>
      <name val="Calibri"/>
      <charset val="134"/>
      <scheme val="minor"/>
    </font>
    <font>
      <b/>
      <sz val="13"/>
      <color rgb="FF000000"/>
      <name val="Calibri"/>
      <charset val="134"/>
      <scheme val="minor"/>
    </font>
    <font>
      <b/>
      <sz val="11"/>
      <name val="Calibri"/>
      <charset val="134"/>
      <scheme val="minor"/>
    </font>
    <font>
      <b/>
      <sz val="7"/>
      <name val="Calibri"/>
      <charset val="134"/>
      <scheme val="minor"/>
    </font>
    <font>
      <b/>
      <sz val="13"/>
      <name val="Calibri"/>
      <charset val="134"/>
      <scheme val="minor"/>
    </font>
    <font>
      <sz val="7"/>
      <name val="Calibri"/>
      <charset val="134"/>
      <scheme val="minor"/>
    </font>
    <font>
      <i/>
      <sz val="7"/>
      <name val="Arial"/>
      <charset val="134"/>
    </font>
    <font>
      <sz val="9"/>
      <name val="Arial"/>
      <charset val="134"/>
    </font>
    <font>
      <b/>
      <sz val="8"/>
      <name val="Calibri"/>
      <charset val="134"/>
      <scheme val="minor"/>
    </font>
    <font>
      <i/>
      <sz val="9"/>
      <name val="Calibri"/>
      <charset val="134"/>
      <scheme val="minor"/>
    </font>
    <font>
      <sz val="11"/>
      <name val="Calibri"/>
      <charset val="134"/>
      <scheme val="minor"/>
    </font>
    <font>
      <sz val="7"/>
      <name val="Arial"/>
      <charset val="134"/>
    </font>
    <font>
      <i/>
      <sz val="7"/>
      <name val="Calibri"/>
      <charset val="134"/>
      <scheme val="minor"/>
    </font>
    <font>
      <b/>
      <sz val="11"/>
      <color rgb="FF050505"/>
      <name val="Arial"/>
      <family val="2"/>
    </font>
    <font>
      <b/>
      <sz val="10"/>
      <color rgb="FFC00000"/>
      <name val="Calibri"/>
      <family val="2"/>
    </font>
    <font>
      <b/>
      <sz val="7"/>
      <color rgb="FF000000"/>
      <name val="Calibri"/>
      <family val="2"/>
    </font>
    <font>
      <b/>
      <sz val="13"/>
      <color rgb="FF050505"/>
      <name val="Calibri"/>
      <family val="2"/>
    </font>
    <font>
      <b/>
      <sz val="13"/>
      <color rgb="FF080808"/>
      <name val="Calibri"/>
      <family val="2"/>
    </font>
    <font>
      <b/>
      <sz val="8"/>
      <color rgb="FF000000"/>
      <name val="Calibri"/>
      <family val="2"/>
    </font>
    <font>
      <i/>
      <sz val="7"/>
      <color rgb="FF000000"/>
      <name val="Calibri"/>
      <family val="2"/>
    </font>
    <font>
      <sz val="7"/>
      <color rgb="FF000000"/>
      <name val="Calibri"/>
      <family val="2"/>
    </font>
    <font>
      <b/>
      <sz val="11"/>
      <color theme="1"/>
      <name val="Garamond"/>
      <family val="1"/>
    </font>
    <font>
      <sz val="11"/>
      <color theme="1"/>
      <name val="Times New Roman"/>
      <family val="1"/>
    </font>
    <font>
      <b/>
      <sz val="11"/>
      <color theme="1"/>
      <name val="Times New Roman"/>
      <family val="1"/>
    </font>
    <font>
      <b/>
      <sz val="11"/>
      <color rgb="FF000000"/>
      <name val="Times New Roman"/>
      <family val="1"/>
    </font>
    <font>
      <b/>
      <sz val="11"/>
      <name val="Times New Roman"/>
      <family val="1"/>
    </font>
    <font>
      <b/>
      <sz val="11"/>
      <color rgb="FFFF0000"/>
      <name val="Times New Roman"/>
      <family val="1"/>
    </font>
    <font>
      <sz val="11"/>
      <color theme="8"/>
      <name val="Times New Roman"/>
      <family val="1"/>
    </font>
    <font>
      <b/>
      <sz val="11"/>
      <color rgb="FF0070C0"/>
      <name val="Times New Roman"/>
      <family val="1"/>
    </font>
    <font>
      <sz val="9"/>
      <color rgb="FF000000"/>
      <name val="Times New Roman"/>
      <family val="1"/>
    </font>
    <font>
      <sz val="10"/>
      <color rgb="FF000000"/>
      <name val="Times New Roman"/>
      <family val="1"/>
    </font>
    <font>
      <b/>
      <i/>
      <sz val="11"/>
      <color rgb="FF002060"/>
      <name val="Times New Roman"/>
      <family val="1"/>
    </font>
    <font>
      <sz val="11"/>
      <color rgb="FF002060"/>
      <name val="Times New Roman"/>
      <family val="1"/>
    </font>
    <font>
      <b/>
      <sz val="8"/>
      <color rgb="FFC00000"/>
      <name val="Times New Roman"/>
      <family val="1"/>
    </font>
    <font>
      <sz val="12"/>
      <name val="Times New Roman"/>
      <family val="1"/>
    </font>
    <font>
      <sz val="12"/>
      <color rgb="FFFF0000"/>
      <name val="Times New Roman"/>
      <family val="1"/>
    </font>
    <font>
      <sz val="11"/>
      <color theme="1"/>
      <name val="Calibri"/>
      <family val="2"/>
    </font>
  </fonts>
  <fills count="19">
    <fill>
      <patternFill patternType="none"/>
    </fill>
    <fill>
      <patternFill patternType="gray125"/>
    </fill>
    <fill>
      <patternFill patternType="none"/>
    </fill>
    <fill>
      <patternFill patternType="solid">
        <fgColor rgb="FFEBF1DE"/>
        <bgColor rgb="FF000000"/>
      </patternFill>
    </fill>
    <fill>
      <patternFill patternType="solid">
        <fgColor rgb="FFFFFFFF"/>
        <bgColor rgb="FF000000"/>
      </patternFill>
    </fill>
    <fill>
      <patternFill patternType="solid">
        <fgColor rgb="FFE6E6E6"/>
        <bgColor rgb="FF000000"/>
      </patternFill>
    </fill>
    <fill>
      <patternFill patternType="solid">
        <fgColor rgb="FFEBF1DE"/>
      </patternFill>
    </fill>
    <fill>
      <patternFill patternType="solid">
        <fgColor rgb="FFFFFFFF"/>
      </patternFill>
    </fill>
    <fill>
      <patternFill patternType="solid">
        <fgColor rgb="FFE6E6E6"/>
      </patternFill>
    </fill>
    <fill>
      <patternFill patternType="solid">
        <fgColor theme="0"/>
        <bgColor indexed="64"/>
      </patternFill>
    </fill>
    <fill>
      <patternFill patternType="solid">
        <fgColor rgb="FFEBF1DE"/>
        <bgColor rgb="FFFFFFFF"/>
      </patternFill>
    </fill>
    <fill>
      <patternFill patternType="solid">
        <fgColor theme="2"/>
        <bgColor indexed="64"/>
      </patternFill>
    </fill>
    <fill>
      <patternFill patternType="solid">
        <fgColor theme="0" tint="-4.9989318521683403E-2"/>
        <bgColor indexed="64"/>
      </patternFill>
    </fill>
    <fill>
      <patternFill patternType="solid">
        <fgColor rgb="FFEBF1DE"/>
        <bgColor indexed="64"/>
      </patternFill>
    </fill>
    <fill>
      <patternFill patternType="solid">
        <fgColor rgb="FFFFFFFF"/>
        <bgColor indexed="64"/>
      </patternFill>
    </fill>
    <fill>
      <patternFill patternType="solid">
        <fgColor rgb="FFE6E6E6"/>
        <bgColor indexed="64"/>
      </patternFill>
    </fill>
    <fill>
      <patternFill patternType="solid">
        <fgColor theme="0"/>
        <bgColor rgb="FFFFFFFF"/>
      </patternFill>
    </fill>
    <fill>
      <patternFill patternType="solid">
        <fgColor rgb="FFFFFFFF"/>
        <bgColor rgb="FFFFFFFF"/>
      </patternFill>
    </fill>
    <fill>
      <patternFill patternType="solid">
        <fgColor rgb="FFE6E6E6"/>
        <bgColor rgb="FFFFFFFF"/>
      </patternFill>
    </fill>
  </fills>
  <borders count="408">
    <border>
      <left/>
      <right/>
      <top/>
      <bottom/>
      <diagonal/>
    </border>
    <border>
      <left/>
      <right/>
      <top/>
      <bottom/>
      <diagonal/>
    </border>
    <border>
      <left style="double">
        <color rgb="FF050505"/>
      </left>
      <right style="thin">
        <color rgb="FF050505"/>
      </right>
      <top style="double">
        <color rgb="FF050505"/>
      </top>
      <bottom style="thin">
        <color rgb="FF050505"/>
      </bottom>
      <diagonal/>
    </border>
    <border>
      <left style="thin">
        <color rgb="FF050505"/>
      </left>
      <right style="thin">
        <color rgb="FF050505"/>
      </right>
      <top style="double">
        <color rgb="FF050505"/>
      </top>
      <bottom style="thin">
        <color rgb="FF050505"/>
      </bottom>
      <diagonal/>
    </border>
    <border>
      <left style="thin">
        <color rgb="FF050505"/>
      </left>
      <right style="thin">
        <color rgb="FF050505"/>
      </right>
      <top style="thin">
        <color rgb="FF050505"/>
      </top>
      <bottom style="thin">
        <color rgb="FF050505"/>
      </bottom>
      <diagonal/>
    </border>
    <border>
      <left style="thin">
        <color rgb="FF050505"/>
      </left>
      <right style="double">
        <color rgb="FF050505"/>
      </right>
      <top style="thin">
        <color rgb="FF050505"/>
      </top>
      <bottom style="thin">
        <color rgb="FF050505"/>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50505"/>
      </left>
      <right/>
      <top style="double">
        <color rgb="FF050505"/>
      </top>
      <bottom style="thin">
        <color rgb="FF050505"/>
      </bottom>
      <diagonal/>
    </border>
    <border>
      <left/>
      <right/>
      <top style="double">
        <color rgb="FF050505"/>
      </top>
      <bottom style="thin">
        <color rgb="FF050505"/>
      </bottom>
      <diagonal/>
    </border>
    <border>
      <left/>
      <right style="double">
        <color rgb="FF050505"/>
      </right>
      <top style="double">
        <color rgb="FF050505"/>
      </top>
      <bottom style="thin">
        <color rgb="FF050505"/>
      </bottom>
      <diagonal/>
    </border>
    <border>
      <left style="double">
        <color rgb="FF000000"/>
      </left>
      <right style="thin">
        <color rgb="FF000000"/>
      </right>
      <top style="thin">
        <color rgb="FF000000"/>
      </top>
      <bottom style="double">
        <color rgb="FF000000"/>
      </bottom>
      <diagonal/>
    </border>
    <border>
      <left style="thin">
        <color rgb="FF050505"/>
      </left>
      <right style="thin">
        <color rgb="FF050505"/>
      </right>
      <top style="thin">
        <color rgb="FF050505"/>
      </top>
      <bottom style="hair">
        <color rgb="FF050505"/>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hair">
        <color rgb="FF000000"/>
      </left>
      <right style="double">
        <color rgb="FF000000"/>
      </right>
      <top/>
      <bottom style="hair">
        <color rgb="FF000000"/>
      </bottom>
      <diagonal/>
    </border>
    <border>
      <left style="double">
        <color rgb="FF050505"/>
      </left>
      <right style="hair">
        <color rgb="FF050505"/>
      </right>
      <top style="hair">
        <color rgb="FF050505"/>
      </top>
      <bottom style="thin">
        <color rgb="FF050505"/>
      </bottom>
      <diagonal/>
    </border>
    <border>
      <left style="hair">
        <color rgb="FF050505"/>
      </left>
      <right style="thin">
        <color rgb="FF050505"/>
      </right>
      <top style="hair">
        <color rgb="FF050505"/>
      </top>
      <bottom style="thin">
        <color rgb="FF050505"/>
      </bottom>
      <diagonal/>
    </border>
    <border>
      <left style="thin">
        <color rgb="FF000000"/>
      </left>
      <right style="thin">
        <color rgb="FF000000"/>
      </right>
      <top/>
      <bottom/>
      <diagonal/>
    </border>
    <border>
      <left style="thin">
        <color rgb="FF000000"/>
      </left>
      <right style="hair">
        <color rgb="FF000000"/>
      </right>
      <top style="double">
        <color rgb="FF000000"/>
      </top>
      <bottom style="hair">
        <color rgb="FF000000"/>
      </bottom>
      <diagonal/>
    </border>
    <border>
      <left style="hair">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hair">
        <color rgb="FF000000"/>
      </left>
      <right style="double">
        <color rgb="FF000000"/>
      </right>
      <top style="double">
        <color rgb="FF000000"/>
      </top>
      <bottom style="hair">
        <color rgb="FF000000"/>
      </bottom>
      <diagonal/>
    </border>
    <border>
      <left style="double">
        <color rgb="FF050505"/>
      </left>
      <right/>
      <top style="thin">
        <color rgb="FF050505"/>
      </top>
      <bottom style="thin">
        <color rgb="FF050505"/>
      </bottom>
      <diagonal/>
    </border>
    <border>
      <left/>
      <right/>
      <top style="thin">
        <color rgb="FF050505"/>
      </top>
      <bottom style="thin">
        <color rgb="FF050505"/>
      </bottom>
      <diagonal/>
    </border>
    <border>
      <left/>
      <right style="double">
        <color rgb="FF050505"/>
      </right>
      <top style="thin">
        <color rgb="FF050505"/>
      </top>
      <bottom style="thin">
        <color rgb="FF050505"/>
      </bottom>
      <diagonal/>
    </border>
    <border>
      <left style="thin">
        <color rgb="FF050505"/>
      </left>
      <right/>
      <top style="thin">
        <color rgb="FF050505"/>
      </top>
      <bottom style="hair">
        <color rgb="FF050505"/>
      </bottom>
      <diagonal/>
    </border>
    <border>
      <left/>
      <right style="thin">
        <color rgb="FF050505"/>
      </right>
      <top style="thin">
        <color rgb="FF050505"/>
      </top>
      <bottom style="hair">
        <color rgb="FF050505"/>
      </bottom>
      <diagonal/>
    </border>
    <border>
      <left style="thin">
        <color rgb="FF000000"/>
      </left>
      <right style="double">
        <color rgb="FF000000"/>
      </right>
      <top/>
      <bottom style="hair">
        <color rgb="FF000000"/>
      </bottom>
      <diagonal/>
    </border>
    <border>
      <left style="thin">
        <color rgb="FF050505"/>
      </left>
      <right style="double">
        <color rgb="FF050505"/>
      </right>
      <top style="double">
        <color rgb="FF050505"/>
      </top>
      <bottom style="thin">
        <color rgb="FF050505"/>
      </bottom>
      <diagonal/>
    </border>
    <border>
      <left style="double">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hair">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dotted">
        <color rgb="FF000000"/>
      </right>
      <top style="dashed">
        <color rgb="FF000000"/>
      </top>
      <bottom style="dash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50505"/>
      </left>
      <right/>
      <top style="thin">
        <color rgb="FF050505"/>
      </top>
      <bottom style="thin">
        <color rgb="FF000000"/>
      </bottom>
      <diagonal/>
    </border>
    <border>
      <left/>
      <right style="thin">
        <color rgb="FF050505"/>
      </right>
      <top style="thin">
        <color rgb="FF050505"/>
      </top>
      <bottom style="thin">
        <color rgb="FF000000"/>
      </bottom>
      <diagonal/>
    </border>
    <border>
      <left style="thin">
        <color rgb="FF050505"/>
      </left>
      <right/>
      <top style="thin">
        <color rgb="FF000000"/>
      </top>
      <bottom style="thin">
        <color rgb="FF050505"/>
      </bottom>
      <diagonal/>
    </border>
    <border>
      <left/>
      <right style="thin">
        <color rgb="FF050505"/>
      </right>
      <top style="thin">
        <color rgb="FF000000"/>
      </top>
      <bottom style="thin">
        <color rgb="FF050505"/>
      </bottom>
      <diagonal/>
    </border>
    <border>
      <left style="thin">
        <color rgb="FF050505"/>
      </left>
      <right style="thin">
        <color rgb="FF050505"/>
      </right>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50505"/>
      </left>
      <right/>
      <top style="double">
        <color rgb="FF050505"/>
      </top>
      <bottom/>
      <diagonal/>
    </border>
    <border>
      <left style="thin">
        <color rgb="FF050505"/>
      </left>
      <right/>
      <top/>
      <bottom/>
      <diagonal/>
    </border>
    <border>
      <left style="thin">
        <color rgb="FF050505"/>
      </left>
      <right/>
      <top/>
      <bottom style="thin">
        <color rgb="FF000000"/>
      </bottom>
      <diagonal/>
    </border>
    <border>
      <left style="thin">
        <color rgb="FF050505"/>
      </left>
      <right style="thin">
        <color rgb="FF050505"/>
      </right>
      <top style="double">
        <color rgb="FF050505"/>
      </top>
      <bottom/>
      <diagonal/>
    </border>
    <border>
      <left style="thin">
        <color rgb="FF050505"/>
      </left>
      <right style="thin">
        <color rgb="FF050505"/>
      </right>
      <top/>
      <bottom/>
      <diagonal/>
    </border>
    <border>
      <left/>
      <right style="thin">
        <color rgb="FF050505"/>
      </right>
      <top style="double">
        <color rgb="FF050505"/>
      </top>
      <bottom/>
      <diagonal/>
    </border>
    <border>
      <left/>
      <right style="thin">
        <color rgb="FF050505"/>
      </right>
      <top/>
      <bottom/>
      <diagonal/>
    </border>
    <border>
      <left/>
      <right style="thin">
        <color rgb="FF050505"/>
      </right>
      <top/>
      <bottom style="thin">
        <color rgb="FF000000"/>
      </bottom>
      <diagonal/>
    </border>
    <border>
      <left style="double">
        <color rgb="FF050505"/>
      </left>
      <right style="thin">
        <color rgb="FF050505"/>
      </right>
      <top style="double">
        <color rgb="FF050505"/>
      </top>
      <bottom/>
      <diagonal/>
    </border>
    <border>
      <left style="double">
        <color rgb="FF050505"/>
      </left>
      <right style="thin">
        <color rgb="FF050505"/>
      </right>
      <top/>
      <bottom/>
      <diagonal/>
    </border>
    <border>
      <left style="double">
        <color rgb="FF050505"/>
      </left>
      <right style="thin">
        <color rgb="FF050505"/>
      </right>
      <top/>
      <bottom style="thin">
        <color rgb="FF000000"/>
      </bottom>
      <diagonal/>
    </border>
    <border>
      <left style="thin">
        <color rgb="FF050505"/>
      </left>
      <right style="thin">
        <color rgb="FF050505"/>
      </right>
      <top/>
      <bottom style="thin">
        <color rgb="FF050505"/>
      </bottom>
      <diagonal/>
    </border>
    <border>
      <left style="thin">
        <color rgb="FF050505"/>
      </left>
      <right style="thin">
        <color rgb="FF050505"/>
      </right>
      <top style="thin">
        <color rgb="FF000000"/>
      </top>
      <bottom/>
      <diagonal/>
    </border>
    <border>
      <left/>
      <right/>
      <top style="thin">
        <color rgb="FF050505"/>
      </top>
      <bottom/>
      <diagonal/>
    </border>
    <border>
      <left/>
      <right/>
      <top/>
      <bottom style="double">
        <color rgb="FF050505"/>
      </bottom>
      <diagonal/>
    </border>
    <border>
      <left style="thin">
        <color rgb="FF050505"/>
      </left>
      <right/>
      <top style="thin">
        <color rgb="FF050505"/>
      </top>
      <bottom style="hair">
        <color rgb="FF000000"/>
      </bottom>
      <diagonal/>
    </border>
    <border>
      <left/>
      <right/>
      <top style="thin">
        <color rgb="FF050505"/>
      </top>
      <bottom style="hair">
        <color rgb="FF000000"/>
      </bottom>
      <diagonal/>
    </border>
    <border>
      <left/>
      <right style="thin">
        <color rgb="FF050505"/>
      </right>
      <top style="thin">
        <color rgb="FF050505"/>
      </top>
      <bottom style="hair">
        <color rgb="FF000000"/>
      </bottom>
      <diagonal/>
    </border>
    <border>
      <left style="thin">
        <color rgb="FF050505"/>
      </left>
      <right/>
      <top style="thin">
        <color rgb="FF050505"/>
      </top>
      <bottom/>
      <diagonal/>
    </border>
    <border>
      <left/>
      <right style="thin">
        <color rgb="FF050505"/>
      </right>
      <top style="thin">
        <color rgb="FF050505"/>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050505"/>
      </left>
      <right style="thin">
        <color rgb="FF000000"/>
      </right>
      <top style="thin">
        <color rgb="FF050505"/>
      </top>
      <bottom/>
      <diagonal/>
    </border>
    <border>
      <left style="double">
        <color rgb="FF050505"/>
      </left>
      <right style="thin">
        <color rgb="FF000000"/>
      </right>
      <top/>
      <bottom style="thin">
        <color rgb="FF000000"/>
      </bottom>
      <diagonal/>
    </border>
    <border>
      <left style="double">
        <color rgb="FF050505"/>
      </left>
      <right/>
      <top style="thin">
        <color rgb="FF000000"/>
      </top>
      <bottom style="hair">
        <color rgb="FF050505"/>
      </bottom>
      <diagonal/>
    </border>
    <border>
      <left/>
      <right style="thin">
        <color rgb="FF000000"/>
      </right>
      <top style="thin">
        <color rgb="FF000000"/>
      </top>
      <bottom style="hair">
        <color rgb="FF050505"/>
      </bottom>
      <diagonal/>
    </border>
    <border>
      <left style="double">
        <color rgb="FF050505"/>
      </left>
      <right/>
      <top style="double">
        <color rgb="FF000000"/>
      </top>
      <bottom style="thin">
        <color rgb="FF000000"/>
      </bottom>
      <diagonal/>
    </border>
    <border>
      <left/>
      <right style="thin">
        <color rgb="FF000000"/>
      </right>
      <top style="double">
        <color rgb="FF000000"/>
      </top>
      <bottom style="thin">
        <color rgb="FF000000"/>
      </bottom>
      <diagonal/>
    </border>
    <border>
      <left/>
      <right style="double">
        <color rgb="FF050505"/>
      </right>
      <top style="thin">
        <color rgb="FF050505"/>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50505"/>
      </top>
      <bottom style="thin">
        <color rgb="FF050505"/>
      </bottom>
      <diagonal/>
    </border>
    <border>
      <left style="thin">
        <color rgb="FF000000"/>
      </left>
      <right style="double">
        <color rgb="FF050505"/>
      </right>
      <top style="thin">
        <color rgb="FF050505"/>
      </top>
      <bottom style="thin">
        <color rgb="FF050505"/>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50505"/>
      </left>
      <right/>
      <top style="double">
        <color rgb="FF050505"/>
      </top>
      <bottom/>
      <diagonal/>
    </border>
    <border>
      <left style="double">
        <color rgb="FF050505"/>
      </left>
      <right/>
      <top/>
      <bottom style="thin">
        <color rgb="FF050505"/>
      </bottom>
      <diagonal/>
    </border>
    <border>
      <left/>
      <right/>
      <top style="double">
        <color rgb="FF050505"/>
      </top>
      <bottom/>
      <diagonal/>
    </border>
    <border>
      <left/>
      <right/>
      <top/>
      <bottom style="thin">
        <color rgb="FF050505"/>
      </bottom>
      <diagonal/>
    </border>
    <border>
      <left/>
      <right style="double">
        <color rgb="FF050505"/>
      </right>
      <top style="double">
        <color rgb="FF050505"/>
      </top>
      <bottom/>
      <diagonal/>
    </border>
    <border>
      <left/>
      <right style="double">
        <color rgb="FF050505"/>
      </right>
      <top/>
      <bottom style="thin">
        <color rgb="FF050505"/>
      </bottom>
      <diagonal/>
    </border>
    <border>
      <left style="double">
        <color rgb="FF000000"/>
      </left>
      <right/>
      <top style="thin">
        <color rgb="FF000000"/>
      </top>
      <bottom/>
      <diagonal/>
    </border>
    <border>
      <left/>
      <right style="thin">
        <color rgb="FF000000"/>
      </right>
      <top style="thin">
        <color rgb="FF000000"/>
      </top>
      <bottom/>
      <diagonal/>
    </border>
    <border>
      <left style="double">
        <color rgb="FF000000"/>
      </left>
      <right/>
      <top/>
      <bottom/>
      <diagonal/>
    </border>
    <border>
      <left/>
      <right style="thin">
        <color rgb="FF000000"/>
      </right>
      <top/>
      <bottom/>
      <diagonal/>
    </border>
    <border>
      <left style="double">
        <color rgb="FF000000"/>
      </left>
      <right/>
      <top/>
      <bottom style="double">
        <color rgb="FF000000"/>
      </bottom>
      <diagonal/>
    </border>
    <border>
      <left/>
      <right style="thin">
        <color rgb="FF000000"/>
      </right>
      <top/>
      <bottom style="double">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50505"/>
      </left>
      <right style="thin">
        <color rgb="FF050505"/>
      </right>
      <top style="thin">
        <color rgb="FF050505"/>
      </top>
      <bottom/>
      <diagonal/>
    </border>
    <border>
      <left style="thin">
        <color rgb="FF000000"/>
      </left>
      <right style="double">
        <color rgb="FF000000"/>
      </right>
      <top style="thin">
        <color rgb="FF000000"/>
      </top>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rgb="FF000000"/>
      </left>
      <right style="dotted">
        <color rgb="FF000000"/>
      </right>
      <top/>
      <bottom/>
      <diagonal/>
    </border>
    <border>
      <left style="thin">
        <color rgb="FF000000"/>
      </left>
      <right style="dotted">
        <color rgb="FF000000"/>
      </right>
      <top style="hair">
        <color rgb="FF000000"/>
      </top>
      <bottom/>
      <diagonal/>
    </border>
    <border>
      <left/>
      <right style="thin">
        <color rgb="FF000000"/>
      </right>
      <top style="hair">
        <color rgb="FF000000"/>
      </top>
      <bottom/>
      <diagonal/>
    </border>
    <border>
      <left style="thin">
        <color rgb="FF000000"/>
      </left>
      <right style="thin">
        <color rgb="FF000000"/>
      </right>
      <top style="hair">
        <color rgb="FF000000"/>
      </top>
      <bottom/>
      <diagonal/>
    </border>
    <border>
      <left style="double">
        <color rgb="FF050505"/>
      </left>
      <right/>
      <top style="double">
        <color rgb="FF050505"/>
      </top>
      <bottom style="hair">
        <color rgb="FF050505"/>
      </bottom>
      <diagonal/>
    </border>
    <border>
      <left/>
      <right/>
      <top style="thin">
        <color rgb="FF050505"/>
      </top>
      <bottom style="thin">
        <color rgb="FF000000"/>
      </bottom>
      <diagonal/>
    </border>
    <border>
      <left/>
      <right style="double">
        <color rgb="FF050505"/>
      </right>
      <top style="thin">
        <color rgb="FF050505"/>
      </top>
      <bottom style="thin">
        <color rgb="FF000000"/>
      </bottom>
      <diagonal/>
    </border>
    <border>
      <left style="thin">
        <color rgb="FF050505"/>
      </left>
      <right/>
      <top style="thin">
        <color rgb="FF000000"/>
      </top>
      <bottom style="hair">
        <color rgb="FF000000"/>
      </bottom>
      <diagonal/>
    </border>
    <border>
      <left/>
      <right style="thin">
        <color rgb="FF050505"/>
      </right>
      <top style="thin">
        <color rgb="FF000000"/>
      </top>
      <bottom style="hair">
        <color rgb="FF000000"/>
      </bottom>
      <diagonal/>
    </border>
    <border>
      <left style="thin">
        <color rgb="FF000000"/>
      </left>
      <right style="dotted">
        <color rgb="FF000000"/>
      </right>
      <top style="hair">
        <color rgb="FF050505"/>
      </top>
      <bottom/>
      <diagonal/>
    </border>
    <border>
      <left style="dotted">
        <color rgb="FF000000"/>
      </left>
      <right style="thin">
        <color rgb="FF000000"/>
      </right>
      <top style="hair">
        <color rgb="FF050505"/>
      </top>
      <bottom/>
      <diagonal/>
    </border>
    <border>
      <left style="dotted">
        <color rgb="FF000000"/>
      </left>
      <right style="thin">
        <color rgb="FF000000"/>
      </right>
      <top/>
      <bottom/>
      <diagonal/>
    </border>
    <border>
      <left style="dotted">
        <color rgb="FF000000"/>
      </left>
      <right style="thin">
        <color rgb="FF000000"/>
      </right>
      <top/>
      <bottom style="thin">
        <color rgb="FF000000"/>
      </bottom>
      <diagonal/>
    </border>
    <border>
      <left style="dotted">
        <color rgb="FF000000"/>
      </left>
      <right style="thin">
        <color rgb="FF000000"/>
      </right>
      <top style="hair">
        <color rgb="FF000000"/>
      </top>
      <bottom/>
      <diagonal/>
    </border>
    <border>
      <left style="double">
        <color rgb="FF050505"/>
      </left>
      <right/>
      <top style="double">
        <color rgb="FF000000"/>
      </top>
      <bottom style="hair">
        <color rgb="FF050505"/>
      </bottom>
      <diagonal/>
    </border>
    <border>
      <left/>
      <right style="thin">
        <color rgb="FF000000"/>
      </right>
      <top style="double">
        <color rgb="FF000000"/>
      </top>
      <bottom style="hair">
        <color rgb="FF050505"/>
      </bottom>
      <diagonal/>
    </border>
    <border>
      <left/>
      <right style="thin">
        <color rgb="FF000000"/>
      </right>
      <top style="double">
        <color rgb="FF050505"/>
      </top>
      <bottom style="hair">
        <color rgb="FF050505"/>
      </bottom>
      <diagonal/>
    </border>
    <border>
      <left style="dotted">
        <color rgb="FF000000"/>
      </left>
      <right style="dotted">
        <color rgb="FF000000"/>
      </right>
      <top style="hair">
        <color rgb="FF000000"/>
      </top>
      <bottom/>
      <diagonal/>
    </border>
    <border>
      <left style="dotted">
        <color rgb="FF000000"/>
      </left>
      <right style="dotted">
        <color rgb="FF000000"/>
      </right>
      <top/>
      <bottom style="thin">
        <color rgb="FF000000"/>
      </bottom>
      <diagonal/>
    </border>
    <border>
      <left style="dotted">
        <color rgb="FF000000"/>
      </left>
      <right style="double">
        <color rgb="FF000000"/>
      </right>
      <top style="hair">
        <color rgb="FF000000"/>
      </top>
      <bottom/>
      <diagonal/>
    </border>
    <border>
      <left style="dotted">
        <color rgb="FF000000"/>
      </left>
      <right style="double">
        <color rgb="FF000000"/>
      </right>
      <top/>
      <bottom style="thin">
        <color rgb="FF000000"/>
      </bottom>
      <diagonal/>
    </border>
    <border>
      <left style="thin">
        <color rgb="FF000000"/>
      </left>
      <right/>
      <top/>
      <bottom/>
      <diagonal/>
    </border>
    <border>
      <left style="thin">
        <color rgb="FF050505"/>
      </left>
      <right style="double">
        <color rgb="FF050505"/>
      </right>
      <top style="thin">
        <color rgb="FF050505"/>
      </top>
      <bottom/>
      <diagonal/>
    </border>
    <border>
      <left style="thin">
        <color rgb="FF050505"/>
      </left>
      <right style="double">
        <color rgb="FF050505"/>
      </right>
      <top/>
      <bottom style="thin">
        <color rgb="FF000000"/>
      </bottom>
      <diagonal/>
    </border>
    <border>
      <left style="dotted">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dotted">
        <color rgb="FF000000"/>
      </right>
      <top style="thin">
        <color rgb="FF000000"/>
      </top>
      <bottom/>
      <diagonal/>
    </border>
    <border>
      <left style="medium">
        <color rgb="FF000000"/>
      </left>
      <right style="dotted">
        <color rgb="FF000000"/>
      </right>
      <top/>
      <bottom/>
      <diagonal/>
    </border>
    <border>
      <left style="medium">
        <color rgb="FF000000"/>
      </left>
      <right style="dotted">
        <color rgb="FF000000"/>
      </right>
      <top/>
      <bottom style="thin">
        <color rgb="FF000000"/>
      </bottom>
      <diagonal/>
    </border>
    <border>
      <left style="dotted">
        <color rgb="FF000000"/>
      </left>
      <right style="thin">
        <color rgb="FF000000"/>
      </right>
      <top style="thin">
        <color rgb="FF000000"/>
      </top>
      <bottom/>
      <diagonal/>
    </border>
    <border>
      <left style="thin">
        <color rgb="FF000000"/>
      </left>
      <right style="thin">
        <color rgb="FF000000"/>
      </right>
      <top style="dotted">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medium">
        <color rgb="FF000000"/>
      </bottom>
      <diagonal/>
    </border>
    <border>
      <left style="dotted">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80808"/>
      </top>
      <bottom style="thin">
        <color rgb="FF000000"/>
      </bottom>
      <diagonal/>
    </border>
    <border>
      <left/>
      <right/>
      <top style="thin">
        <color rgb="FF080808"/>
      </top>
      <bottom style="thin">
        <color rgb="FF000000"/>
      </bottom>
      <diagonal/>
    </border>
    <border>
      <left/>
      <right style="medium">
        <color rgb="FF080808"/>
      </right>
      <top style="thin">
        <color rgb="FF080808"/>
      </top>
      <bottom style="thin">
        <color rgb="FF000000"/>
      </bottom>
      <diagonal/>
    </border>
    <border>
      <left style="thin">
        <color rgb="FF000000"/>
      </left>
      <right/>
      <top style="thin">
        <color rgb="FF000000"/>
      </top>
      <bottom style="thin">
        <color rgb="FF080808"/>
      </bottom>
      <diagonal/>
    </border>
    <border>
      <left/>
      <right/>
      <top style="thin">
        <color rgb="FF000000"/>
      </top>
      <bottom style="thin">
        <color rgb="FF080808"/>
      </bottom>
      <diagonal/>
    </border>
    <border>
      <left/>
      <right style="medium">
        <color rgb="FF080808"/>
      </right>
      <top style="thin">
        <color rgb="FF000000"/>
      </top>
      <bottom style="thin">
        <color rgb="FF080808"/>
      </bottom>
      <diagonal/>
    </border>
    <border>
      <left style="thin">
        <color rgb="FF000000"/>
      </left>
      <right style="dotted">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double">
        <color rgb="FF050505"/>
      </left>
      <right style="thin">
        <color rgb="FF050505"/>
      </right>
      <top style="thin">
        <color rgb="FF050505"/>
      </top>
      <bottom style="hair">
        <color rgb="FF050505"/>
      </bottom>
      <diagonal/>
    </border>
    <border>
      <left style="double">
        <color rgb="FF050505"/>
      </left>
      <right style="thin">
        <color rgb="FF000000"/>
      </right>
      <top style="thin">
        <color rgb="FF050505"/>
      </top>
      <bottom style="thin">
        <color rgb="FF050505"/>
      </bottom>
      <diagonal/>
    </border>
    <border>
      <left style="double">
        <color rgb="FF050505"/>
      </left>
      <right style="thin">
        <color rgb="FF050505"/>
      </right>
      <top style="double">
        <color rgb="FF050505"/>
      </top>
      <bottom style="hair">
        <color rgb="FF050505"/>
      </bottom>
      <diagonal/>
    </border>
    <border>
      <left style="double">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thin">
        <color rgb="FF000000"/>
      </bottom>
      <diagonal/>
    </border>
    <border>
      <left/>
      <right/>
      <top style="double">
        <color rgb="FF000000"/>
      </top>
      <bottom/>
      <diagonal/>
    </border>
    <border>
      <left style="dotted">
        <color rgb="FF000000"/>
      </left>
      <right style="dotted">
        <color rgb="FF000000"/>
      </right>
      <top style="hair">
        <color rgb="FF000000"/>
      </top>
      <bottom style="thin">
        <color rgb="FF000000"/>
      </bottom>
      <diagonal/>
    </border>
    <border>
      <left style="dotted">
        <color rgb="FF000000"/>
      </left>
      <right style="thin">
        <color rgb="FF000000"/>
      </right>
      <top style="hair">
        <color rgb="FF000000"/>
      </top>
      <bottom style="thin">
        <color rgb="FF000000"/>
      </bottom>
      <diagonal/>
    </border>
    <border>
      <left style="dotted">
        <color rgb="FF000000"/>
      </left>
      <right style="double">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dotted">
        <color rgb="FF000000"/>
      </top>
      <bottom style="thin">
        <color rgb="FF000000"/>
      </bottom>
      <diagonal/>
    </border>
    <border>
      <left style="double">
        <color rgb="FF050505"/>
      </left>
      <right style="thin">
        <color rgb="FF050505"/>
      </right>
      <top style="thin">
        <color rgb="FF050505"/>
      </top>
      <bottom style="thin">
        <color rgb="FF050505"/>
      </bottom>
      <diagonal/>
    </border>
    <border>
      <left style="thin">
        <color rgb="FF000000"/>
      </left>
      <right style="dotted">
        <color rgb="FF000000"/>
      </right>
      <top style="thin">
        <color rgb="FF000000"/>
      </top>
      <bottom style="thin">
        <color rgb="FF000000"/>
      </bottom>
      <diagonal/>
    </border>
    <border>
      <left style="thin">
        <color rgb="FF050505"/>
      </left>
      <right style="double">
        <color rgb="FF050505"/>
      </right>
      <top style="thin">
        <color rgb="FF050505"/>
      </top>
      <bottom style="hair">
        <color rgb="FF050505"/>
      </bottom>
      <diagonal/>
    </border>
    <border>
      <left style="dotted">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80808"/>
      </left>
      <right style="medium">
        <color rgb="FF080808"/>
      </right>
      <top style="thin">
        <color rgb="FF080808"/>
      </top>
      <bottom style="thin">
        <color rgb="FF08080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50505"/>
      </right>
      <top style="thin">
        <color rgb="FF050505"/>
      </top>
      <bottom style="thin">
        <color rgb="FF050505"/>
      </bottom>
      <diagonal/>
    </border>
    <border>
      <left style="thin">
        <color rgb="FF050505"/>
      </left>
      <right style="thin">
        <color indexed="64"/>
      </right>
      <top style="thin">
        <color rgb="FF050505"/>
      </top>
      <bottom/>
      <diagonal/>
    </border>
    <border>
      <left style="thin">
        <color rgb="FF050505"/>
      </left>
      <right style="thin">
        <color indexed="64"/>
      </right>
      <top/>
      <bottom/>
      <diagonal/>
    </border>
    <border>
      <left style="thin">
        <color rgb="FF050505"/>
      </left>
      <right style="thin">
        <color indexed="64"/>
      </right>
      <top/>
      <bottom style="thin">
        <color rgb="FF050505"/>
      </bottom>
      <diagonal/>
    </border>
    <border>
      <left style="thin">
        <color rgb="FF050505"/>
      </left>
      <right/>
      <top style="thin">
        <color rgb="FF050505"/>
      </top>
      <bottom style="thin">
        <color rgb="FF050505"/>
      </bottom>
      <diagonal/>
    </border>
    <border>
      <left style="double">
        <color rgb="FF050505"/>
      </left>
      <right style="thin">
        <color rgb="FF050505"/>
      </right>
      <top style="double">
        <color rgb="FF050505"/>
      </top>
      <bottom style="medium">
        <color rgb="FF050505"/>
      </bottom>
      <diagonal/>
    </border>
    <border>
      <left style="thin">
        <color rgb="FF050505"/>
      </left>
      <right style="thin">
        <color rgb="FF050505"/>
      </right>
      <top style="double">
        <color rgb="FF050505"/>
      </top>
      <bottom style="medium">
        <color rgb="FF050505"/>
      </bottom>
      <diagonal/>
    </border>
    <border>
      <left style="thin">
        <color rgb="FF050505"/>
      </left>
      <right style="double">
        <color rgb="FF050505"/>
      </right>
      <top style="double">
        <color rgb="FF050505"/>
      </top>
      <bottom style="medium">
        <color rgb="FF050505"/>
      </bottom>
      <diagonal/>
    </border>
    <border>
      <left style="thin">
        <color rgb="FF050505"/>
      </left>
      <right/>
      <top/>
      <bottom style="thin">
        <color rgb="FF050505"/>
      </bottom>
      <diagonal/>
    </border>
    <border>
      <left/>
      <right style="thin">
        <color rgb="FF050505"/>
      </right>
      <top/>
      <bottom style="thin">
        <color rgb="FF050505"/>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rgb="FF000000"/>
      </top>
      <bottom/>
      <diagonal/>
    </border>
    <border>
      <left/>
      <right style="thin">
        <color indexed="64"/>
      </right>
      <top style="thin">
        <color indexed="64"/>
      </top>
      <bottom style="thin">
        <color indexed="64"/>
      </bottom>
      <diagonal/>
    </border>
    <border>
      <left/>
      <right/>
      <top style="thin">
        <color rgb="FF000000"/>
      </top>
      <bottom style="double">
        <color rgb="FF000000"/>
      </bottom>
      <diagonal/>
    </border>
    <border>
      <left style="thin">
        <color rgb="FF050505"/>
      </left>
      <right style="thin">
        <color indexed="64"/>
      </right>
      <top style="thin">
        <color rgb="FF050505"/>
      </top>
      <bottom style="thin">
        <color rgb="FF050505"/>
      </bottom>
      <diagonal/>
    </border>
    <border>
      <left style="thin">
        <color indexed="64"/>
      </left>
      <right style="thin">
        <color rgb="FF050505"/>
      </right>
      <top style="thin">
        <color indexed="64"/>
      </top>
      <bottom/>
      <diagonal/>
    </border>
    <border>
      <left style="thin">
        <color rgb="FF050505"/>
      </left>
      <right style="medium">
        <color indexed="64"/>
      </right>
      <top style="thin">
        <color rgb="FF050505"/>
      </top>
      <bottom style="thin">
        <color rgb="FF050505"/>
      </bottom>
      <diagonal/>
    </border>
    <border>
      <left/>
      <right/>
      <top/>
      <bottom style="medium">
        <color indexed="64"/>
      </bottom>
      <diagonal/>
    </border>
    <border>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double">
        <color rgb="FF000000"/>
      </left>
      <right style="thin">
        <color rgb="FF000000"/>
      </right>
      <top style="thin">
        <color rgb="FF000000"/>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rgb="FF000000"/>
      </right>
      <top style="thin">
        <color rgb="FF000000"/>
      </top>
      <bottom style="thin">
        <color rgb="FF000000"/>
      </bottom>
      <diagonal/>
    </border>
    <border>
      <left style="thin">
        <color rgb="FF000000"/>
      </left>
      <right style="double">
        <color indexed="64"/>
      </right>
      <top style="thin">
        <color rgb="FF000000"/>
      </top>
      <bottom style="thin">
        <color rgb="FF000000"/>
      </bottom>
      <diagonal/>
    </border>
    <border>
      <left style="double">
        <color indexed="64"/>
      </left>
      <right style="dotted">
        <color rgb="FF000000"/>
      </right>
      <top style="thin">
        <color rgb="FF000000"/>
      </top>
      <bottom style="thin">
        <color rgb="FF000000"/>
      </bottom>
      <diagonal/>
    </border>
    <border>
      <left style="double">
        <color indexed="64"/>
      </left>
      <right style="dotted">
        <color rgb="FF000000"/>
      </right>
      <top style="dotted">
        <color rgb="FF000000"/>
      </top>
      <bottom style="dotted">
        <color rgb="FF000000"/>
      </bottom>
      <diagonal/>
    </border>
    <border>
      <left style="double">
        <color indexed="64"/>
      </left>
      <right style="dotted">
        <color rgb="FF000000"/>
      </right>
      <top style="dashed">
        <color rgb="FF000000"/>
      </top>
      <bottom style="dashed">
        <color rgb="FF000000"/>
      </bottom>
      <diagonal/>
    </border>
    <border>
      <left style="thin">
        <color rgb="FF000000"/>
      </left>
      <right style="double">
        <color indexed="64"/>
      </right>
      <top style="dotted">
        <color rgb="FF000000"/>
      </top>
      <bottom style="dotted">
        <color rgb="FF000000"/>
      </bottom>
      <diagonal/>
    </border>
    <border>
      <left style="double">
        <color indexed="64"/>
      </left>
      <right style="dotted">
        <color rgb="FF000000"/>
      </right>
      <top style="thin">
        <color rgb="FF000000"/>
      </top>
      <bottom/>
      <diagonal/>
    </border>
    <border>
      <left/>
      <right/>
      <top style="thin">
        <color rgb="FF000000"/>
      </top>
      <bottom/>
      <diagonal/>
    </border>
    <border>
      <left style="thin">
        <color rgb="FF050505"/>
      </left>
      <right/>
      <top style="double">
        <color rgb="FF050505"/>
      </top>
      <bottom style="medium">
        <color rgb="FF050505"/>
      </bottom>
      <diagonal/>
    </border>
    <border>
      <left/>
      <right style="thin">
        <color rgb="FF050505"/>
      </right>
      <top style="double">
        <color rgb="FF050505"/>
      </top>
      <bottom style="medium">
        <color rgb="FF050505"/>
      </bottom>
      <diagonal/>
    </border>
    <border>
      <left style="thin">
        <color rgb="FF000000"/>
      </left>
      <right/>
      <top style="medium">
        <color rgb="FF050505"/>
      </top>
      <bottom style="thin">
        <color rgb="FF000000"/>
      </bottom>
      <diagonal/>
    </border>
    <border>
      <left/>
      <right style="thin">
        <color rgb="FF000000"/>
      </right>
      <top style="medium">
        <color rgb="FF050505"/>
      </top>
      <bottom style="thin">
        <color rgb="FF000000"/>
      </bottom>
      <diagonal/>
    </border>
    <border>
      <left/>
      <right style="medium">
        <color rgb="FF080808"/>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thin">
        <color indexed="64"/>
      </bottom>
      <diagonal/>
    </border>
    <border>
      <left style="medium">
        <color rgb="FF000000"/>
      </left>
      <right/>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dotted">
        <color rgb="FF000000"/>
      </top>
      <bottom style="dotted">
        <color rgb="FF000000"/>
      </bottom>
      <diagonal/>
    </border>
    <border>
      <left style="dotted">
        <color rgb="FF000000"/>
      </left>
      <right style="thin">
        <color rgb="FF000000"/>
      </right>
      <top/>
      <bottom style="dotted">
        <color rgb="FF000000"/>
      </bottom>
      <diagonal/>
    </border>
    <border>
      <left style="thin">
        <color rgb="FF000000"/>
      </left>
      <right style="thin">
        <color rgb="FF000000"/>
      </right>
      <top/>
      <bottom style="dotted">
        <color rgb="FF000000"/>
      </bottom>
      <diagonal/>
    </border>
    <border>
      <left style="thin">
        <color indexed="64"/>
      </left>
      <right/>
      <top style="thin">
        <color rgb="FF050505"/>
      </top>
      <bottom/>
      <diagonal/>
    </border>
    <border>
      <left style="thin">
        <color indexed="64"/>
      </left>
      <right/>
      <top/>
      <bottom/>
      <diagonal/>
    </border>
    <border>
      <left style="thin">
        <color indexed="64"/>
      </left>
      <right/>
      <top/>
      <bottom style="thin">
        <color rgb="FF050505"/>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tted">
        <color rgb="FF000000"/>
      </left>
      <right style="thin">
        <color rgb="FF000000"/>
      </right>
      <top style="medium">
        <color indexed="64"/>
      </top>
      <bottom style="thin">
        <color rgb="FF000000"/>
      </bottom>
      <diagonal/>
    </border>
    <border>
      <left style="thin">
        <color rgb="FF000000"/>
      </left>
      <right/>
      <top style="medium">
        <color indexed="64"/>
      </top>
      <bottom style="thin">
        <color rgb="FF080808"/>
      </bottom>
      <diagonal/>
    </border>
    <border>
      <left/>
      <right/>
      <top style="medium">
        <color indexed="64"/>
      </top>
      <bottom style="thin">
        <color rgb="FF080808"/>
      </bottom>
      <diagonal/>
    </border>
    <border>
      <left style="medium">
        <color indexed="64"/>
      </left>
      <right style="dotted">
        <color rgb="FF000000"/>
      </right>
      <top style="dotted">
        <color rgb="FF000000"/>
      </top>
      <bottom style="dotted">
        <color rgb="FF000000"/>
      </bottom>
      <diagonal/>
    </border>
    <border>
      <left style="medium">
        <color indexed="64"/>
      </left>
      <right style="dotted">
        <color rgb="FF000000"/>
      </right>
      <top style="dotted">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rgb="FF050505"/>
      </right>
      <top style="medium">
        <color indexed="64"/>
      </top>
      <bottom style="thin">
        <color rgb="FF050505"/>
      </bottom>
      <diagonal/>
    </border>
    <border>
      <left style="thin">
        <color rgb="FF050505"/>
      </left>
      <right style="thin">
        <color rgb="FF050505"/>
      </right>
      <top style="medium">
        <color indexed="64"/>
      </top>
      <bottom style="thin">
        <color rgb="FF050505"/>
      </bottom>
      <diagonal/>
    </border>
    <border>
      <left/>
      <right style="medium">
        <color indexed="64"/>
      </right>
      <top/>
      <bottom/>
      <diagonal/>
    </border>
    <border>
      <left style="medium">
        <color indexed="64"/>
      </left>
      <right style="thin">
        <color rgb="FF050505"/>
      </right>
      <top style="medium">
        <color indexed="64"/>
      </top>
      <bottom style="medium">
        <color rgb="FF050505"/>
      </bottom>
      <diagonal/>
    </border>
    <border>
      <left style="thin">
        <color rgb="FF050505"/>
      </left>
      <right style="thin">
        <color rgb="FF050505"/>
      </right>
      <top style="medium">
        <color indexed="64"/>
      </top>
      <bottom style="medium">
        <color rgb="FF050505"/>
      </bottom>
      <diagonal/>
    </border>
    <border>
      <left style="thin">
        <color rgb="FF050505"/>
      </left>
      <right style="medium">
        <color indexed="64"/>
      </right>
      <top style="medium">
        <color indexed="64"/>
      </top>
      <bottom style="medium">
        <color rgb="FF050505"/>
      </bottom>
      <diagonal/>
    </border>
    <border>
      <left style="medium">
        <color indexed="64"/>
      </left>
      <right style="thin">
        <color rgb="FF000000"/>
      </right>
      <top style="thin">
        <color indexed="64"/>
      </top>
      <bottom style="double">
        <color indexed="64"/>
      </bottom>
      <diagonal/>
    </border>
    <border>
      <left style="thin">
        <color rgb="FF000000"/>
      </left>
      <right style="thin">
        <color rgb="FF000000"/>
      </right>
      <top style="thin">
        <color indexed="64"/>
      </top>
      <bottom style="double">
        <color indexed="64"/>
      </bottom>
      <diagonal/>
    </border>
    <border>
      <left style="thin">
        <color rgb="FF000000"/>
      </left>
      <right style="medium">
        <color indexed="64"/>
      </right>
      <top style="thin">
        <color indexed="64"/>
      </top>
      <bottom style="double">
        <color indexed="64"/>
      </bottom>
      <diagonal/>
    </border>
    <border>
      <left style="thin">
        <color indexed="64"/>
      </left>
      <right style="double">
        <color rgb="FF000000"/>
      </right>
      <top style="thin">
        <color indexed="64"/>
      </top>
      <bottom style="thin">
        <color rgb="FF000000"/>
      </bottom>
      <diagonal/>
    </border>
    <border>
      <left style="thin">
        <color rgb="FF000000"/>
      </left>
      <right style="thin">
        <color rgb="FF000000"/>
      </right>
      <top/>
      <bottom style="double">
        <color rgb="FF000000"/>
      </bottom>
      <diagonal/>
    </border>
    <border>
      <left style="double">
        <color rgb="FF050505"/>
      </left>
      <right/>
      <top style="thin">
        <color rgb="FF050505"/>
      </top>
      <bottom style="hair">
        <color rgb="FF050505"/>
      </bottom>
      <diagonal/>
    </border>
    <border>
      <left style="thin">
        <color indexed="64"/>
      </left>
      <right/>
      <top style="thin">
        <color rgb="FF050505"/>
      </top>
      <bottom style="thin">
        <color rgb="FF050505"/>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50505"/>
      </right>
      <top style="medium">
        <color indexed="64"/>
      </top>
      <bottom style="thin">
        <color rgb="FF050505"/>
      </bottom>
      <diagonal/>
    </border>
    <border>
      <left/>
      <right style="thin">
        <color rgb="FF050505"/>
      </right>
      <top style="double">
        <color rgb="FF050505"/>
      </top>
      <bottom style="thin">
        <color rgb="FF050505"/>
      </bottom>
      <diagonal/>
    </border>
    <border>
      <left style="medium">
        <color indexed="64"/>
      </left>
      <right/>
      <top style="medium">
        <color indexed="64"/>
      </top>
      <bottom style="thin">
        <color rgb="FF050505"/>
      </bottom>
      <diagonal/>
    </border>
    <border>
      <left style="medium">
        <color indexed="64"/>
      </left>
      <right/>
      <top style="double">
        <color rgb="FF050505"/>
      </top>
      <bottom style="thin">
        <color rgb="FF050505"/>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50505"/>
      </left>
      <right style="medium">
        <color indexed="64"/>
      </right>
      <top style="medium">
        <color indexed="64"/>
      </top>
      <bottom style="thin">
        <color rgb="FF050505"/>
      </bottom>
      <diagonal/>
    </border>
    <border>
      <left style="dotted">
        <color rgb="FF000000"/>
      </left>
      <right style="medium">
        <color indexed="64"/>
      </right>
      <top style="dotted">
        <color rgb="FF000000"/>
      </top>
      <bottom style="dotted">
        <color rgb="FF000000"/>
      </bottom>
      <diagonal/>
    </border>
    <border>
      <left style="dotted">
        <color rgb="FF000000"/>
      </left>
      <right style="dotted">
        <color rgb="FF000000"/>
      </right>
      <top style="dotted">
        <color rgb="FF000000"/>
      </top>
      <bottom style="medium">
        <color indexed="64"/>
      </bottom>
      <diagonal/>
    </border>
    <border>
      <left style="dotted">
        <color rgb="FF000000"/>
      </left>
      <right style="medium">
        <color indexed="64"/>
      </right>
      <top style="dotted">
        <color rgb="FF000000"/>
      </top>
      <bottom style="medium">
        <color indexed="64"/>
      </bottom>
      <diagonal/>
    </border>
    <border>
      <left style="double">
        <color indexed="64"/>
      </left>
      <right style="thin">
        <color rgb="FF050505"/>
      </right>
      <top style="double">
        <color indexed="64"/>
      </top>
      <bottom/>
      <diagonal/>
    </border>
    <border>
      <left style="thin">
        <color rgb="FF050505"/>
      </left>
      <right style="thin">
        <color rgb="FF050505"/>
      </right>
      <top style="double">
        <color indexed="64"/>
      </top>
      <bottom/>
      <diagonal/>
    </border>
    <border>
      <left style="thin">
        <color rgb="FF050505"/>
      </left>
      <right style="double">
        <color indexed="64"/>
      </right>
      <top style="double">
        <color indexed="64"/>
      </top>
      <bottom/>
      <diagonal/>
    </border>
    <border>
      <left style="double">
        <color indexed="64"/>
      </left>
      <right style="thin">
        <color rgb="FF000000"/>
      </right>
      <top style="medium">
        <color indexed="64"/>
      </top>
      <bottom style="thin">
        <color rgb="FF000000"/>
      </bottom>
      <diagonal/>
    </border>
    <border>
      <left style="thin">
        <color rgb="FF000000"/>
      </left>
      <right style="double">
        <color indexed="64"/>
      </right>
      <top style="medium">
        <color indexed="64"/>
      </top>
      <bottom style="thin">
        <color rgb="FF000000"/>
      </bottom>
      <diagonal/>
    </border>
    <border>
      <left style="double">
        <color indexed="64"/>
      </left>
      <right style="thin">
        <color rgb="FF000000"/>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style="double">
        <color indexed="64"/>
      </right>
      <top style="thin">
        <color rgb="FF000000"/>
      </top>
      <bottom style="double">
        <color indexed="64"/>
      </bottom>
      <diagonal/>
    </border>
    <border>
      <left style="double">
        <color indexed="64"/>
      </left>
      <right/>
      <top style="double">
        <color indexed="64"/>
      </top>
      <bottom style="thin">
        <color rgb="FF050505"/>
      </bottom>
      <diagonal/>
    </border>
    <border>
      <left/>
      <right/>
      <top style="double">
        <color indexed="64"/>
      </top>
      <bottom style="thin">
        <color rgb="FF050505"/>
      </bottom>
      <diagonal/>
    </border>
    <border>
      <left/>
      <right style="double">
        <color rgb="FF050505"/>
      </right>
      <top style="double">
        <color indexed="64"/>
      </top>
      <bottom style="thin">
        <color rgb="FF050505"/>
      </bottom>
      <diagonal/>
    </border>
    <border>
      <left/>
      <right style="double">
        <color indexed="64"/>
      </right>
      <top style="double">
        <color indexed="64"/>
      </top>
      <bottom style="thin">
        <color rgb="FF050505"/>
      </bottom>
      <diagonal/>
    </border>
    <border>
      <left style="double">
        <color indexed="64"/>
      </left>
      <right/>
      <top style="double">
        <color rgb="FF050505"/>
      </top>
      <bottom style="thin">
        <color rgb="FF050505"/>
      </bottom>
      <diagonal/>
    </border>
    <border>
      <left/>
      <right style="double">
        <color indexed="64"/>
      </right>
      <top style="double">
        <color rgb="FF050505"/>
      </top>
      <bottom style="thin">
        <color rgb="FF050505"/>
      </bottom>
      <diagonal/>
    </border>
    <border>
      <left style="double">
        <color indexed="64"/>
      </left>
      <right/>
      <top style="thin">
        <color rgb="FF050505"/>
      </top>
      <bottom style="thin">
        <color rgb="FF050505"/>
      </bottom>
      <diagonal/>
    </border>
    <border>
      <left/>
      <right style="double">
        <color indexed="64"/>
      </right>
      <top style="thin">
        <color rgb="FF050505"/>
      </top>
      <bottom style="thin">
        <color rgb="FF050505"/>
      </bottom>
      <diagonal/>
    </border>
    <border>
      <left style="double">
        <color indexed="64"/>
      </left>
      <right style="thin">
        <color rgb="FF000000"/>
      </right>
      <top style="thin">
        <color rgb="FF000000"/>
      </top>
      <bottom style="double">
        <color rgb="FF000000"/>
      </bottom>
      <diagonal/>
    </border>
    <border>
      <left style="thin">
        <color rgb="FF000000"/>
      </left>
      <right style="double">
        <color indexed="64"/>
      </right>
      <top style="thin">
        <color rgb="FF000000"/>
      </top>
      <bottom style="double">
        <color rgb="FF000000"/>
      </bottom>
      <diagonal/>
    </border>
    <border>
      <left style="double">
        <color indexed="64"/>
      </left>
      <right style="thin">
        <color rgb="FF050505"/>
      </right>
      <top style="thin">
        <color rgb="FF050505"/>
      </top>
      <bottom style="hair">
        <color rgb="FF050505"/>
      </bottom>
      <diagonal/>
    </border>
    <border>
      <left style="hair">
        <color rgb="FF000000"/>
      </left>
      <right style="double">
        <color indexed="64"/>
      </right>
      <top/>
      <bottom style="hair">
        <color rgb="FF000000"/>
      </bottom>
      <diagonal/>
    </border>
    <border>
      <left style="double">
        <color indexed="64"/>
      </left>
      <right style="hair">
        <color rgb="FF050505"/>
      </right>
      <top style="hair">
        <color rgb="FF050505"/>
      </top>
      <bottom style="thin">
        <color rgb="FF050505"/>
      </bottom>
      <diagonal/>
    </border>
    <border>
      <left style="double">
        <color indexed="64"/>
      </left>
      <right style="thin">
        <color rgb="FF050505"/>
      </right>
      <top style="double">
        <color rgb="FF050505"/>
      </top>
      <bottom style="hair">
        <color rgb="FF050505"/>
      </bottom>
      <diagonal/>
    </border>
    <border>
      <left style="hair">
        <color rgb="FF000000"/>
      </left>
      <right style="double">
        <color indexed="64"/>
      </right>
      <top style="double">
        <color rgb="FF000000"/>
      </top>
      <bottom style="hair">
        <color rgb="FF000000"/>
      </bottom>
      <diagonal/>
    </border>
    <border>
      <left style="double">
        <color indexed="64"/>
      </left>
      <right style="thin">
        <color rgb="FF000000"/>
      </right>
      <top style="thin">
        <color rgb="FF000000"/>
      </top>
      <bottom/>
      <diagonal/>
    </border>
    <border>
      <left style="double">
        <color indexed="64"/>
      </left>
      <right style="thin">
        <color rgb="FF000000"/>
      </right>
      <top/>
      <bottom style="thin">
        <color rgb="FF000000"/>
      </bottom>
      <diagonal/>
    </border>
    <border>
      <left style="double">
        <color indexed="64"/>
      </left>
      <right/>
      <top style="thin">
        <color rgb="FF000000"/>
      </top>
      <bottom style="thin">
        <color rgb="FF000000"/>
      </bottom>
      <diagonal/>
    </border>
    <border>
      <left/>
      <right style="double">
        <color indexed="64"/>
      </right>
      <top style="thin">
        <color rgb="FF000000"/>
      </top>
      <bottom style="thin">
        <color rgb="FF000000"/>
      </bottom>
      <diagonal/>
    </border>
    <border>
      <left style="thin">
        <color rgb="FF000000"/>
      </left>
      <right style="thin">
        <color rgb="FF000000"/>
      </right>
      <top/>
      <bottom style="double">
        <color indexed="64"/>
      </bottom>
      <diagonal/>
    </border>
    <border>
      <left style="double">
        <color indexed="64"/>
      </left>
      <right style="thin">
        <color rgb="FF050505"/>
      </right>
      <top style="double">
        <color indexed="64"/>
      </top>
      <bottom style="thin">
        <color rgb="FF050505"/>
      </bottom>
      <diagonal/>
    </border>
    <border>
      <left style="thin">
        <color rgb="FF050505"/>
      </left>
      <right style="thin">
        <color rgb="FF050505"/>
      </right>
      <top style="double">
        <color indexed="64"/>
      </top>
      <bottom style="thin">
        <color rgb="FF050505"/>
      </bottom>
      <diagonal/>
    </border>
    <border>
      <left style="thin">
        <color rgb="FF000000"/>
      </left>
      <right style="double">
        <color rgb="FF000000"/>
      </right>
      <top style="double">
        <color indexed="64"/>
      </top>
      <bottom style="thin">
        <color rgb="FF000000"/>
      </bottom>
      <diagonal/>
    </border>
    <border>
      <left style="thin">
        <color rgb="FF000000"/>
      </left>
      <right style="double">
        <color indexed="64"/>
      </right>
      <top style="double">
        <color indexed="64"/>
      </top>
      <bottom style="thin">
        <color rgb="FF000000"/>
      </bottom>
      <diagonal/>
    </border>
    <border>
      <left style="double">
        <color indexed="64"/>
      </left>
      <right style="thin">
        <color rgb="FF050505"/>
      </right>
      <top style="double">
        <color rgb="FF050505"/>
      </top>
      <bottom style="thin">
        <color rgb="FF050505"/>
      </bottom>
      <diagonal/>
    </border>
    <border>
      <left style="thin">
        <color rgb="FF050505"/>
      </left>
      <right style="double">
        <color indexed="64"/>
      </right>
      <top style="thin">
        <color rgb="FF050505"/>
      </top>
      <bottom style="thin">
        <color rgb="FF050505"/>
      </bottom>
      <diagonal/>
    </border>
    <border>
      <left style="thin">
        <color rgb="FF000000"/>
      </left>
      <right/>
      <top style="thin">
        <color rgb="FF000000"/>
      </top>
      <bottom style="double">
        <color indexed="64"/>
      </bottom>
      <diagonal/>
    </border>
    <border>
      <left style="thin">
        <color rgb="FF000000"/>
      </left>
      <right style="hair">
        <color rgb="FF000000"/>
      </right>
      <top/>
      <bottom/>
      <diagonal/>
    </border>
    <border>
      <left style="hair">
        <color rgb="FF000000"/>
      </left>
      <right style="thin">
        <color rgb="FF000000"/>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rgb="FF000000"/>
      </left>
      <right style="double">
        <color indexed="64"/>
      </right>
      <top/>
      <bottom style="thin">
        <color rgb="FF000000"/>
      </bottom>
      <diagonal/>
    </border>
    <border>
      <left style="thin">
        <color rgb="FF000000"/>
      </left>
      <right style="double">
        <color indexed="64"/>
      </right>
      <top style="thin">
        <color rgb="FF000000"/>
      </top>
      <bottom/>
      <diagonal/>
    </border>
    <border>
      <left style="double">
        <color indexed="64"/>
      </left>
      <right style="thin">
        <color rgb="FF050505"/>
      </right>
      <top style="thin">
        <color rgb="FF050505"/>
      </top>
      <bottom style="double">
        <color indexed="64"/>
      </bottom>
      <diagonal/>
    </border>
    <border>
      <left style="double">
        <color rgb="FF050505"/>
      </left>
      <right style="thin">
        <color rgb="FF050505"/>
      </right>
      <top style="thin">
        <color rgb="FF050505"/>
      </top>
      <bottom style="double">
        <color indexed="64"/>
      </bottom>
      <diagonal/>
    </border>
    <border>
      <left style="thin">
        <color rgb="FF000000"/>
      </left>
      <right style="hair">
        <color rgb="FF000000"/>
      </right>
      <top/>
      <bottom style="double">
        <color indexed="64"/>
      </bottom>
      <diagonal/>
    </border>
    <border>
      <left style="hair">
        <color rgb="FF000000"/>
      </left>
      <right style="thin">
        <color rgb="FF000000"/>
      </right>
      <top/>
      <bottom style="double">
        <color indexed="64"/>
      </bottom>
      <diagonal/>
    </border>
    <border>
      <left style="thin">
        <color rgb="FF000000"/>
      </left>
      <right style="double">
        <color indexed="64"/>
      </right>
      <top/>
      <bottom style="double">
        <color indexed="64"/>
      </bottom>
      <diagonal/>
    </border>
    <border>
      <left style="thin">
        <color rgb="FF050505"/>
      </left>
      <right/>
      <top style="double">
        <color indexed="64"/>
      </top>
      <bottom style="thin">
        <color rgb="FF050505"/>
      </bottom>
      <diagonal/>
    </border>
    <border>
      <left style="thin">
        <color rgb="FF050505"/>
      </left>
      <right style="double">
        <color indexed="64"/>
      </right>
      <top style="double">
        <color indexed="64"/>
      </top>
      <bottom style="thin">
        <color rgb="FF050505"/>
      </bottom>
      <diagonal/>
    </border>
    <border>
      <left style="dotted">
        <color rgb="FF000000"/>
      </left>
      <right/>
      <top style="dotted">
        <color rgb="FF000000"/>
      </top>
      <bottom style="dotted">
        <color rgb="FF000000"/>
      </bottom>
      <diagonal/>
    </border>
    <border>
      <left style="dotted">
        <color rgb="FF000000"/>
      </left>
      <right style="double">
        <color indexed="64"/>
      </right>
      <top style="dotted">
        <color rgb="FF000000"/>
      </top>
      <bottom style="dotted">
        <color rgb="FF000000"/>
      </bottom>
      <diagonal/>
    </border>
    <border>
      <left style="double">
        <color indexed="64"/>
      </left>
      <right style="dotted">
        <color rgb="FF000000"/>
      </right>
      <top style="dotted">
        <color rgb="FF000000"/>
      </top>
      <bottom style="double">
        <color indexed="64"/>
      </bottom>
      <diagonal/>
    </border>
    <border>
      <left style="dotted">
        <color rgb="FF000000"/>
      </left>
      <right style="dotted">
        <color rgb="FF000000"/>
      </right>
      <top style="dotted">
        <color rgb="FF000000"/>
      </top>
      <bottom style="double">
        <color indexed="64"/>
      </bottom>
      <diagonal/>
    </border>
    <border>
      <left style="dotted">
        <color rgb="FF000000"/>
      </left>
      <right/>
      <top style="dotted">
        <color rgb="FF000000"/>
      </top>
      <bottom style="double">
        <color indexed="64"/>
      </bottom>
      <diagonal/>
    </border>
    <border>
      <left style="dotted">
        <color rgb="FF000000"/>
      </left>
      <right style="double">
        <color indexed="64"/>
      </right>
      <top style="dotted">
        <color rgb="FF000000"/>
      </top>
      <bottom style="double">
        <color indexed="64"/>
      </bottom>
      <diagonal/>
    </border>
    <border>
      <left style="double">
        <color indexed="64"/>
      </left>
      <right/>
      <top style="double">
        <color indexed="64"/>
      </top>
      <bottom style="dotted">
        <color rgb="FF000000"/>
      </bottom>
      <diagonal/>
    </border>
    <border>
      <left/>
      <right/>
      <top style="double">
        <color indexed="64"/>
      </top>
      <bottom style="dotted">
        <color rgb="FF000000"/>
      </bottom>
      <diagonal/>
    </border>
    <border>
      <left/>
      <right style="double">
        <color indexed="64"/>
      </right>
      <top style="double">
        <color indexed="64"/>
      </top>
      <bottom style="dotted">
        <color rgb="FF000000"/>
      </bottom>
      <diagonal/>
    </border>
    <border>
      <left style="double">
        <color indexed="64"/>
      </left>
      <right/>
      <top style="dotted">
        <color rgb="FF000000"/>
      </top>
      <bottom style="medium">
        <color rgb="FF000000"/>
      </bottom>
      <diagonal/>
    </border>
    <border>
      <left/>
      <right style="double">
        <color indexed="64"/>
      </right>
      <top style="dotted">
        <color rgb="FF000000"/>
      </top>
      <bottom style="medium">
        <color rgb="FF000000"/>
      </bottom>
      <diagonal/>
    </border>
    <border>
      <left/>
      <right style="double">
        <color indexed="64"/>
      </right>
      <top style="medium">
        <color rgb="FF000000"/>
      </top>
      <bottom style="thin">
        <color rgb="FF000000"/>
      </bottom>
      <diagonal/>
    </border>
    <border>
      <left style="double">
        <color indexed="64"/>
      </left>
      <right style="dotted">
        <color rgb="FF000000"/>
      </right>
      <top/>
      <bottom/>
      <diagonal/>
    </border>
    <border>
      <left style="thin">
        <color rgb="FF000000"/>
      </left>
      <right style="double">
        <color indexed="64"/>
      </right>
      <top/>
      <bottom/>
      <diagonal/>
    </border>
    <border>
      <left style="double">
        <color indexed="64"/>
      </left>
      <right style="dotted">
        <color rgb="FF000000"/>
      </right>
      <top/>
      <bottom style="thin">
        <color rgb="FF000000"/>
      </bottom>
      <diagonal/>
    </border>
    <border>
      <left/>
      <right style="double">
        <color indexed="64"/>
      </right>
      <top style="thin">
        <color rgb="FF080808"/>
      </top>
      <bottom style="thin">
        <color rgb="FF000000"/>
      </bottom>
      <diagonal/>
    </border>
    <border>
      <left/>
      <right style="double">
        <color indexed="64"/>
      </right>
      <top style="thin">
        <color rgb="FF000000"/>
      </top>
      <bottom style="thin">
        <color rgb="FF080808"/>
      </bottom>
      <diagonal/>
    </border>
    <border>
      <left style="double">
        <color indexed="64"/>
      </left>
      <right/>
      <top style="thin">
        <color rgb="FF000000"/>
      </top>
      <bottom/>
      <diagonal/>
    </border>
    <border>
      <left/>
      <right style="double">
        <color indexed="64"/>
      </right>
      <top style="thin">
        <color rgb="FF000000"/>
      </top>
      <bottom/>
      <diagonal/>
    </border>
    <border>
      <left style="double">
        <color indexed="64"/>
      </left>
      <right style="dotted">
        <color rgb="FF000000"/>
      </right>
      <top style="medium">
        <color indexed="64"/>
      </top>
      <bottom style="thin">
        <color rgb="FF000000"/>
      </bottom>
      <diagonal/>
    </border>
    <border>
      <left/>
      <right style="double">
        <color indexed="64"/>
      </right>
      <top style="medium">
        <color indexed="64"/>
      </top>
      <bottom style="thin">
        <color rgb="FF080808"/>
      </bottom>
      <diagonal/>
    </border>
    <border>
      <left style="dotted">
        <color rgb="FF000000"/>
      </left>
      <right style="thin">
        <color rgb="FF000000"/>
      </right>
      <top style="dotted">
        <color rgb="FF000000"/>
      </top>
      <bottom style="double">
        <color indexed="64"/>
      </bottom>
      <diagonal/>
    </border>
    <border>
      <left style="thin">
        <color rgb="FF000000"/>
      </left>
      <right style="thin">
        <color rgb="FF000000"/>
      </right>
      <top style="dotted">
        <color rgb="FF000000"/>
      </top>
      <bottom style="double">
        <color indexed="64"/>
      </bottom>
      <diagonal/>
    </border>
    <border>
      <left style="thin">
        <color rgb="FF000000"/>
      </left>
      <right style="double">
        <color indexed="64"/>
      </right>
      <top style="dotted">
        <color rgb="FF000000"/>
      </top>
      <bottom style="double">
        <color indexed="64"/>
      </bottom>
      <diagonal/>
    </border>
    <border>
      <left style="double">
        <color indexed="64"/>
      </left>
      <right style="dotted">
        <color rgb="FF000000"/>
      </right>
      <top/>
      <bottom style="dotted">
        <color rgb="FF000000"/>
      </bottom>
      <diagonal/>
    </border>
    <border>
      <left style="thin">
        <color rgb="FF000000"/>
      </left>
      <right style="double">
        <color indexed="64"/>
      </right>
      <top/>
      <bottom style="dotted">
        <color rgb="FF000000"/>
      </bottom>
      <diagonal/>
    </border>
    <border>
      <left/>
      <right style="thin">
        <color rgb="FF000000"/>
      </right>
      <top style="dotted">
        <color rgb="FF000000"/>
      </top>
      <bottom style="double">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bottom/>
      <diagonal/>
    </border>
    <border>
      <left/>
      <right style="thin">
        <color indexed="64"/>
      </right>
      <top style="double">
        <color rgb="FF000000"/>
      </top>
      <bottom style="thin">
        <color rgb="FF000000"/>
      </bottom>
      <diagonal/>
    </border>
    <border>
      <left/>
      <right style="thin">
        <color indexed="64"/>
      </right>
      <top style="thin">
        <color rgb="FF000000"/>
      </top>
      <bottom style="thin">
        <color rgb="FF050505"/>
      </bottom>
      <diagonal/>
    </border>
    <border>
      <left/>
      <right style="thin">
        <color indexed="64"/>
      </right>
      <top style="thin">
        <color rgb="FF050505"/>
      </top>
      <bottom style="thin">
        <color rgb="FF000000"/>
      </bottom>
      <diagonal/>
    </border>
    <border>
      <left/>
      <right style="double">
        <color rgb="FF050505"/>
      </right>
      <top/>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style="medium">
        <color indexed="64"/>
      </left>
      <right style="dotted">
        <color rgb="FF000000"/>
      </right>
      <top style="medium">
        <color indexed="64"/>
      </top>
      <bottom style="thin">
        <color rgb="FF000000"/>
      </bottom>
      <diagonal/>
    </border>
    <border>
      <left style="dotted">
        <color rgb="FF000000"/>
      </left>
      <right style="medium">
        <color rgb="FF000000"/>
      </right>
      <top style="medium">
        <color indexed="64"/>
      </top>
      <bottom style="thin">
        <color rgb="FF000000"/>
      </bottom>
      <diagonal/>
    </border>
    <border>
      <left style="dotted">
        <color rgb="FF000000"/>
      </left>
      <right style="medium">
        <color indexed="64"/>
      </right>
      <top style="medium">
        <color indexed="64"/>
      </top>
      <bottom style="thin">
        <color rgb="FF000000"/>
      </bottom>
      <diagonal/>
    </border>
    <border>
      <left style="medium">
        <color indexed="64"/>
      </left>
      <right style="dotted">
        <color rgb="FF000000"/>
      </right>
      <top style="thin">
        <color rgb="FF000000"/>
      </top>
      <bottom style="thin">
        <color rgb="FF000000"/>
      </bottom>
      <diagonal/>
    </border>
    <border>
      <left style="thin">
        <color rgb="FF000000"/>
      </left>
      <right style="medium">
        <color indexed="64"/>
      </right>
      <top style="dotted">
        <color rgb="FF000000"/>
      </top>
      <bottom style="dotted">
        <color rgb="FF000000"/>
      </bottom>
      <diagonal/>
    </border>
    <border>
      <left style="thin">
        <color rgb="FF080808"/>
      </left>
      <right style="medium">
        <color indexed="64"/>
      </right>
      <top style="thin">
        <color rgb="FF080808"/>
      </top>
      <bottom style="thin">
        <color rgb="FF080808"/>
      </bottom>
      <diagonal/>
    </border>
    <border>
      <left style="dotted">
        <color rgb="FF000000"/>
      </left>
      <right style="medium">
        <color indexed="64"/>
      </right>
      <top style="thin">
        <color rgb="FF000000"/>
      </top>
      <bottom style="thin">
        <color rgb="FF000000"/>
      </bottom>
      <diagonal/>
    </border>
    <border>
      <left style="medium">
        <color indexed="64"/>
      </left>
      <right style="dotted">
        <color rgb="FF000000"/>
      </right>
      <top style="dashed">
        <color rgb="FF000000"/>
      </top>
      <bottom style="dashed">
        <color rgb="FF000000"/>
      </bottom>
      <diagonal/>
    </border>
    <border>
      <left style="dotted">
        <color rgb="FF000000"/>
      </left>
      <right style="thin">
        <color rgb="FF000000"/>
      </right>
      <top style="dotted">
        <color rgb="FF000000"/>
      </top>
      <bottom style="medium">
        <color indexed="64"/>
      </bottom>
      <diagonal/>
    </border>
    <border>
      <left style="thin">
        <color rgb="FF000000"/>
      </left>
      <right style="thin">
        <color rgb="FF000000"/>
      </right>
      <top style="dotted">
        <color rgb="FF000000"/>
      </top>
      <bottom style="medium">
        <color indexed="64"/>
      </bottom>
      <diagonal/>
    </border>
    <border>
      <left style="thin">
        <color rgb="FF000000"/>
      </left>
      <right style="medium">
        <color indexed="64"/>
      </right>
      <top style="dotted">
        <color rgb="FF000000"/>
      </top>
      <bottom style="medium">
        <color indexed="64"/>
      </bottom>
      <diagonal/>
    </border>
    <border>
      <left style="double">
        <color rgb="FF000000"/>
      </left>
      <right style="thin">
        <color rgb="FF000000"/>
      </right>
      <top/>
      <bottom style="thin">
        <color rgb="FF000000"/>
      </bottom>
      <diagonal/>
    </border>
    <border>
      <left style="thin">
        <color rgb="FF000000"/>
      </left>
      <right style="medium">
        <color rgb="FF000000"/>
      </right>
      <top/>
      <bottom style="dotted">
        <color rgb="FF000000"/>
      </bottom>
      <diagonal/>
    </border>
    <border>
      <left style="double">
        <color rgb="FF050505"/>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indexed="64"/>
      </left>
      <right style="thin">
        <color rgb="FF050505"/>
      </right>
      <top style="thin">
        <color indexed="64"/>
      </top>
      <bottom style="thin">
        <color rgb="FF050505"/>
      </bottom>
      <diagonal/>
    </border>
    <border>
      <left style="thin">
        <color rgb="FF050505"/>
      </left>
      <right style="thin">
        <color rgb="FF050505"/>
      </right>
      <top style="thin">
        <color indexed="64"/>
      </top>
      <bottom style="thin">
        <color rgb="FF050505"/>
      </bottom>
      <diagonal/>
    </border>
    <border>
      <left style="thin">
        <color rgb="FF000000"/>
      </left>
      <right style="double">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50505"/>
      </right>
      <top style="double">
        <color rgb="FF050505"/>
      </top>
      <bottom style="thin">
        <color rgb="FF050505"/>
      </bottom>
      <diagonal/>
    </border>
    <border>
      <left style="thin">
        <color indexed="64"/>
      </left>
      <right style="thin">
        <color rgb="FF000000"/>
      </right>
      <top style="thin">
        <color rgb="FF000000"/>
      </top>
      <bottom style="thin">
        <color rgb="FF000000"/>
      </bottom>
      <diagonal/>
    </border>
    <border>
      <left style="thin">
        <color rgb="FF050505"/>
      </left>
      <right style="thin">
        <color indexed="64"/>
      </right>
      <top style="thin">
        <color indexed="64"/>
      </top>
      <bottom style="thin">
        <color rgb="FF050505"/>
      </bottom>
      <diagonal/>
    </border>
    <border>
      <left style="thin">
        <color indexed="64"/>
      </left>
      <right style="dotted">
        <color rgb="FF000000"/>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
      <left style="dotted">
        <color rgb="FF000000"/>
      </left>
      <right style="dotted">
        <color rgb="FF000000"/>
      </right>
      <top style="dotted">
        <color rgb="FF000000"/>
      </top>
      <bottom style="thin">
        <color indexed="64"/>
      </bottom>
      <diagonal/>
    </border>
    <border>
      <left style="dotted">
        <color rgb="FF000000"/>
      </left>
      <right style="thin">
        <color indexed="64"/>
      </right>
      <top style="dotted">
        <color rgb="FF000000"/>
      </top>
      <bottom style="thin">
        <color indexed="64"/>
      </bottom>
      <diagonal/>
    </border>
    <border>
      <left style="thin">
        <color indexed="64"/>
      </left>
      <right style="dotted">
        <color rgb="FF000000"/>
      </right>
      <top style="dotted">
        <color rgb="FF000000"/>
      </top>
      <bottom style="thin">
        <color indexed="64"/>
      </bottom>
      <diagonal/>
    </border>
  </borders>
  <cellStyleXfs count="26">
    <xf numFmtId="0" fontId="0" fillId="0" borderId="0"/>
    <xf numFmtId="0" fontId="51" fillId="2" borderId="1"/>
    <xf numFmtId="43" fontId="51" fillId="2" borderId="1" applyFont="0" applyFill="0" applyBorder="0" applyAlignment="0" applyProtection="0"/>
    <xf numFmtId="9" fontId="51" fillId="2" borderId="1" applyFont="0" applyFill="0" applyBorder="0" applyAlignment="0" applyProtection="0"/>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0" fontId="51" fillId="2" borderId="1"/>
    <xf numFmtId="9" fontId="51" fillId="0" borderId="0" applyFont="0" applyFill="0" applyBorder="0" applyAlignment="0" applyProtection="0"/>
  </cellStyleXfs>
  <cellXfs count="2915">
    <xf numFmtId="0" fontId="0" fillId="0" borderId="0" xfId="0"/>
    <xf numFmtId="0" fontId="26" fillId="0" borderId="1" xfId="0" applyFont="1" applyBorder="1" applyAlignment="1">
      <alignment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8" fillId="0" borderId="6" xfId="0" applyFont="1" applyBorder="1" applyAlignment="1">
      <alignment horizontal="center" vertical="center"/>
    </xf>
    <xf numFmtId="0" fontId="28" fillId="0" borderId="7" xfId="0" applyFont="1" applyBorder="1" applyAlignment="1">
      <alignment horizontal="left" vertical="center"/>
    </xf>
    <xf numFmtId="0" fontId="28" fillId="0" borderId="7" xfId="0" applyFont="1" applyBorder="1" applyAlignment="1">
      <alignment horizontal="center" vertical="center"/>
    </xf>
    <xf numFmtId="0" fontId="28" fillId="0" borderId="7" xfId="0" applyFont="1" applyBorder="1" applyAlignment="1">
      <alignment horizontal="left" vertical="center" wrapText="1"/>
    </xf>
    <xf numFmtId="0" fontId="28" fillId="0" borderId="7" xfId="0" applyFont="1" applyBorder="1" applyAlignment="1">
      <alignment horizontal="right" vertical="center"/>
    </xf>
    <xf numFmtId="3" fontId="28" fillId="0" borderId="7" xfId="0" applyNumberFormat="1" applyFont="1" applyBorder="1" applyAlignment="1">
      <alignment horizontal="right" vertical="center"/>
    </xf>
    <xf numFmtId="3" fontId="28" fillId="0" borderId="8" xfId="0" applyNumberFormat="1" applyFont="1" applyBorder="1" applyAlignment="1">
      <alignment horizontal="right" vertical="center"/>
    </xf>
    <xf numFmtId="0" fontId="4" fillId="0" borderId="75" xfId="0" applyFont="1" applyBorder="1" applyAlignment="1">
      <alignment horizontal="center" vertical="center" wrapText="1"/>
    </xf>
    <xf numFmtId="0" fontId="33" fillId="0" borderId="149" xfId="0" applyFont="1" applyBorder="1" applyAlignment="1">
      <alignment horizontal="center" vertical="center" wrapText="1"/>
    </xf>
    <xf numFmtId="0" fontId="13" fillId="4" borderId="48" xfId="0" applyFont="1" applyFill="1" applyBorder="1" applyAlignment="1">
      <alignment horizontal="left" vertical="center" wrapText="1"/>
    </xf>
    <xf numFmtId="0" fontId="13" fillId="4" borderId="49" xfId="0" applyFont="1" applyFill="1" applyBorder="1" applyAlignment="1">
      <alignment horizontal="center" vertical="center"/>
    </xf>
    <xf numFmtId="0" fontId="13" fillId="4" borderId="50" xfId="0" applyFont="1" applyFill="1" applyBorder="1" applyAlignment="1">
      <alignment horizontal="right" vertical="center" wrapText="1"/>
    </xf>
    <xf numFmtId="0" fontId="13" fillId="4" borderId="49" xfId="0" applyFont="1" applyFill="1" applyBorder="1" applyAlignment="1">
      <alignment horizontal="right" vertical="center" wrapText="1"/>
    </xf>
    <xf numFmtId="0" fontId="13" fillId="4" borderId="49" xfId="0" applyFont="1" applyFill="1" applyBorder="1" applyAlignment="1">
      <alignment horizontal="right" vertical="center"/>
    </xf>
    <xf numFmtId="0" fontId="13" fillId="4" borderId="53" xfId="0" applyFont="1" applyFill="1" applyBorder="1" applyAlignment="1">
      <alignment horizontal="left" vertical="center" wrapText="1"/>
    </xf>
    <xf numFmtId="0" fontId="32" fillId="0" borderId="46" xfId="0" applyFont="1" applyBorder="1" applyAlignment="1">
      <alignment horizontal="center" vertical="center"/>
    </xf>
    <xf numFmtId="0" fontId="37" fillId="0" borderId="53" xfId="0" applyFont="1" applyBorder="1" applyAlignment="1">
      <alignment horizontal="left" vertical="center" wrapText="1"/>
    </xf>
    <xf numFmtId="0" fontId="37" fillId="0" borderId="49" xfId="0" applyFont="1" applyBorder="1" applyAlignment="1">
      <alignment horizontal="center" vertical="center"/>
    </xf>
    <xf numFmtId="0" fontId="37" fillId="0" borderId="49" xfId="0" applyFont="1" applyBorder="1" applyAlignment="1">
      <alignment horizontal="left" vertical="center"/>
    </xf>
    <xf numFmtId="3" fontId="37" fillId="0" borderId="49" xfId="0" applyNumberFormat="1" applyFont="1" applyBorder="1" applyAlignment="1">
      <alignment horizontal="right" vertical="center" wrapText="1"/>
    </xf>
    <xf numFmtId="3" fontId="37" fillId="0" borderId="49" xfId="0" applyNumberFormat="1" applyFont="1" applyBorder="1" applyAlignment="1">
      <alignment horizontal="right" vertical="center"/>
    </xf>
    <xf numFmtId="0" fontId="37" fillId="0" borderId="49" xfId="0" applyFont="1" applyBorder="1" applyAlignment="1">
      <alignment horizontal="right" vertical="center"/>
    </xf>
    <xf numFmtId="0" fontId="9" fillId="6" borderId="14" xfId="0" applyNumberFormat="1" applyFont="1" applyFill="1" applyBorder="1" applyAlignment="1" applyProtection="1">
      <alignment horizontal="center" vertical="center" wrapText="1"/>
    </xf>
    <xf numFmtId="0" fontId="9" fillId="6" borderId="163" xfId="0" applyNumberFormat="1" applyFont="1" applyFill="1" applyBorder="1" applyAlignment="1" applyProtection="1">
      <alignment horizontal="center" vertical="center" wrapText="1"/>
    </xf>
    <xf numFmtId="0" fontId="9" fillId="6" borderId="164" xfId="0" applyNumberFormat="1" applyFont="1" applyFill="1" applyBorder="1" applyAlignment="1" applyProtection="1">
      <alignment horizontal="center" vertical="center" wrapText="1"/>
    </xf>
    <xf numFmtId="0" fontId="9" fillId="6" borderId="165" xfId="0" applyNumberFormat="1" applyFont="1" applyFill="1" applyBorder="1" applyAlignment="1" applyProtection="1">
      <alignment horizontal="center" vertical="center" wrapText="1"/>
    </xf>
    <xf numFmtId="0" fontId="9" fillId="6" borderId="16" xfId="0" applyNumberFormat="1" applyFont="1" applyFill="1" applyBorder="1" applyAlignment="1" applyProtection="1">
      <alignment horizontal="center" vertical="center"/>
    </xf>
    <xf numFmtId="0" fontId="9" fillId="6" borderId="17" xfId="0" applyNumberFormat="1" applyFont="1" applyFill="1" applyBorder="1" applyAlignment="1" applyProtection="1">
      <alignment horizontal="center" vertical="center"/>
    </xf>
    <xf numFmtId="0" fontId="10" fillId="2" borderId="18" xfId="0" applyNumberFormat="1" applyFont="1" applyFill="1" applyBorder="1" applyAlignment="1" applyProtection="1">
      <alignment horizontal="center" vertical="center"/>
    </xf>
    <xf numFmtId="0" fontId="10" fillId="2" borderId="19" xfId="0" applyNumberFormat="1" applyFont="1" applyFill="1" applyBorder="1" applyAlignment="1" applyProtection="1">
      <alignment horizontal="center" vertical="center"/>
    </xf>
    <xf numFmtId="0" fontId="10" fillId="2" borderId="20" xfId="0" applyNumberFormat="1" applyFont="1" applyFill="1" applyBorder="1" applyAlignment="1" applyProtection="1">
      <alignment horizontal="center" vertical="center"/>
    </xf>
    <xf numFmtId="0" fontId="10" fillId="2" borderId="21" xfId="0" applyNumberFormat="1" applyFont="1" applyFill="1" applyBorder="1" applyAlignment="1" applyProtection="1">
      <alignment horizontal="center" vertical="center"/>
    </xf>
    <xf numFmtId="0" fontId="12" fillId="2" borderId="23" xfId="0" applyNumberFormat="1" applyFont="1" applyFill="1" applyBorder="1" applyAlignment="1" applyProtection="1">
      <alignment horizontal="center" vertical="center"/>
    </xf>
    <xf numFmtId="0" fontId="10" fillId="2" borderId="24" xfId="0" applyNumberFormat="1" applyFont="1" applyFill="1" applyBorder="1" applyAlignment="1" applyProtection="1">
      <alignment horizontal="center" vertical="center"/>
    </xf>
    <xf numFmtId="0" fontId="13" fillId="7" borderId="96" xfId="0" applyNumberFormat="1" applyFont="1" applyFill="1" applyBorder="1" applyAlignment="1" applyProtection="1">
      <alignment horizontal="left" vertical="center" wrapText="1"/>
    </xf>
    <xf numFmtId="0" fontId="14" fillId="7" borderId="96" xfId="0" applyNumberFormat="1" applyFont="1" applyFill="1" applyBorder="1" applyAlignment="1" applyProtection="1">
      <alignment horizontal="left" vertical="center" wrapText="1"/>
    </xf>
    <xf numFmtId="0" fontId="10" fillId="2" borderId="25" xfId="0" applyNumberFormat="1" applyFont="1" applyFill="1" applyBorder="1" applyAlignment="1" applyProtection="1">
      <alignment horizontal="center" vertical="center"/>
    </xf>
    <xf numFmtId="0" fontId="10" fillId="2" borderId="26" xfId="0" applyNumberFormat="1" applyFont="1" applyFill="1" applyBorder="1" applyAlignment="1" applyProtection="1">
      <alignment horizontal="center" vertical="center"/>
    </xf>
    <xf numFmtId="0" fontId="10" fillId="2" borderId="27" xfId="0" applyNumberFormat="1" applyFont="1" applyFill="1" applyBorder="1" applyAlignment="1" applyProtection="1">
      <alignment horizontal="center" vertical="center"/>
    </xf>
    <xf numFmtId="0" fontId="10" fillId="2" borderId="28" xfId="0" applyNumberFormat="1" applyFont="1" applyFill="1" applyBorder="1" applyAlignment="1" applyProtection="1">
      <alignment horizontal="center" vertical="center"/>
    </xf>
    <xf numFmtId="0" fontId="13" fillId="7" borderId="7" xfId="0" applyNumberFormat="1" applyFont="1" applyFill="1" applyBorder="1" applyAlignment="1" applyProtection="1">
      <alignment horizontal="left" vertical="center" wrapText="1"/>
    </xf>
    <xf numFmtId="4" fontId="13" fillId="7" borderId="7" xfId="0" applyNumberFormat="1" applyFont="1" applyFill="1" applyBorder="1" applyAlignment="1" applyProtection="1">
      <alignment horizontal="right" vertical="center"/>
    </xf>
    <xf numFmtId="3" fontId="13" fillId="7" borderId="7" xfId="0" applyNumberFormat="1" applyFont="1" applyFill="1" applyBorder="1" applyAlignment="1" applyProtection="1">
      <alignment horizontal="right" vertical="center"/>
    </xf>
    <xf numFmtId="3" fontId="13" fillId="7" borderId="8" xfId="0" applyNumberFormat="1" applyFont="1" applyFill="1" applyBorder="1" applyAlignment="1" applyProtection="1">
      <alignment horizontal="right" vertical="center"/>
    </xf>
    <xf numFmtId="0" fontId="14" fillId="7" borderId="7" xfId="0" applyNumberFormat="1" applyFont="1" applyFill="1" applyBorder="1" applyAlignment="1" applyProtection="1">
      <alignment horizontal="left" vertical="center" wrapText="1"/>
    </xf>
    <xf numFmtId="4" fontId="14" fillId="7" borderId="7" xfId="0" applyNumberFormat="1" applyFont="1" applyFill="1" applyBorder="1" applyAlignment="1" applyProtection="1">
      <alignment horizontal="right" vertical="center"/>
    </xf>
    <xf numFmtId="3" fontId="14" fillId="7" borderId="7" xfId="0" applyNumberFormat="1" applyFont="1" applyFill="1" applyBorder="1" applyAlignment="1" applyProtection="1">
      <alignment horizontal="right" vertical="center"/>
    </xf>
    <xf numFmtId="3" fontId="14" fillId="7" borderId="8" xfId="0" applyNumberFormat="1" applyFont="1" applyFill="1" applyBorder="1" applyAlignment="1" applyProtection="1">
      <alignment horizontal="right" vertical="center"/>
    </xf>
    <xf numFmtId="0" fontId="7" fillId="6" borderId="98" xfId="0" applyNumberFormat="1" applyFont="1" applyFill="1" applyBorder="1" applyAlignment="1" applyProtection="1">
      <alignment horizontal="center" vertical="center"/>
    </xf>
    <xf numFmtId="0" fontId="15" fillId="6" borderId="98" xfId="0" applyNumberFormat="1" applyFont="1" applyFill="1" applyBorder="1" applyAlignment="1" applyProtection="1">
      <alignment horizontal="right" vertical="center"/>
    </xf>
    <xf numFmtId="0" fontId="15" fillId="6" borderId="99" xfId="0" applyNumberFormat="1" applyFont="1" applyFill="1" applyBorder="1" applyAlignment="1" applyProtection="1">
      <alignment horizontal="right" vertical="center"/>
    </xf>
    <xf numFmtId="0" fontId="0" fillId="2" borderId="1" xfId="0" applyNumberFormat="1" applyFont="1" applyFill="1" applyBorder="1" applyAlignment="1" applyProtection="1">
      <alignment wrapText="1"/>
      <protection locked="0"/>
    </xf>
    <xf numFmtId="0" fontId="7" fillId="6" borderId="29" xfId="0" applyNumberFormat="1" applyFont="1" applyFill="1" applyBorder="1" applyAlignment="1" applyProtection="1">
      <alignment horizontal="left" vertical="center"/>
    </xf>
    <xf numFmtId="0" fontId="9" fillId="6" borderId="32" xfId="0" applyNumberFormat="1" applyFont="1" applyFill="1" applyBorder="1" applyAlignment="1" applyProtection="1">
      <alignment horizontal="right" vertical="center"/>
    </xf>
    <xf numFmtId="164" fontId="9" fillId="6" borderId="33" xfId="0" applyNumberFormat="1" applyFont="1" applyFill="1" applyBorder="1" applyAlignment="1" applyProtection="1">
      <alignment horizontal="left" vertical="center"/>
    </xf>
    <xf numFmtId="0" fontId="13" fillId="7" borderId="7" xfId="0" applyNumberFormat="1" applyFont="1" applyFill="1" applyBorder="1" applyAlignment="1" applyProtection="1">
      <alignment horizontal="left" vertical="center"/>
    </xf>
    <xf numFmtId="0" fontId="14" fillId="7" borderId="6" xfId="0" applyNumberFormat="1" applyFont="1" applyFill="1" applyBorder="1" applyAlignment="1" applyProtection="1">
      <alignment horizontal="center" vertical="center"/>
    </xf>
    <xf numFmtId="0" fontId="14" fillId="7" borderId="7" xfId="0" applyNumberFormat="1" applyFont="1" applyFill="1" applyBorder="1" applyAlignment="1" applyProtection="1">
      <alignment horizontal="left" vertical="center"/>
    </xf>
    <xf numFmtId="0" fontId="9" fillId="7" borderId="6" xfId="0" applyNumberFormat="1" applyFont="1" applyFill="1" applyBorder="1" applyAlignment="1" applyProtection="1">
      <alignment horizontal="center" vertical="center"/>
    </xf>
    <xf numFmtId="0" fontId="9" fillId="7" borderId="7" xfId="0" applyNumberFormat="1" applyFont="1" applyFill="1" applyBorder="1" applyAlignment="1" applyProtection="1">
      <alignment horizontal="left" vertical="center"/>
    </xf>
    <xf numFmtId="3" fontId="9" fillId="7" borderId="7" xfId="0" applyNumberFormat="1" applyFont="1" applyFill="1" applyBorder="1" applyAlignment="1" applyProtection="1">
      <alignment horizontal="right" vertical="center"/>
    </xf>
    <xf numFmtId="3" fontId="9" fillId="7" borderId="8" xfId="0" applyNumberFormat="1" applyFont="1" applyFill="1" applyBorder="1" applyAlignment="1" applyProtection="1">
      <alignment horizontal="right" vertical="center"/>
    </xf>
    <xf numFmtId="0" fontId="9" fillId="7" borderId="7" xfId="0" applyNumberFormat="1" applyFont="1" applyFill="1" applyBorder="1" applyAlignment="1" applyProtection="1">
      <alignment horizontal="left" vertical="center" wrapText="1"/>
    </xf>
    <xf numFmtId="0" fontId="16" fillId="7" borderId="7" xfId="0" applyNumberFormat="1" applyFont="1" applyFill="1" applyBorder="1" applyAlignment="1" applyProtection="1">
      <alignment horizontal="left" vertical="center" wrapText="1"/>
    </xf>
    <xf numFmtId="3" fontId="16" fillId="7" borderId="7" xfId="0" applyNumberFormat="1" applyFont="1" applyFill="1" applyBorder="1" applyAlignment="1" applyProtection="1">
      <alignment horizontal="right" vertical="center"/>
    </xf>
    <xf numFmtId="3" fontId="16" fillId="7" borderId="8" xfId="0" applyNumberFormat="1" applyFont="1" applyFill="1" applyBorder="1" applyAlignment="1" applyProtection="1">
      <alignment horizontal="right" vertical="center"/>
    </xf>
    <xf numFmtId="0" fontId="7" fillId="6" borderId="9" xfId="0" applyNumberFormat="1" applyFont="1" applyFill="1" applyBorder="1" applyAlignment="1" applyProtection="1">
      <alignment horizontal="left" vertical="center" wrapText="1"/>
    </xf>
    <xf numFmtId="0" fontId="7" fillId="6" borderId="10" xfId="0" applyNumberFormat="1" applyFont="1" applyFill="1" applyBorder="1" applyAlignment="1" applyProtection="1">
      <alignment horizontal="left" vertical="center" wrapText="1"/>
    </xf>
    <xf numFmtId="0" fontId="7" fillId="6" borderId="29" xfId="0" applyNumberFormat="1" applyFont="1" applyFill="1" applyBorder="1" applyAlignment="1" applyProtection="1">
      <alignment horizontal="left" vertical="center" wrapText="1"/>
    </xf>
    <xf numFmtId="0" fontId="7" fillId="6" borderId="30" xfId="0" applyNumberFormat="1" applyFont="1" applyFill="1" applyBorder="1" applyAlignment="1" applyProtection="1">
      <alignment horizontal="left" vertical="center" wrapText="1"/>
    </xf>
    <xf numFmtId="0" fontId="9" fillId="6" borderId="172" xfId="0" applyNumberFormat="1" applyFont="1" applyFill="1" applyBorder="1" applyAlignment="1" applyProtection="1">
      <alignment horizontal="center" vertical="center" wrapText="1"/>
    </xf>
    <xf numFmtId="0" fontId="9" fillId="6" borderId="173" xfId="0" applyNumberFormat="1" applyFont="1" applyFill="1" applyBorder="1" applyAlignment="1" applyProtection="1">
      <alignment horizontal="center" vertical="center" wrapText="1"/>
    </xf>
    <xf numFmtId="0" fontId="9" fillId="6" borderId="174" xfId="0" applyNumberFormat="1" applyFont="1" applyFill="1" applyBorder="1" applyAlignment="1" applyProtection="1">
      <alignment horizontal="center" vertical="center" wrapText="1"/>
    </xf>
    <xf numFmtId="0" fontId="9" fillId="6" borderId="12" xfId="0" applyNumberFormat="1" applyFont="1" applyFill="1" applyBorder="1" applyAlignment="1" applyProtection="1">
      <alignment horizontal="center" vertical="center"/>
    </xf>
    <xf numFmtId="0" fontId="19" fillId="2" borderId="18" xfId="0" applyNumberFormat="1" applyFont="1" applyFill="1" applyBorder="1" applyAlignment="1" applyProtection="1">
      <alignment horizontal="center" vertical="center"/>
    </xf>
    <xf numFmtId="0" fontId="19" fillId="2" borderId="19" xfId="0" applyNumberFormat="1" applyFont="1" applyFill="1" applyBorder="1" applyAlignment="1" applyProtection="1">
      <alignment horizontal="center" vertical="center"/>
    </xf>
    <xf numFmtId="0" fontId="19" fillId="2" borderId="20" xfId="0" applyNumberFormat="1" applyFont="1" applyFill="1" applyBorder="1" applyAlignment="1" applyProtection="1">
      <alignment horizontal="center" vertical="center"/>
    </xf>
    <xf numFmtId="0" fontId="10" fillId="2" borderId="34" xfId="0" applyNumberFormat="1" applyFont="1" applyFill="1" applyBorder="1" applyAlignment="1" applyProtection="1">
      <alignment horizontal="center" vertical="center"/>
    </xf>
    <xf numFmtId="0" fontId="15" fillId="2" borderId="6" xfId="0" applyNumberFormat="1" applyFont="1" applyFill="1" applyBorder="1" applyAlignment="1" applyProtection="1">
      <alignment horizontal="center" vertical="center"/>
    </xf>
    <xf numFmtId="0" fontId="13" fillId="2" borderId="7"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xf>
    <xf numFmtId="3" fontId="15" fillId="2" borderId="8" xfId="0" applyNumberFormat="1" applyFont="1" applyFill="1" applyBorder="1" applyAlignment="1" applyProtection="1">
      <alignment horizontal="right" vertical="center" wrapText="1"/>
    </xf>
    <xf numFmtId="0" fontId="43" fillId="2" borderId="37" xfId="0" applyNumberFormat="1" applyFont="1" applyFill="1" applyBorder="1" applyAlignment="1" applyProtection="1">
      <alignment horizontal="center" vertical="center"/>
    </xf>
    <xf numFmtId="0" fontId="43" fillId="2" borderId="37" xfId="0" applyNumberFormat="1" applyFont="1" applyFill="1" applyBorder="1" applyAlignment="1" applyProtection="1">
      <alignment horizontal="left" vertical="center" wrapText="1"/>
    </xf>
    <xf numFmtId="0" fontId="43" fillId="7" borderId="37" xfId="0" applyNumberFormat="1" applyFont="1" applyFill="1" applyBorder="1" applyAlignment="1" applyProtection="1">
      <alignment horizontal="left" vertical="center" wrapText="1"/>
    </xf>
    <xf numFmtId="0" fontId="44" fillId="7" borderId="37" xfId="0" applyNumberFormat="1" applyFont="1" applyFill="1" applyBorder="1" applyAlignment="1" applyProtection="1">
      <alignment horizontal="left" vertical="center" wrapText="1"/>
    </xf>
    <xf numFmtId="3" fontId="43" fillId="7" borderId="37" xfId="0" applyNumberFormat="1" applyFont="1" applyFill="1" applyBorder="1" applyAlignment="1" applyProtection="1">
      <alignment horizontal="right" vertical="center"/>
    </xf>
    <xf numFmtId="0" fontId="45" fillId="8" borderId="37" xfId="0" applyNumberFormat="1" applyFont="1" applyFill="1" applyBorder="1" applyAlignment="1" applyProtection="1">
      <alignment horizontal="left" vertical="center" wrapText="1"/>
    </xf>
    <xf numFmtId="0" fontId="44" fillId="8" borderId="37" xfId="0" applyNumberFormat="1" applyFont="1" applyFill="1" applyBorder="1" applyAlignment="1" applyProtection="1">
      <alignment horizontal="left" vertical="center" wrapText="1"/>
    </xf>
    <xf numFmtId="3" fontId="45" fillId="8" borderId="37" xfId="0" applyNumberFormat="1" applyFont="1" applyFill="1" applyBorder="1" applyAlignment="1" applyProtection="1">
      <alignment horizontal="right" vertical="center"/>
    </xf>
    <xf numFmtId="0" fontId="46" fillId="8" borderId="37" xfId="0" applyNumberFormat="1" applyFont="1" applyFill="1" applyBorder="1" applyAlignment="1" applyProtection="1">
      <alignment horizontal="left" vertical="center" wrapText="1"/>
    </xf>
    <xf numFmtId="0" fontId="43" fillId="8" borderId="37" xfId="0" applyNumberFormat="1" applyFont="1" applyFill="1" applyBorder="1" applyAlignment="1" applyProtection="1">
      <alignment horizontal="left" vertical="center" wrapText="1"/>
    </xf>
    <xf numFmtId="3" fontId="46" fillId="8" borderId="37" xfId="0" applyNumberFormat="1" applyFont="1" applyFill="1" applyBorder="1" applyAlignment="1" applyProtection="1">
      <alignment horizontal="right" vertical="center"/>
    </xf>
    <xf numFmtId="0" fontId="43" fillId="9" borderId="37" xfId="0" applyNumberFormat="1" applyFont="1" applyFill="1" applyBorder="1" applyAlignment="1" applyProtection="1">
      <alignment horizontal="center" vertical="center"/>
    </xf>
    <xf numFmtId="0" fontId="43" fillId="9" borderId="37" xfId="0" applyNumberFormat="1" applyFont="1" applyFill="1" applyBorder="1" applyAlignment="1" applyProtection="1">
      <alignment horizontal="left" vertical="center" wrapText="1"/>
    </xf>
    <xf numFmtId="0" fontId="44" fillId="9" borderId="37" xfId="0" applyNumberFormat="1" applyFont="1" applyFill="1" applyBorder="1" applyAlignment="1" applyProtection="1">
      <alignment horizontal="left" vertical="center" wrapText="1"/>
    </xf>
    <xf numFmtId="3" fontId="43" fillId="9" borderId="37" xfId="0" applyNumberFormat="1" applyFont="1" applyFill="1" applyBorder="1" applyAlignment="1" applyProtection="1">
      <alignment horizontal="right" vertical="center"/>
    </xf>
    <xf numFmtId="0" fontId="49" fillId="2" borderId="46" xfId="0" applyNumberFormat="1" applyFont="1" applyFill="1" applyBorder="1" applyAlignment="1" applyProtection="1">
      <alignment horizontal="center" vertical="center"/>
    </xf>
    <xf numFmtId="9" fontId="13" fillId="4" borderId="49" xfId="0" applyNumberFormat="1" applyFont="1" applyFill="1" applyBorder="1" applyAlignment="1">
      <alignment horizontal="right" vertical="center"/>
    </xf>
    <xf numFmtId="4" fontId="18" fillId="7" borderId="96" xfId="0" applyNumberFormat="1" applyFont="1" applyFill="1" applyBorder="1" applyAlignment="1" applyProtection="1">
      <alignment horizontal="right" vertical="center"/>
    </xf>
    <xf numFmtId="3" fontId="18" fillId="7" borderId="96" xfId="0" applyNumberFormat="1" applyFont="1" applyFill="1" applyBorder="1" applyAlignment="1" applyProtection="1">
      <alignment horizontal="right" vertical="center"/>
    </xf>
    <xf numFmtId="4" fontId="58" fillId="7" borderId="96" xfId="0" applyNumberFormat="1" applyFont="1" applyFill="1" applyBorder="1" applyAlignment="1" applyProtection="1">
      <alignment horizontal="right" vertical="center"/>
    </xf>
    <xf numFmtId="3" fontId="58" fillId="7" borderId="96" xfId="0" applyNumberFormat="1" applyFont="1" applyFill="1" applyBorder="1" applyAlignment="1" applyProtection="1">
      <alignment horizontal="right" vertical="center"/>
    </xf>
    <xf numFmtId="0" fontId="19" fillId="2" borderId="25" xfId="0" applyNumberFormat="1" applyFont="1" applyFill="1" applyBorder="1" applyAlignment="1" applyProtection="1">
      <alignment horizontal="center" vertical="center"/>
    </xf>
    <xf numFmtId="0" fontId="19" fillId="2" borderId="26" xfId="0" applyNumberFormat="1" applyFont="1" applyFill="1" applyBorder="1" applyAlignment="1" applyProtection="1">
      <alignment horizontal="center" vertical="center"/>
    </xf>
    <xf numFmtId="4" fontId="18" fillId="7" borderId="7" xfId="0" applyNumberFormat="1" applyFont="1" applyFill="1" applyBorder="1" applyAlignment="1" applyProtection="1">
      <alignment horizontal="right" vertical="center"/>
    </xf>
    <xf numFmtId="3" fontId="18" fillId="7" borderId="7" xfId="0" applyNumberFormat="1" applyFont="1" applyFill="1" applyBorder="1" applyAlignment="1" applyProtection="1">
      <alignment horizontal="right" vertical="center"/>
    </xf>
    <xf numFmtId="4" fontId="58" fillId="7" borderId="7" xfId="0" applyNumberFormat="1" applyFont="1" applyFill="1" applyBorder="1" applyAlignment="1" applyProtection="1">
      <alignment horizontal="right" vertical="center"/>
    </xf>
    <xf numFmtId="3" fontId="58" fillId="7" borderId="7" xfId="0" applyNumberFormat="1" applyFont="1" applyFill="1" applyBorder="1" applyAlignment="1" applyProtection="1">
      <alignment horizontal="right" vertical="center"/>
    </xf>
    <xf numFmtId="0" fontId="59" fillId="2" borderId="19" xfId="0" applyNumberFormat="1" applyFont="1" applyFill="1" applyBorder="1" applyAlignment="1" applyProtection="1">
      <alignment horizontal="center" vertical="center"/>
    </xf>
    <xf numFmtId="0" fontId="59" fillId="2" borderId="18" xfId="0" applyNumberFormat="1" applyFont="1" applyFill="1" applyBorder="1" applyAlignment="1" applyProtection="1">
      <alignment horizontal="center" vertical="center"/>
    </xf>
    <xf numFmtId="0" fontId="59" fillId="2" borderId="24" xfId="0" applyNumberFormat="1" applyFont="1" applyFill="1" applyBorder="1" applyAlignment="1" applyProtection="1">
      <alignment horizontal="center" vertical="center"/>
    </xf>
    <xf numFmtId="0" fontId="59" fillId="2" borderId="21" xfId="0" applyNumberFormat="1" applyFont="1" applyFill="1" applyBorder="1" applyAlignment="1" applyProtection="1">
      <alignment horizontal="center" vertical="center"/>
    </xf>
    <xf numFmtId="4" fontId="60" fillId="7" borderId="96" xfId="0" applyNumberFormat="1" applyFont="1" applyFill="1" applyBorder="1" applyAlignment="1" applyProtection="1">
      <alignment horizontal="right" vertical="center"/>
    </xf>
    <xf numFmtId="3" fontId="61" fillId="7" borderId="97" xfId="0" applyNumberFormat="1" applyFont="1" applyFill="1" applyBorder="1" applyAlignment="1" applyProtection="1">
      <alignment horizontal="right" vertical="center"/>
    </xf>
    <xf numFmtId="3" fontId="62" fillId="7" borderId="96" xfId="0" applyNumberFormat="1" applyFont="1" applyFill="1" applyBorder="1" applyAlignment="1" applyProtection="1">
      <alignment horizontal="right" vertical="center"/>
    </xf>
    <xf numFmtId="4" fontId="62" fillId="7" borderId="96" xfId="0" applyNumberFormat="1" applyFont="1" applyFill="1" applyBorder="1" applyAlignment="1" applyProtection="1">
      <alignment horizontal="right" vertical="center"/>
    </xf>
    <xf numFmtId="3" fontId="63" fillId="7" borderId="97" xfId="0" applyNumberFormat="1" applyFont="1" applyFill="1" applyBorder="1" applyAlignment="1" applyProtection="1">
      <alignment horizontal="right" vertical="center"/>
    </xf>
    <xf numFmtId="0" fontId="62" fillId="2" borderId="26" xfId="0" applyNumberFormat="1" applyFont="1" applyFill="1" applyBorder="1" applyAlignment="1" applyProtection="1">
      <alignment horizontal="center" vertical="center"/>
    </xf>
    <xf numFmtId="0" fontId="62" fillId="2" borderId="25" xfId="0" applyNumberFormat="1" applyFont="1" applyFill="1" applyBorder="1" applyAlignment="1" applyProtection="1">
      <alignment horizontal="center" vertical="center"/>
    </xf>
    <xf numFmtId="0" fontId="59" fillId="2" borderId="28" xfId="0" applyNumberFormat="1" applyFont="1" applyFill="1" applyBorder="1" applyAlignment="1" applyProtection="1">
      <alignment horizontal="center" vertical="center"/>
    </xf>
    <xf numFmtId="0" fontId="62" fillId="2" borderId="19" xfId="0" applyNumberFormat="1" applyFont="1" applyFill="1" applyBorder="1" applyAlignment="1" applyProtection="1">
      <alignment horizontal="center" vertical="center"/>
    </xf>
    <xf numFmtId="0" fontId="62" fillId="2" borderId="18" xfId="0" applyNumberFormat="1" applyFont="1" applyFill="1" applyBorder="1" applyAlignment="1" applyProtection="1">
      <alignment horizontal="center" vertical="center"/>
    </xf>
    <xf numFmtId="3" fontId="60" fillId="7" borderId="7" xfId="0" applyNumberFormat="1" applyFont="1" applyFill="1" applyBorder="1" applyAlignment="1" applyProtection="1">
      <alignment horizontal="right" vertical="center"/>
    </xf>
    <xf numFmtId="4" fontId="60" fillId="7" borderId="7" xfId="0" applyNumberFormat="1" applyFont="1" applyFill="1" applyBorder="1" applyAlignment="1" applyProtection="1">
      <alignment horizontal="right" vertical="center"/>
    </xf>
    <xf numFmtId="3" fontId="61" fillId="7" borderId="8" xfId="0" applyNumberFormat="1" applyFont="1" applyFill="1" applyBorder="1" applyAlignment="1" applyProtection="1">
      <alignment horizontal="right" vertical="center"/>
    </xf>
    <xf numFmtId="3" fontId="62" fillId="7" borderId="7" xfId="0" applyNumberFormat="1" applyFont="1" applyFill="1" applyBorder="1" applyAlignment="1" applyProtection="1">
      <alignment horizontal="right" vertical="center"/>
    </xf>
    <xf numFmtId="4" fontId="62" fillId="7" borderId="7" xfId="0" applyNumberFormat="1" applyFont="1" applyFill="1" applyBorder="1" applyAlignment="1" applyProtection="1">
      <alignment horizontal="right" vertical="center"/>
    </xf>
    <xf numFmtId="3" fontId="63" fillId="7" borderId="8" xfId="0" applyNumberFormat="1" applyFont="1" applyFill="1" applyBorder="1" applyAlignment="1" applyProtection="1">
      <alignment horizontal="right" vertical="center"/>
    </xf>
    <xf numFmtId="4" fontId="15" fillId="7" borderId="7" xfId="0" applyNumberFormat="1" applyFont="1" applyFill="1" applyBorder="1" applyAlignment="1" applyProtection="1">
      <alignment horizontal="right" vertical="center"/>
    </xf>
    <xf numFmtId="3" fontId="15" fillId="7" borderId="7" xfId="0" applyNumberFormat="1" applyFont="1" applyFill="1" applyBorder="1" applyAlignment="1" applyProtection="1">
      <alignment horizontal="right" vertical="center"/>
    </xf>
    <xf numFmtId="3" fontId="15" fillId="7" borderId="8" xfId="0" applyNumberFormat="1" applyFont="1" applyFill="1" applyBorder="1" applyAlignment="1" applyProtection="1">
      <alignment horizontal="right" vertical="center"/>
    </xf>
    <xf numFmtId="4" fontId="64" fillId="7" borderId="7" xfId="0" applyNumberFormat="1" applyFont="1" applyFill="1" applyBorder="1" applyAlignment="1" applyProtection="1">
      <alignment horizontal="right" vertical="center"/>
    </xf>
    <xf numFmtId="3" fontId="64" fillId="7" borderId="7" xfId="0" applyNumberFormat="1" applyFont="1" applyFill="1" applyBorder="1" applyAlignment="1" applyProtection="1">
      <alignment horizontal="right" vertical="center"/>
    </xf>
    <xf numFmtId="3" fontId="64" fillId="7" borderId="8" xfId="0" applyNumberFormat="1" applyFont="1" applyFill="1" applyBorder="1" applyAlignment="1" applyProtection="1">
      <alignment horizontal="right" vertical="center"/>
    </xf>
    <xf numFmtId="4" fontId="7" fillId="7" borderId="7" xfId="0" applyNumberFormat="1" applyFont="1" applyFill="1" applyBorder="1" applyAlignment="1" applyProtection="1">
      <alignment horizontal="right" vertical="center"/>
    </xf>
    <xf numFmtId="3" fontId="7" fillId="7" borderId="7" xfId="0" applyNumberFormat="1" applyFont="1" applyFill="1" applyBorder="1" applyAlignment="1" applyProtection="1">
      <alignment horizontal="right" vertical="center"/>
    </xf>
    <xf numFmtId="3" fontId="7" fillId="7" borderId="8" xfId="0" applyNumberFormat="1" applyFont="1" applyFill="1" applyBorder="1" applyAlignment="1" applyProtection="1">
      <alignment horizontal="right" vertical="center"/>
    </xf>
    <xf numFmtId="3" fontId="15" fillId="9" borderId="7" xfId="0" applyNumberFormat="1" applyFont="1" applyFill="1" applyBorder="1" applyAlignment="1" applyProtection="1">
      <alignment horizontal="right" vertical="center"/>
    </xf>
    <xf numFmtId="4" fontId="15" fillId="9" borderId="7" xfId="0" applyNumberFormat="1" applyFont="1" applyFill="1" applyBorder="1" applyAlignment="1" applyProtection="1">
      <alignment horizontal="right" vertical="center"/>
    </xf>
    <xf numFmtId="3" fontId="64" fillId="9" borderId="7" xfId="0" applyNumberFormat="1" applyFont="1" applyFill="1" applyBorder="1" applyAlignment="1" applyProtection="1">
      <alignment horizontal="right" vertical="center"/>
    </xf>
    <xf numFmtId="4" fontId="64" fillId="9" borderId="7" xfId="0" applyNumberFormat="1" applyFont="1" applyFill="1" applyBorder="1" applyAlignment="1" applyProtection="1">
      <alignment horizontal="right" vertical="center"/>
    </xf>
    <xf numFmtId="3" fontId="65" fillId="7" borderId="7" xfId="0" applyNumberFormat="1" applyFont="1" applyFill="1" applyBorder="1" applyAlignment="1" applyProtection="1">
      <alignment horizontal="right" vertical="center"/>
    </xf>
    <xf numFmtId="3" fontId="43" fillId="7" borderId="1" xfId="0" applyNumberFormat="1" applyFont="1" applyFill="1" applyBorder="1" applyAlignment="1" applyProtection="1">
      <alignment horizontal="right" vertical="center"/>
    </xf>
    <xf numFmtId="0" fontId="68" fillId="2" borderId="37" xfId="0" applyNumberFormat="1" applyFont="1" applyFill="1" applyBorder="1" applyAlignment="1" applyProtection="1">
      <alignment horizontal="center" vertical="center"/>
    </xf>
    <xf numFmtId="3" fontId="60" fillId="2" borderId="7" xfId="0" applyNumberFormat="1" applyFont="1" applyFill="1" applyBorder="1" applyAlignment="1" applyProtection="1">
      <alignment horizontal="right" vertical="center"/>
    </xf>
    <xf numFmtId="0" fontId="70" fillId="2" borderId="95" xfId="0" applyNumberFormat="1" applyFont="1" applyFill="1" applyBorder="1" applyAlignment="1" applyProtection="1">
      <alignment horizontal="left" vertical="center"/>
    </xf>
    <xf numFmtId="0" fontId="0" fillId="0" borderId="95" xfId="0" applyBorder="1"/>
    <xf numFmtId="0" fontId="69" fillId="2" borderId="1" xfId="0" applyNumberFormat="1" applyFont="1" applyFill="1" applyBorder="1" applyAlignment="1" applyProtection="1">
      <alignment horizontal="center" vertical="center" wrapText="1"/>
    </xf>
    <xf numFmtId="0" fontId="70" fillId="2" borderId="1" xfId="0" applyNumberFormat="1" applyFont="1" applyFill="1" applyBorder="1" applyAlignment="1" applyProtection="1">
      <alignment horizontal="left" vertical="center"/>
    </xf>
    <xf numFmtId="0" fontId="0" fillId="0" borderId="1" xfId="0" applyBorder="1"/>
    <xf numFmtId="0" fontId="69" fillId="2" borderId="1" xfId="0" applyNumberFormat="1" applyFont="1" applyFill="1" applyBorder="1" applyAlignment="1" applyProtection="1">
      <alignment horizontal="center" vertical="center"/>
    </xf>
    <xf numFmtId="3" fontId="15" fillId="6" borderId="98" xfId="0" applyNumberFormat="1" applyFont="1" applyFill="1" applyBorder="1" applyAlignment="1" applyProtection="1">
      <alignment horizontal="right" vertical="center"/>
    </xf>
    <xf numFmtId="0" fontId="71" fillId="0" borderId="4" xfId="0" applyFont="1" applyBorder="1" applyAlignment="1">
      <alignment horizontal="left" vertical="center"/>
    </xf>
    <xf numFmtId="0" fontId="26" fillId="0" borderId="1" xfId="0" applyFont="1" applyBorder="1"/>
    <xf numFmtId="0" fontId="75" fillId="2" borderId="198" xfId="0" applyNumberFormat="1" applyFont="1" applyFill="1" applyBorder="1" applyAlignment="1" applyProtection="1">
      <alignment horizontal="center" vertical="center" wrapText="1"/>
    </xf>
    <xf numFmtId="0" fontId="75" fillId="2" borderId="199" xfId="0" applyNumberFormat="1" applyFont="1" applyFill="1" applyBorder="1" applyAlignment="1" applyProtection="1">
      <alignment horizontal="center" vertical="center" wrapText="1"/>
    </xf>
    <xf numFmtId="0" fontId="68" fillId="2" borderId="6" xfId="0" applyNumberFormat="1"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75" fillId="2" borderId="7" xfId="0" applyNumberFormat="1" applyFont="1" applyFill="1" applyBorder="1" applyAlignment="1" applyProtection="1">
      <alignment horizontal="center" vertical="center"/>
    </xf>
    <xf numFmtId="0" fontId="68" fillId="2" borderId="7" xfId="0" applyNumberFormat="1" applyFont="1" applyFill="1" applyBorder="1" applyAlignment="1" applyProtection="1">
      <alignment horizontal="left" vertical="center"/>
    </xf>
    <xf numFmtId="0" fontId="75" fillId="2" borderId="7" xfId="0" applyNumberFormat="1" applyFont="1" applyFill="1" applyBorder="1" applyAlignment="1" applyProtection="1">
      <alignment horizontal="left" vertical="center"/>
    </xf>
    <xf numFmtId="0" fontId="43" fillId="2" borderId="7" xfId="4" applyNumberFormat="1" applyFont="1" applyFill="1" applyBorder="1" applyAlignment="1" applyProtection="1">
      <alignment horizontal="left" vertical="center"/>
    </xf>
    <xf numFmtId="0" fontId="42" fillId="2" borderId="4" xfId="4" applyNumberFormat="1" applyFont="1" applyFill="1" applyBorder="1" applyAlignment="1" applyProtection="1">
      <alignment horizontal="center" vertical="center"/>
    </xf>
    <xf numFmtId="0" fontId="4" fillId="2" borderId="4" xfId="4" applyNumberFormat="1" applyFont="1" applyFill="1" applyBorder="1" applyAlignment="1" applyProtection="1">
      <alignment horizontal="center" vertical="center" wrapText="1"/>
    </xf>
    <xf numFmtId="0" fontId="43" fillId="2" borderId="7" xfId="4" applyNumberFormat="1" applyFont="1" applyFill="1" applyBorder="1" applyAlignment="1" applyProtection="1">
      <alignment horizontal="right" vertical="center"/>
    </xf>
    <xf numFmtId="0" fontId="42" fillId="2" borderId="59" xfId="4" applyNumberFormat="1" applyFont="1" applyFill="1" applyBorder="1" applyAlignment="1" applyProtection="1">
      <alignment horizontal="center" vertical="center"/>
    </xf>
    <xf numFmtId="0" fontId="73" fillId="2" borderId="1" xfId="5" applyNumberFormat="1" applyFont="1" applyFill="1" applyBorder="1" applyAlignment="1" applyProtection="1">
      <alignment wrapText="1"/>
      <protection locked="0"/>
    </xf>
    <xf numFmtId="0" fontId="77" fillId="2" borderId="39" xfId="5" applyNumberFormat="1" applyFont="1" applyFill="1" applyBorder="1" applyAlignment="1" applyProtection="1">
      <alignment horizontal="center" vertical="center" wrapText="1"/>
    </xf>
    <xf numFmtId="0" fontId="77" fillId="2" borderId="42" xfId="5" applyNumberFormat="1" applyFont="1" applyFill="1" applyBorder="1" applyAlignment="1" applyProtection="1">
      <alignment horizontal="center" vertical="center" wrapText="1"/>
    </xf>
    <xf numFmtId="0" fontId="76" fillId="2" borderId="45" xfId="5" applyNumberFormat="1" applyFont="1" applyFill="1" applyBorder="1" applyAlignment="1" applyProtection="1">
      <alignment horizontal="center" vertical="center" wrapText="1"/>
    </xf>
    <xf numFmtId="0" fontId="78" fillId="2" borderId="45" xfId="5" applyNumberFormat="1" applyFont="1" applyFill="1" applyBorder="1" applyAlignment="1" applyProtection="1">
      <alignment horizontal="center" vertical="center" wrapText="1"/>
    </xf>
    <xf numFmtId="0" fontId="78" fillId="2" borderId="46" xfId="5" applyNumberFormat="1" applyFont="1" applyFill="1" applyBorder="1" applyAlignment="1" applyProtection="1">
      <alignment horizontal="center" vertical="center"/>
    </xf>
    <xf numFmtId="0" fontId="79" fillId="2" borderId="7" xfId="5" applyNumberFormat="1" applyFont="1" applyFill="1" applyBorder="1" applyAlignment="1" applyProtection="1">
      <alignment horizontal="center" vertical="center" wrapText="1"/>
    </xf>
    <xf numFmtId="0" fontId="79" fillId="2" borderId="176" xfId="5" applyNumberFormat="1" applyFont="1" applyFill="1" applyBorder="1" applyAlignment="1" applyProtection="1">
      <alignment horizontal="center" vertical="center" wrapText="1"/>
    </xf>
    <xf numFmtId="0" fontId="74" fillId="2" borderId="47" xfId="5" applyNumberFormat="1" applyFont="1" applyFill="1" applyBorder="1" applyAlignment="1" applyProtection="1">
      <alignment horizontal="center" vertical="center"/>
    </xf>
    <xf numFmtId="0" fontId="61" fillId="2" borderId="48" xfId="5" applyNumberFormat="1" applyFont="1" applyFill="1" applyBorder="1" applyAlignment="1" applyProtection="1">
      <alignment horizontal="left" vertical="center" wrapText="1"/>
    </xf>
    <xf numFmtId="0" fontId="61" fillId="2" borderId="49" xfId="5" applyNumberFormat="1" applyFont="1" applyFill="1" applyBorder="1" applyAlignment="1" applyProtection="1">
      <alignment horizontal="center" vertical="center"/>
    </xf>
    <xf numFmtId="0" fontId="61" fillId="2" borderId="50" xfId="5" applyNumberFormat="1" applyFont="1" applyFill="1" applyBorder="1" applyAlignment="1" applyProtection="1">
      <alignment horizontal="right" vertical="center" wrapText="1"/>
    </xf>
    <xf numFmtId="0" fontId="61" fillId="2" borderId="49" xfId="5" applyNumberFormat="1" applyFont="1" applyFill="1" applyBorder="1" applyAlignment="1" applyProtection="1">
      <alignment horizontal="right" vertical="center" wrapText="1"/>
    </xf>
    <xf numFmtId="9" fontId="61" fillId="2" borderId="49" xfId="5" applyNumberFormat="1" applyFont="1" applyFill="1" applyBorder="1" applyAlignment="1" applyProtection="1">
      <alignment horizontal="right" vertical="center"/>
    </xf>
    <xf numFmtId="0" fontId="61" fillId="2" borderId="49" xfId="5" applyNumberFormat="1" applyFont="1" applyFill="1" applyBorder="1" applyAlignment="1" applyProtection="1">
      <alignment horizontal="right" vertical="center"/>
    </xf>
    <xf numFmtId="0" fontId="61" fillId="2" borderId="51" xfId="5" applyNumberFormat="1" applyFont="1" applyFill="1" applyBorder="1" applyAlignment="1" applyProtection="1">
      <alignment horizontal="right" vertical="center"/>
    </xf>
    <xf numFmtId="0" fontId="74" fillId="2" borderId="52" xfId="5" applyNumberFormat="1" applyFont="1" applyFill="1" applyBorder="1" applyAlignment="1" applyProtection="1">
      <alignment horizontal="center" vertical="center"/>
    </xf>
    <xf numFmtId="0" fontId="61" fillId="2" borderId="53" xfId="5" applyNumberFormat="1" applyFont="1" applyFill="1" applyBorder="1" applyAlignment="1" applyProtection="1">
      <alignment horizontal="left" vertical="center" wrapText="1"/>
    </xf>
    <xf numFmtId="0" fontId="82" fillId="2" borderId="47" xfId="5" applyNumberFormat="1" applyFont="1" applyFill="1" applyBorder="1" applyAlignment="1" applyProtection="1">
      <alignment horizontal="center" vertical="center"/>
    </xf>
    <xf numFmtId="0" fontId="80" fillId="2" borderId="53" xfId="5" applyNumberFormat="1" applyFont="1" applyFill="1" applyBorder="1" applyAlignment="1" applyProtection="1">
      <alignment horizontal="left" vertical="center" wrapText="1"/>
    </xf>
    <xf numFmtId="0" fontId="80" fillId="2" borderId="49" xfId="5" applyNumberFormat="1" applyFont="1" applyFill="1" applyBorder="1" applyAlignment="1" applyProtection="1">
      <alignment horizontal="center" vertical="center"/>
    </xf>
    <xf numFmtId="0" fontId="80" fillId="2" borderId="49" xfId="5" applyNumberFormat="1" applyFont="1" applyFill="1" applyBorder="1" applyAlignment="1" applyProtection="1">
      <alignment horizontal="left" vertical="center"/>
    </xf>
    <xf numFmtId="3" fontId="80" fillId="2" borderId="49" xfId="5" applyNumberFormat="1" applyFont="1" applyFill="1" applyBorder="1" applyAlignment="1" applyProtection="1">
      <alignment horizontal="right" vertical="center" wrapText="1"/>
    </xf>
    <xf numFmtId="9" fontId="80" fillId="2" borderId="51" xfId="3" applyFont="1" applyFill="1" applyBorder="1" applyAlignment="1" applyProtection="1">
      <alignment horizontal="right" vertical="center"/>
    </xf>
    <xf numFmtId="3" fontId="80" fillId="2" borderId="49" xfId="5" applyNumberFormat="1" applyFont="1" applyFill="1" applyBorder="1" applyAlignment="1" applyProtection="1">
      <alignment horizontal="right" vertical="center"/>
    </xf>
    <xf numFmtId="0" fontId="79" fillId="2" borderId="175" xfId="5" applyNumberFormat="1" applyFont="1" applyFill="1" applyBorder="1" applyAlignment="1" applyProtection="1">
      <alignment horizontal="center" vertical="center" wrapText="1"/>
    </xf>
    <xf numFmtId="4" fontId="0" fillId="0" borderId="0" xfId="0" applyNumberFormat="1"/>
    <xf numFmtId="0" fontId="28" fillId="0" borderId="86" xfId="0" applyFont="1" applyBorder="1" applyAlignment="1">
      <alignment horizontal="left" vertical="center" wrapText="1"/>
    </xf>
    <xf numFmtId="0" fontId="28" fillId="0" borderId="204" xfId="0" applyFont="1" applyBorder="1" applyAlignment="1">
      <alignment vertical="center" wrapText="1"/>
    </xf>
    <xf numFmtId="0" fontId="28" fillId="0" borderId="204" xfId="0" applyFont="1" applyBorder="1" applyAlignment="1">
      <alignment horizontal="left" vertical="center" wrapText="1"/>
    </xf>
    <xf numFmtId="0" fontId="28" fillId="0" borderId="95" xfId="0" applyFont="1" applyBorder="1" applyAlignment="1">
      <alignment horizontal="center" vertical="center"/>
    </xf>
    <xf numFmtId="0" fontId="28" fillId="0" borderId="204" xfId="0" applyFont="1" applyBorder="1" applyAlignment="1">
      <alignment horizontal="left" vertical="center"/>
    </xf>
    <xf numFmtId="0" fontId="4" fillId="0" borderId="56" xfId="0" applyFont="1" applyBorder="1" applyAlignment="1">
      <alignment vertical="center" wrapText="1"/>
    </xf>
    <xf numFmtId="0" fontId="27" fillId="0" borderId="58" xfId="0" applyFont="1" applyBorder="1" applyAlignment="1">
      <alignment vertical="center"/>
    </xf>
    <xf numFmtId="3" fontId="0" fillId="0" borderId="0" xfId="0" applyNumberFormat="1"/>
    <xf numFmtId="3" fontId="2" fillId="0" borderId="0" xfId="0" applyNumberFormat="1" applyFont="1" applyAlignment="1">
      <alignment horizontal="center" vertical="top"/>
    </xf>
    <xf numFmtId="0" fontId="101" fillId="2" borderId="7" xfId="4" applyNumberFormat="1" applyFont="1" applyFill="1" applyBorder="1" applyAlignment="1" applyProtection="1">
      <alignment horizontal="right" vertical="center"/>
    </xf>
    <xf numFmtId="3" fontId="101" fillId="2" borderId="7" xfId="4" applyNumberFormat="1" applyFont="1" applyFill="1" applyBorder="1" applyAlignment="1" applyProtection="1">
      <alignment horizontal="right" vertical="center"/>
    </xf>
    <xf numFmtId="0" fontId="102" fillId="2" borderId="7" xfId="4" applyNumberFormat="1" applyFont="1" applyFill="1" applyBorder="1" applyAlignment="1" applyProtection="1">
      <alignment horizontal="right" vertical="center"/>
    </xf>
    <xf numFmtId="0" fontId="23" fillId="0" borderId="1" xfId="0" applyFont="1" applyBorder="1" applyAlignment="1">
      <alignment wrapText="1"/>
    </xf>
    <xf numFmtId="0" fontId="109" fillId="0" borderId="0" xfId="0" applyFont="1"/>
    <xf numFmtId="0" fontId="89" fillId="2" borderId="22" xfId="0" applyNumberFormat="1" applyFont="1" applyFill="1" applyBorder="1" applyAlignment="1" applyProtection="1">
      <alignment horizontal="center" vertical="center"/>
    </xf>
    <xf numFmtId="0" fontId="89" fillId="2" borderId="23" xfId="0" applyNumberFormat="1" applyFont="1" applyFill="1" applyBorder="1" applyAlignment="1" applyProtection="1">
      <alignment horizontal="center" vertical="center"/>
    </xf>
    <xf numFmtId="0" fontId="19" fillId="2" borderId="25" xfId="0" applyFont="1" applyFill="1" applyBorder="1" applyAlignment="1" applyProtection="1">
      <alignment horizontal="center" vertical="center"/>
    </xf>
    <xf numFmtId="0" fontId="19" fillId="2" borderId="26" xfId="0" applyFont="1" applyFill="1" applyBorder="1" applyAlignment="1" applyProtection="1">
      <alignment horizontal="center" vertical="center"/>
    </xf>
    <xf numFmtId="0" fontId="19" fillId="2" borderId="27" xfId="0" applyFont="1" applyFill="1" applyBorder="1" applyAlignment="1" applyProtection="1">
      <alignment horizontal="center" vertical="center"/>
    </xf>
    <xf numFmtId="0" fontId="19" fillId="2" borderId="28" xfId="0" applyFont="1" applyFill="1" applyBorder="1" applyAlignment="1" applyProtection="1">
      <alignment horizontal="center" vertical="center"/>
    </xf>
    <xf numFmtId="0" fontId="89" fillId="2" borderId="22" xfId="0" applyFont="1" applyFill="1" applyBorder="1" applyAlignment="1" applyProtection="1">
      <alignment horizontal="center" vertical="center"/>
    </xf>
    <xf numFmtId="0" fontId="89" fillId="2" borderId="23" xfId="0" applyFont="1" applyFill="1" applyBorder="1" applyAlignment="1" applyProtection="1">
      <alignment horizontal="center" vertical="center"/>
    </xf>
    <xf numFmtId="0" fontId="19" fillId="2" borderId="18" xfId="0" applyFont="1" applyFill="1" applyBorder="1" applyAlignment="1" applyProtection="1">
      <alignment horizontal="center" vertical="center"/>
    </xf>
    <xf numFmtId="0" fontId="19" fillId="2" borderId="19" xfId="0" applyFont="1" applyFill="1" applyBorder="1" applyAlignment="1" applyProtection="1">
      <alignment horizontal="center" vertical="center"/>
    </xf>
    <xf numFmtId="0" fontId="19" fillId="2" borderId="24" xfId="0" applyFont="1" applyFill="1" applyBorder="1" applyAlignment="1" applyProtection="1">
      <alignment horizontal="center" vertical="center"/>
    </xf>
    <xf numFmtId="0" fontId="19" fillId="2" borderId="21" xfId="0" applyFont="1" applyFill="1" applyBorder="1" applyAlignment="1" applyProtection="1">
      <alignment horizontal="center" vertical="center"/>
    </xf>
    <xf numFmtId="0" fontId="110" fillId="2" borderId="6" xfId="0" applyFont="1" applyFill="1" applyBorder="1" applyAlignment="1" applyProtection="1">
      <alignment horizontal="center" vertical="center"/>
    </xf>
    <xf numFmtId="0" fontId="110" fillId="2" borderId="54" xfId="0" applyFont="1" applyFill="1" applyBorder="1" applyAlignment="1" applyProtection="1">
      <alignment horizontal="center" vertical="center"/>
    </xf>
    <xf numFmtId="0" fontId="115"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xf>
    <xf numFmtId="0" fontId="110" fillId="2" borderId="7" xfId="0" applyFont="1" applyFill="1" applyBorder="1" applyAlignment="1" applyProtection="1">
      <alignment horizontal="left" vertical="center"/>
    </xf>
    <xf numFmtId="3" fontId="110" fillId="2" borderId="8" xfId="0" applyNumberFormat="1" applyFont="1" applyFill="1" applyBorder="1" applyAlignment="1" applyProtection="1">
      <alignment horizontal="right" vertical="center"/>
    </xf>
    <xf numFmtId="165" fontId="110" fillId="2" borderId="7" xfId="0" applyNumberFormat="1" applyFont="1" applyFill="1" applyBorder="1" applyAlignment="1" applyProtection="1">
      <alignment horizontal="right" vertical="center"/>
    </xf>
    <xf numFmtId="0" fontId="115" fillId="2" borderId="7" xfId="0" applyFont="1" applyFill="1" applyBorder="1" applyAlignment="1" applyProtection="1">
      <alignment horizontal="left" vertical="center"/>
    </xf>
    <xf numFmtId="0" fontId="116" fillId="2" borderId="18" xfId="0" applyNumberFormat="1" applyFont="1" applyFill="1" applyBorder="1" applyAlignment="1" applyProtection="1">
      <alignment horizontal="center" vertical="center"/>
    </xf>
    <xf numFmtId="0" fontId="116" fillId="2" borderId="19" xfId="0" applyNumberFormat="1" applyFont="1" applyFill="1" applyBorder="1" applyAlignment="1" applyProtection="1">
      <alignment horizontal="center" vertical="center"/>
    </xf>
    <xf numFmtId="0" fontId="116" fillId="2" borderId="20" xfId="0" applyNumberFormat="1" applyFont="1" applyFill="1" applyBorder="1" applyAlignment="1" applyProtection="1">
      <alignment horizontal="center" vertical="center"/>
    </xf>
    <xf numFmtId="0" fontId="116" fillId="2" borderId="34" xfId="0" applyNumberFormat="1" applyFont="1" applyFill="1" applyBorder="1" applyAlignment="1" applyProtection="1">
      <alignment horizontal="center" vertical="center"/>
    </xf>
    <xf numFmtId="0" fontId="117" fillId="2" borderId="6" xfId="0" applyFont="1" applyFill="1" applyBorder="1" applyAlignment="1" applyProtection="1">
      <alignment horizontal="center" vertical="center"/>
    </xf>
    <xf numFmtId="0" fontId="117" fillId="2" borderId="7" xfId="0" applyFont="1" applyFill="1" applyBorder="1" applyAlignment="1" applyProtection="1">
      <alignment horizontal="left" vertical="center" wrapText="1"/>
    </xf>
    <xf numFmtId="0" fontId="117" fillId="2" borderId="7" xfId="0" applyFont="1" applyFill="1" applyBorder="1" applyAlignment="1" applyProtection="1">
      <alignment horizontal="left" vertical="center"/>
    </xf>
    <xf numFmtId="3" fontId="117" fillId="2" borderId="7" xfId="0" applyNumberFormat="1" applyFont="1" applyFill="1" applyBorder="1" applyAlignment="1" applyProtection="1">
      <alignment horizontal="right" vertical="center"/>
    </xf>
    <xf numFmtId="3" fontId="117" fillId="2" borderId="8" xfId="0" applyNumberFormat="1" applyFont="1" applyFill="1" applyBorder="1" applyAlignment="1" applyProtection="1">
      <alignment horizontal="right" vertical="center" wrapText="1"/>
    </xf>
    <xf numFmtId="0" fontId="117" fillId="2" borderId="7" xfId="0" applyFont="1" applyFill="1" applyBorder="1" applyAlignment="1" applyProtection="1">
      <alignment horizontal="right" vertical="center"/>
    </xf>
    <xf numFmtId="0" fontId="116" fillId="2" borderId="18" xfId="0" applyFont="1" applyFill="1" applyBorder="1" applyAlignment="1" applyProtection="1">
      <alignment horizontal="center" vertical="center"/>
    </xf>
    <xf numFmtId="3" fontId="116" fillId="2" borderId="19" xfId="0" applyNumberFormat="1" applyFont="1" applyFill="1" applyBorder="1" applyAlignment="1" applyProtection="1">
      <alignment horizontal="center" vertical="center"/>
    </xf>
    <xf numFmtId="3" fontId="116" fillId="2" borderId="18" xfId="0" applyNumberFormat="1" applyFont="1" applyFill="1" applyBorder="1" applyAlignment="1" applyProtection="1">
      <alignment horizontal="center" vertical="center"/>
    </xf>
    <xf numFmtId="3" fontId="116" fillId="2" borderId="20" xfId="0" applyNumberFormat="1" applyFont="1" applyFill="1" applyBorder="1" applyAlignment="1" applyProtection="1">
      <alignment horizontal="center" vertical="center"/>
    </xf>
    <xf numFmtId="3" fontId="116" fillId="2" borderId="34" xfId="0" applyNumberFormat="1" applyFont="1" applyFill="1" applyBorder="1" applyAlignment="1" applyProtection="1">
      <alignment horizontal="center" vertical="center"/>
    </xf>
    <xf numFmtId="0" fontId="118" fillId="2" borderId="5" xfId="0" applyNumberFormat="1" applyFont="1" applyFill="1" applyBorder="1" applyAlignment="1" applyProtection="1">
      <alignment horizontal="center" vertical="center"/>
    </xf>
    <xf numFmtId="0" fontId="119" fillId="2" borderId="4" xfId="0" applyNumberFormat="1" applyFont="1" applyFill="1" applyBorder="1" applyAlignment="1" applyProtection="1">
      <alignment horizontal="center" vertical="center" wrapText="1"/>
    </xf>
    <xf numFmtId="0" fontId="120" fillId="2" borderId="5" xfId="0" applyNumberFormat="1" applyFont="1" applyFill="1" applyBorder="1" applyAlignment="1" applyProtection="1">
      <alignment horizontal="center" vertical="center" wrapText="1"/>
    </xf>
    <xf numFmtId="0" fontId="110" fillId="2" borderId="86" xfId="0" applyFont="1" applyFill="1" applyBorder="1" applyAlignment="1" applyProtection="1">
      <alignment horizontal="center" vertical="center"/>
    </xf>
    <xf numFmtId="0" fontId="0" fillId="0" borderId="217" xfId="0" applyBorder="1"/>
    <xf numFmtId="0" fontId="110" fillId="2" borderId="95" xfId="0" applyFont="1" applyFill="1" applyBorder="1" applyAlignment="1" applyProtection="1">
      <alignment horizontal="center" vertical="center"/>
    </xf>
    <xf numFmtId="164" fontId="118" fillId="2" borderId="3" xfId="0" applyNumberFormat="1" applyFont="1" applyFill="1" applyBorder="1" applyAlignment="1" applyProtection="1">
      <alignment horizontal="center" vertical="center" wrapText="1"/>
    </xf>
    <xf numFmtId="0" fontId="110" fillId="2" borderId="36" xfId="0" applyNumberFormat="1" applyFont="1" applyFill="1" applyBorder="1" applyAlignment="1" applyProtection="1">
      <alignment horizontal="center" vertical="center"/>
    </xf>
    <xf numFmtId="0" fontId="110" fillId="2" borderId="37" xfId="0" applyNumberFormat="1" applyFont="1" applyFill="1" applyBorder="1" applyAlignment="1" applyProtection="1">
      <alignment horizontal="center" vertical="center"/>
    </xf>
    <xf numFmtId="0" fontId="110" fillId="2" borderId="37" xfId="0" applyNumberFormat="1" applyFont="1" applyFill="1" applyBorder="1" applyAlignment="1" applyProtection="1">
      <alignment horizontal="left" vertical="center" wrapText="1"/>
    </xf>
    <xf numFmtId="0" fontId="49" fillId="2" borderId="7" xfId="0" applyNumberFormat="1" applyFont="1" applyFill="1" applyBorder="1" applyAlignment="1" applyProtection="1">
      <alignment horizontal="center" vertical="center" wrapText="1"/>
    </xf>
    <xf numFmtId="0" fontId="49" fillId="2" borderId="176" xfId="0" applyNumberFormat="1" applyFont="1" applyFill="1" applyBorder="1" applyAlignment="1" applyProtection="1">
      <alignment horizontal="center" vertical="center" wrapText="1"/>
    </xf>
    <xf numFmtId="3" fontId="110" fillId="2" borderId="49" xfId="0" applyNumberFormat="1" applyFont="1" applyFill="1" applyBorder="1" applyAlignment="1" applyProtection="1">
      <alignment horizontal="right" vertical="center" wrapText="1"/>
    </xf>
    <xf numFmtId="3" fontId="110" fillId="2" borderId="49" xfId="0" applyNumberFormat="1" applyFont="1" applyFill="1" applyBorder="1" applyAlignment="1" applyProtection="1">
      <alignment horizontal="right" vertical="center"/>
    </xf>
    <xf numFmtId="3" fontId="115" fillId="7" borderId="37" xfId="0" applyNumberFormat="1" applyFont="1" applyFill="1" applyBorder="1" applyAlignment="1" applyProtection="1">
      <alignment horizontal="right" vertical="center"/>
    </xf>
    <xf numFmtId="3" fontId="130" fillId="8" borderId="37" xfId="0" applyNumberFormat="1" applyFont="1" applyFill="1" applyBorder="1" applyAlignment="1" applyProtection="1">
      <alignment horizontal="right" vertical="center"/>
    </xf>
    <xf numFmtId="0" fontId="86" fillId="0" borderId="6" xfId="0" applyFont="1" applyBorder="1" applyAlignment="1">
      <alignment horizontal="center" vertical="center"/>
    </xf>
    <xf numFmtId="0" fontId="86" fillId="0" borderId="7" xfId="0" applyFont="1" applyBorder="1" applyAlignment="1">
      <alignment horizontal="left" vertical="center" wrapText="1"/>
    </xf>
    <xf numFmtId="3" fontId="86" fillId="0" borderId="7" xfId="0" applyNumberFormat="1" applyFont="1" applyBorder="1" applyAlignment="1">
      <alignment horizontal="right" vertical="center"/>
    </xf>
    <xf numFmtId="0" fontId="133" fillId="0" borderId="1" xfId="0" applyFont="1" applyBorder="1" applyAlignment="1">
      <alignment horizontal="left" vertical="top"/>
    </xf>
    <xf numFmtId="0" fontId="134" fillId="0" borderId="1" xfId="0" applyFont="1" applyBorder="1" applyAlignment="1">
      <alignment horizontal="left" vertical="top"/>
    </xf>
    <xf numFmtId="0" fontId="61" fillId="0" borderId="49" xfId="5" applyNumberFormat="1" applyFont="1" applyFill="1" applyBorder="1" applyAlignment="1" applyProtection="1">
      <alignment horizontal="right" vertical="center" wrapText="1"/>
    </xf>
    <xf numFmtId="9" fontId="61" fillId="0" borderId="49" xfId="5" applyNumberFormat="1" applyFont="1" applyFill="1" applyBorder="1" applyAlignment="1" applyProtection="1">
      <alignment horizontal="right" vertical="center"/>
    </xf>
    <xf numFmtId="0" fontId="61" fillId="0" borderId="49" xfId="5" applyNumberFormat="1" applyFont="1" applyFill="1" applyBorder="1" applyAlignment="1" applyProtection="1">
      <alignment horizontal="right" vertical="center"/>
    </xf>
    <xf numFmtId="0" fontId="139" fillId="0" borderId="240" xfId="0" applyFont="1" applyBorder="1" applyAlignment="1">
      <alignment horizontal="center" vertical="center"/>
    </xf>
    <xf numFmtId="0" fontId="139" fillId="0" borderId="240" xfId="0" applyFont="1" applyBorder="1" applyAlignment="1">
      <alignment horizontal="left" vertical="center"/>
    </xf>
    <xf numFmtId="3" fontId="139" fillId="0" borderId="240" xfId="0" applyNumberFormat="1" applyFont="1" applyBorder="1" applyAlignment="1">
      <alignment horizontal="right" vertical="center"/>
    </xf>
    <xf numFmtId="0" fontId="139" fillId="0" borderId="7" xfId="0" applyFont="1" applyBorder="1" applyAlignment="1">
      <alignment horizontal="center" vertical="center"/>
    </xf>
    <xf numFmtId="0" fontId="138" fillId="0" borderId="7" xfId="0" applyFont="1" applyBorder="1" applyAlignment="1">
      <alignment horizontal="left" vertical="center"/>
    </xf>
    <xf numFmtId="3" fontId="139" fillId="0" borderId="7" xfId="0" applyNumberFormat="1" applyFont="1" applyBorder="1" applyAlignment="1">
      <alignment horizontal="right" vertical="center"/>
    </xf>
    <xf numFmtId="3" fontId="138" fillId="0" borderId="7" xfId="0" applyNumberFormat="1" applyFont="1" applyBorder="1" applyAlignment="1">
      <alignment horizontal="right" vertical="center"/>
    </xf>
    <xf numFmtId="0" fontId="139" fillId="0" borderId="7" xfId="0" applyFont="1" applyBorder="1" applyAlignment="1">
      <alignment horizontal="left" vertical="center"/>
    </xf>
    <xf numFmtId="0" fontId="11" fillId="0" borderId="23" xfId="0" applyFont="1" applyBorder="1" applyAlignment="1">
      <alignment horizontal="center" vertical="center"/>
    </xf>
    <xf numFmtId="0" fontId="88" fillId="0" borderId="7" xfId="0" applyFont="1" applyBorder="1" applyAlignment="1">
      <alignment horizontal="right" vertical="center"/>
    </xf>
    <xf numFmtId="3" fontId="88" fillId="0" borderId="7" xfId="0" applyNumberFormat="1" applyFont="1" applyBorder="1" applyAlignment="1">
      <alignment horizontal="right" vertical="center"/>
    </xf>
    <xf numFmtId="0" fontId="19" fillId="0" borderId="166" xfId="0" applyFont="1" applyBorder="1" applyAlignment="1">
      <alignment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34" xfId="0" applyFont="1" applyBorder="1" applyAlignment="1">
      <alignment horizontal="center" vertical="center"/>
    </xf>
    <xf numFmtId="3" fontId="87" fillId="0" borderId="7" xfId="0" applyNumberFormat="1" applyFont="1" applyBorder="1" applyAlignment="1">
      <alignment horizontal="right" vertical="center"/>
    </xf>
    <xf numFmtId="0" fontId="59" fillId="0" borderId="7" xfId="0" applyFont="1" applyBorder="1" applyAlignment="1">
      <alignment horizontal="right" vertical="center"/>
    </xf>
    <xf numFmtId="9" fontId="13" fillId="4" borderId="49" xfId="0" applyNumberFormat="1" applyFont="1" applyFill="1" applyBorder="1" applyAlignment="1">
      <alignment horizontal="right" vertical="center" wrapText="1"/>
    </xf>
    <xf numFmtId="0" fontId="86" fillId="4" borderId="53" xfId="0" applyFont="1" applyFill="1" applyBorder="1" applyAlignment="1">
      <alignment horizontal="left" vertical="center" wrapText="1"/>
    </xf>
    <xf numFmtId="3" fontId="142" fillId="0" borderId="49" xfId="0" applyNumberFormat="1" applyFont="1" applyBorder="1" applyAlignment="1">
      <alignment horizontal="right" vertical="center" wrapText="1"/>
    </xf>
    <xf numFmtId="3" fontId="142" fillId="0" borderId="49" xfId="0" applyNumberFormat="1" applyFont="1" applyBorder="1" applyAlignment="1">
      <alignment horizontal="right" vertical="center"/>
    </xf>
    <xf numFmtId="0" fontId="142" fillId="0" borderId="49" xfId="0" applyFont="1" applyBorder="1" applyAlignment="1">
      <alignment horizontal="right" vertical="center"/>
    </xf>
    <xf numFmtId="0" fontId="142" fillId="0" borderId="53" xfId="0" applyFont="1" applyBorder="1" applyAlignment="1">
      <alignment horizontal="left" vertical="center" wrapText="1"/>
    </xf>
    <xf numFmtId="0" fontId="142" fillId="0" borderId="49" xfId="0" applyFont="1" applyBorder="1" applyAlignment="1">
      <alignment horizontal="center" vertical="center"/>
    </xf>
    <xf numFmtId="0" fontId="142" fillId="0" borderId="49" xfId="0" applyFont="1" applyBorder="1" applyAlignment="1">
      <alignment horizontal="left" vertical="center"/>
    </xf>
    <xf numFmtId="0" fontId="142" fillId="0" borderId="244" xfId="0" applyFont="1" applyBorder="1" applyAlignment="1">
      <alignment horizontal="center" vertical="center"/>
    </xf>
    <xf numFmtId="3" fontId="43" fillId="9" borderId="7" xfId="4" applyNumberFormat="1" applyFont="1" applyFill="1" applyBorder="1" applyAlignment="1" applyProtection="1">
      <alignment horizontal="right" vertical="center"/>
    </xf>
    <xf numFmtId="3" fontId="43" fillId="9" borderId="55" xfId="4" applyNumberFormat="1" applyFont="1" applyFill="1" applyBorder="1" applyAlignment="1" applyProtection="1">
      <alignment horizontal="right" vertical="center"/>
    </xf>
    <xf numFmtId="3" fontId="68" fillId="9" borderId="7" xfId="4" applyNumberFormat="1" applyFont="1" applyFill="1" applyBorder="1" applyAlignment="1" applyProtection="1">
      <alignment horizontal="right" vertical="center"/>
    </xf>
    <xf numFmtId="3" fontId="143" fillId="2" borderId="7" xfId="0" applyNumberFormat="1" applyFont="1" applyFill="1" applyBorder="1" applyAlignment="1" applyProtection="1">
      <alignment horizontal="right" vertical="center"/>
    </xf>
    <xf numFmtId="165" fontId="72" fillId="9" borderId="1" xfId="2" applyNumberFormat="1" applyFont="1" applyFill="1"/>
    <xf numFmtId="165" fontId="72" fillId="9" borderId="1" xfId="2" applyNumberFormat="1" applyFont="1" applyFill="1" applyAlignment="1">
      <alignment horizontal="right"/>
    </xf>
    <xf numFmtId="3" fontId="143" fillId="9" borderId="7" xfId="0" applyNumberFormat="1" applyFont="1" applyFill="1" applyBorder="1" applyAlignment="1" applyProtection="1">
      <alignment horizontal="right" vertical="center"/>
    </xf>
    <xf numFmtId="3" fontId="28" fillId="9" borderId="7" xfId="0" applyNumberFormat="1" applyFont="1" applyFill="1" applyBorder="1" applyAlignment="1">
      <alignment horizontal="right" vertical="center"/>
    </xf>
    <xf numFmtId="0" fontId="28" fillId="9" borderId="7" xfId="0" applyFont="1" applyFill="1" applyBorder="1" applyAlignment="1">
      <alignment horizontal="right" vertical="center"/>
    </xf>
    <xf numFmtId="3" fontId="28" fillId="9" borderId="8" xfId="0" applyNumberFormat="1" applyFont="1" applyFill="1" applyBorder="1" applyAlignment="1">
      <alignment horizontal="right" vertical="center"/>
    </xf>
    <xf numFmtId="3" fontId="62" fillId="6" borderId="98" xfId="0" applyNumberFormat="1" applyFont="1" applyFill="1" applyBorder="1" applyAlignment="1" applyProtection="1">
      <alignment horizontal="right" vertical="center"/>
    </xf>
    <xf numFmtId="0" fontId="62" fillId="6" borderId="98" xfId="0" applyNumberFormat="1" applyFont="1" applyFill="1" applyBorder="1" applyAlignment="1" applyProtection="1">
      <alignment horizontal="right" vertical="center"/>
    </xf>
    <xf numFmtId="4" fontId="60" fillId="9" borderId="96" xfId="0" applyNumberFormat="1" applyFont="1" applyFill="1" applyBorder="1" applyAlignment="1" applyProtection="1">
      <alignment horizontal="right" vertical="center"/>
    </xf>
    <xf numFmtId="3" fontId="60" fillId="9" borderId="96" xfId="0" applyNumberFormat="1" applyFont="1" applyFill="1" applyBorder="1" applyAlignment="1" applyProtection="1">
      <alignment horizontal="right" vertical="center"/>
    </xf>
    <xf numFmtId="4" fontId="62" fillId="9" borderId="96" xfId="0" applyNumberFormat="1" applyFont="1" applyFill="1" applyBorder="1" applyAlignment="1" applyProtection="1">
      <alignment horizontal="right" vertical="center"/>
    </xf>
    <xf numFmtId="3" fontId="62" fillId="9" borderId="96" xfId="0" applyNumberFormat="1" applyFont="1" applyFill="1" applyBorder="1" applyAlignment="1" applyProtection="1">
      <alignment horizontal="right" vertical="center"/>
    </xf>
    <xf numFmtId="0" fontId="62" fillId="9" borderId="25" xfId="0" applyNumberFormat="1" applyFont="1" applyFill="1" applyBorder="1" applyAlignment="1" applyProtection="1">
      <alignment horizontal="center" vertical="center"/>
    </xf>
    <xf numFmtId="0" fontId="62" fillId="9" borderId="26" xfId="0" applyNumberFormat="1" applyFont="1" applyFill="1" applyBorder="1" applyAlignment="1" applyProtection="1">
      <alignment horizontal="center" vertical="center"/>
    </xf>
    <xf numFmtId="0" fontId="62" fillId="9" borderId="27" xfId="0" applyNumberFormat="1" applyFont="1" applyFill="1" applyBorder="1" applyAlignment="1" applyProtection="1">
      <alignment horizontal="center" vertical="center"/>
    </xf>
    <xf numFmtId="0" fontId="62" fillId="9" borderId="18" xfId="0" applyNumberFormat="1" applyFont="1" applyFill="1" applyBorder="1" applyAlignment="1" applyProtection="1">
      <alignment horizontal="center" vertical="center"/>
    </xf>
    <xf numFmtId="0" fontId="62" fillId="9" borderId="19" xfId="0" applyNumberFormat="1" applyFont="1" applyFill="1" applyBorder="1" applyAlignment="1" applyProtection="1">
      <alignment horizontal="center" vertical="center"/>
    </xf>
    <xf numFmtId="0" fontId="62" fillId="9" borderId="24" xfId="0" applyNumberFormat="1" applyFont="1" applyFill="1" applyBorder="1" applyAlignment="1" applyProtection="1">
      <alignment horizontal="center" vertical="center"/>
    </xf>
    <xf numFmtId="4" fontId="60" fillId="9" borderId="7" xfId="0" applyNumberFormat="1" applyFont="1" applyFill="1" applyBorder="1" applyAlignment="1" applyProtection="1">
      <alignment horizontal="right" vertical="center"/>
    </xf>
    <xf numFmtId="3" fontId="60" fillId="9" borderId="7" xfId="0" applyNumberFormat="1" applyFont="1" applyFill="1" applyBorder="1" applyAlignment="1" applyProtection="1">
      <alignment horizontal="right" vertical="center"/>
    </xf>
    <xf numFmtId="4" fontId="62" fillId="9" borderId="7" xfId="0" applyNumberFormat="1" applyFont="1" applyFill="1" applyBorder="1" applyAlignment="1" applyProtection="1">
      <alignment horizontal="right" vertical="center"/>
    </xf>
    <xf numFmtId="3" fontId="62" fillId="9" borderId="7" xfId="0" applyNumberFormat="1" applyFont="1" applyFill="1" applyBorder="1" applyAlignment="1" applyProtection="1">
      <alignment horizontal="right" vertical="center"/>
    </xf>
    <xf numFmtId="3" fontId="13" fillId="9" borderId="7" xfId="0" applyNumberFormat="1" applyFont="1" applyFill="1" applyBorder="1" applyAlignment="1" applyProtection="1">
      <alignment horizontal="right" vertical="center"/>
    </xf>
    <xf numFmtId="4" fontId="13" fillId="9" borderId="7" xfId="0" applyNumberFormat="1" applyFont="1" applyFill="1" applyBorder="1" applyAlignment="1" applyProtection="1">
      <alignment horizontal="right" vertical="center"/>
    </xf>
    <xf numFmtId="3" fontId="65" fillId="9" borderId="7" xfId="0" applyNumberFormat="1" applyFont="1" applyFill="1" applyBorder="1" applyAlignment="1" applyProtection="1">
      <alignment horizontal="right" vertical="center"/>
    </xf>
    <xf numFmtId="4" fontId="65" fillId="9" borderId="7" xfId="0" applyNumberFormat="1" applyFont="1" applyFill="1" applyBorder="1" applyAlignment="1" applyProtection="1">
      <alignment horizontal="right" vertical="center"/>
    </xf>
    <xf numFmtId="3" fontId="28" fillId="9" borderId="54" xfId="0" applyNumberFormat="1" applyFont="1" applyFill="1" applyBorder="1" applyAlignment="1">
      <alignment vertical="center"/>
    </xf>
    <xf numFmtId="0" fontId="0" fillId="9" borderId="0" xfId="0" applyFill="1"/>
    <xf numFmtId="3" fontId="28" fillId="9" borderId="7" xfId="0" applyNumberFormat="1" applyFont="1" applyFill="1" applyBorder="1" applyAlignment="1">
      <alignment vertical="center"/>
    </xf>
    <xf numFmtId="0" fontId="145" fillId="0" borderId="4" xfId="0" applyFont="1" applyBorder="1" applyAlignment="1">
      <alignment horizontal="left" vertical="center"/>
    </xf>
    <xf numFmtId="3" fontId="86" fillId="0" borderId="95" xfId="0" applyNumberFormat="1" applyFont="1" applyBorder="1" applyAlignment="1">
      <alignment horizontal="right" vertical="center"/>
    </xf>
    <xf numFmtId="0" fontId="10" fillId="0" borderId="166" xfId="0" applyFont="1" applyBorder="1" applyAlignment="1">
      <alignment vertical="center"/>
    </xf>
    <xf numFmtId="0" fontId="89" fillId="0" borderId="30" xfId="0" applyFont="1" applyBorder="1" applyAlignment="1">
      <alignment horizontal="left" vertical="center"/>
    </xf>
    <xf numFmtId="0" fontId="89" fillId="0" borderId="95" xfId="0" applyFont="1" applyBorder="1" applyAlignment="1">
      <alignment horizontal="center" vertical="center"/>
    </xf>
    <xf numFmtId="0" fontId="32" fillId="0" borderId="253" xfId="0" applyFont="1" applyBorder="1" applyAlignment="1">
      <alignment horizontal="center" vertical="center"/>
    </xf>
    <xf numFmtId="0" fontId="60" fillId="9" borderId="7" xfId="0" applyNumberFormat="1" applyFont="1" applyFill="1" applyBorder="1" applyAlignment="1" applyProtection="1">
      <alignment horizontal="right" vertical="center"/>
    </xf>
    <xf numFmtId="0" fontId="19" fillId="9" borderId="20" xfId="0" applyNumberFormat="1" applyFont="1" applyFill="1" applyBorder="1" applyAlignment="1" applyProtection="1">
      <alignment horizontal="center" vertical="center"/>
    </xf>
    <xf numFmtId="0" fontId="19" fillId="9" borderId="18" xfId="0" applyNumberFormat="1" applyFont="1" applyFill="1" applyBorder="1" applyAlignment="1" applyProtection="1">
      <alignment horizontal="center" vertical="center"/>
    </xf>
    <xf numFmtId="0" fontId="19" fillId="9" borderId="19" xfId="0" applyNumberFormat="1" applyFont="1" applyFill="1" applyBorder="1" applyAlignment="1" applyProtection="1">
      <alignment horizontal="center" vertical="center"/>
    </xf>
    <xf numFmtId="3" fontId="80" fillId="9" borderId="49" xfId="5" applyNumberFormat="1" applyFont="1" applyFill="1" applyBorder="1" applyAlignment="1" applyProtection="1">
      <alignment horizontal="right" vertical="center" wrapText="1"/>
    </xf>
    <xf numFmtId="3" fontId="80" fillId="9" borderId="49" xfId="5" applyNumberFormat="1" applyFont="1" applyFill="1" applyBorder="1" applyAlignment="1" applyProtection="1">
      <alignment horizontal="right" vertical="center"/>
    </xf>
    <xf numFmtId="9" fontId="80" fillId="9" borderId="51" xfId="3" applyFont="1" applyFill="1" applyBorder="1" applyAlignment="1" applyProtection="1">
      <alignment horizontal="right" vertical="center"/>
    </xf>
    <xf numFmtId="0" fontId="80" fillId="9" borderId="49" xfId="5" applyNumberFormat="1" applyFont="1" applyFill="1" applyBorder="1" applyAlignment="1" applyProtection="1">
      <alignment horizontal="right" vertical="center"/>
    </xf>
    <xf numFmtId="0" fontId="5" fillId="0" borderId="0" xfId="0" applyFont="1" applyAlignment="1">
      <alignment horizontal="left" vertical="top"/>
    </xf>
    <xf numFmtId="0" fontId="71" fillId="0" borderId="197" xfId="0" applyFont="1" applyBorder="1" applyAlignment="1">
      <alignment horizontal="left" vertical="center"/>
    </xf>
    <xf numFmtId="0" fontId="71" fillId="0" borderId="193" xfId="0" applyFont="1" applyBorder="1" applyAlignment="1">
      <alignment horizontal="left" vertical="center"/>
    </xf>
    <xf numFmtId="0" fontId="9" fillId="6" borderId="15" xfId="0" applyNumberFormat="1" applyFont="1" applyFill="1" applyBorder="1" applyAlignment="1" applyProtection="1">
      <alignment horizontal="center" vertical="center" wrapText="1"/>
    </xf>
    <xf numFmtId="0" fontId="70" fillId="2" borderId="4" xfId="0" applyNumberFormat="1" applyFont="1" applyFill="1" applyBorder="1" applyAlignment="1" applyProtection="1">
      <alignment horizontal="left" vertical="center"/>
    </xf>
    <xf numFmtId="0" fontId="2" fillId="0" borderId="0" xfId="0" applyFont="1" applyAlignment="1">
      <alignment horizontal="center" vertical="top"/>
    </xf>
    <xf numFmtId="3" fontId="68" fillId="9" borderId="7" xfId="0" applyNumberFormat="1" applyFont="1" applyFill="1" applyBorder="1" applyAlignment="1" applyProtection="1">
      <alignment horizontal="right" vertical="center"/>
    </xf>
    <xf numFmtId="3" fontId="68" fillId="2" borderId="7" xfId="0" applyNumberFormat="1" applyFont="1" applyFill="1" applyBorder="1" applyAlignment="1" applyProtection="1">
      <alignment horizontal="right" vertical="center"/>
    </xf>
    <xf numFmtId="3" fontId="75" fillId="9" borderId="7" xfId="0" applyNumberFormat="1" applyFont="1" applyFill="1" applyBorder="1" applyAlignment="1" applyProtection="1">
      <alignment horizontal="right" vertical="center"/>
    </xf>
    <xf numFmtId="0" fontId="11" fillId="2" borderId="22" xfId="0" applyNumberFormat="1" applyFont="1" applyFill="1" applyBorder="1" applyAlignment="1" applyProtection="1">
      <alignment horizontal="center" vertical="center"/>
    </xf>
    <xf numFmtId="0" fontId="13" fillId="7" borderId="6" xfId="0" applyNumberFormat="1" applyFont="1" applyFill="1" applyBorder="1" applyAlignment="1" applyProtection="1">
      <alignment horizontal="center" vertical="center"/>
    </xf>
    <xf numFmtId="0" fontId="12" fillId="2" borderId="22" xfId="0" applyNumberFormat="1" applyFont="1" applyFill="1" applyBorder="1" applyAlignment="1" applyProtection="1">
      <alignment horizontal="center" vertical="center"/>
    </xf>
    <xf numFmtId="0" fontId="4" fillId="0" borderId="114" xfId="0" applyFont="1" applyBorder="1" applyAlignment="1">
      <alignment horizontal="center" vertical="center" wrapText="1"/>
    </xf>
    <xf numFmtId="0" fontId="75" fillId="2" borderId="199" xfId="0" applyNumberFormat="1" applyFont="1" applyFill="1" applyBorder="1" applyAlignment="1" applyProtection="1">
      <alignment horizontal="center" vertical="center"/>
    </xf>
    <xf numFmtId="0" fontId="9" fillId="6" borderId="13" xfId="0" applyNumberFormat="1" applyFont="1" applyFill="1" applyBorder="1" applyAlignment="1" applyProtection="1">
      <alignment horizontal="center" vertical="center"/>
    </xf>
    <xf numFmtId="0" fontId="9" fillId="6" borderId="13"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left" vertical="top"/>
    </xf>
    <xf numFmtId="4" fontId="154" fillId="9" borderId="96" xfId="0" applyNumberFormat="1" applyFont="1" applyFill="1" applyBorder="1" applyAlignment="1" applyProtection="1">
      <alignment horizontal="right" vertical="center"/>
    </xf>
    <xf numFmtId="3" fontId="155" fillId="6" borderId="98" xfId="0" applyNumberFormat="1" applyFont="1" applyFill="1" applyBorder="1" applyAlignment="1" applyProtection="1">
      <alignment horizontal="right" vertical="center"/>
    </xf>
    <xf numFmtId="3" fontId="154" fillId="6" borderId="98" xfId="0" applyNumberFormat="1" applyFont="1" applyFill="1" applyBorder="1" applyAlignment="1" applyProtection="1">
      <alignment horizontal="right" vertical="center"/>
    </xf>
    <xf numFmtId="0" fontId="5" fillId="0" borderId="1" xfId="0" applyFont="1" applyBorder="1" applyAlignment="1">
      <alignment horizontal="left" vertical="top"/>
    </xf>
    <xf numFmtId="0" fontId="2" fillId="0" borderId="0" xfId="0" applyFont="1" applyAlignment="1">
      <alignment horizontal="center" vertical="top"/>
    </xf>
    <xf numFmtId="0" fontId="28" fillId="0" borderId="55" xfId="0" applyFont="1" applyBorder="1" applyAlignment="1">
      <alignment horizontal="left" vertical="center" wrapText="1"/>
    </xf>
    <xf numFmtId="3" fontId="60" fillId="7" borderId="8" xfId="0" applyNumberFormat="1" applyFont="1" applyFill="1" applyBorder="1" applyAlignment="1" applyProtection="1">
      <alignment horizontal="right" vertical="center"/>
    </xf>
    <xf numFmtId="4" fontId="156" fillId="7" borderId="7" xfId="0" applyNumberFormat="1" applyFont="1" applyFill="1" applyBorder="1" applyAlignment="1" applyProtection="1">
      <alignment horizontal="right" vertical="center"/>
    </xf>
    <xf numFmtId="3" fontId="156" fillId="7" borderId="7" xfId="0" applyNumberFormat="1" applyFont="1" applyFill="1" applyBorder="1" applyAlignment="1" applyProtection="1">
      <alignment horizontal="right" vertical="center"/>
    </xf>
    <xf numFmtId="3" fontId="156" fillId="9" borderId="7" xfId="0" applyNumberFormat="1" applyFont="1" applyFill="1" applyBorder="1" applyAlignment="1" applyProtection="1">
      <alignment horizontal="right" vertical="center"/>
    </xf>
    <xf numFmtId="4" fontId="156" fillId="9" borderId="7" xfId="0" applyNumberFormat="1" applyFont="1" applyFill="1" applyBorder="1" applyAlignment="1" applyProtection="1">
      <alignment horizontal="right" vertical="center"/>
    </xf>
    <xf numFmtId="0" fontId="86" fillId="7" borderId="6" xfId="0" applyNumberFormat="1" applyFont="1" applyFill="1" applyBorder="1" applyAlignment="1" applyProtection="1">
      <alignment horizontal="center" vertical="center"/>
    </xf>
    <xf numFmtId="0" fontId="28" fillId="9" borderId="7" xfId="0" applyFont="1" applyFill="1" applyBorder="1" applyAlignment="1">
      <alignment horizontal="center" vertical="center"/>
    </xf>
    <xf numFmtId="0" fontId="28" fillId="9" borderId="7" xfId="0" applyFont="1" applyFill="1" applyBorder="1" applyAlignment="1">
      <alignment horizontal="left" vertical="center" wrapText="1"/>
    </xf>
    <xf numFmtId="0" fontId="28" fillId="9" borderId="7" xfId="0" applyFont="1" applyFill="1" applyBorder="1" applyAlignment="1">
      <alignment horizontal="left" vertical="center"/>
    </xf>
    <xf numFmtId="0" fontId="28" fillId="9" borderId="86" xfId="0" applyFont="1" applyFill="1" applyBorder="1" applyAlignment="1">
      <alignment horizontal="center" vertical="center"/>
    </xf>
    <xf numFmtId="0" fontId="28" fillId="9" borderId="55" xfId="0" applyFont="1" applyFill="1" applyBorder="1" applyAlignment="1">
      <alignment horizontal="left" vertical="center" wrapText="1"/>
    </xf>
    <xf numFmtId="0" fontId="28" fillId="9" borderId="95" xfId="0" applyFont="1" applyFill="1" applyBorder="1" applyAlignment="1">
      <alignment horizontal="center" vertical="center"/>
    </xf>
    <xf numFmtId="0" fontId="28" fillId="9" borderId="95" xfId="0" applyFont="1" applyFill="1" applyBorder="1" applyAlignment="1">
      <alignment horizontal="center" vertical="center" wrapText="1"/>
    </xf>
    <xf numFmtId="0" fontId="42" fillId="2" borderId="211" xfId="4" applyNumberFormat="1" applyFont="1" applyFill="1" applyBorder="1" applyAlignment="1" applyProtection="1">
      <alignment horizontal="center" vertical="center"/>
    </xf>
    <xf numFmtId="0" fontId="4" fillId="2" borderId="211" xfId="4" applyNumberFormat="1" applyFont="1" applyFill="1" applyBorder="1" applyAlignment="1" applyProtection="1">
      <alignment horizontal="center" vertical="center" wrapText="1"/>
    </xf>
    <xf numFmtId="3" fontId="43" fillId="9" borderId="215" xfId="4" applyNumberFormat="1" applyFont="1" applyFill="1" applyBorder="1" applyAlignment="1" applyProtection="1">
      <alignment horizontal="right" vertical="center"/>
    </xf>
    <xf numFmtId="0" fontId="28" fillId="0" borderId="242" xfId="0" applyFont="1" applyBorder="1" applyAlignment="1">
      <alignment horizontal="left" vertical="center"/>
    </xf>
    <xf numFmtId="0" fontId="28" fillId="0" borderId="242" xfId="0" applyFont="1" applyBorder="1" applyAlignment="1">
      <alignment horizontal="right" vertical="center"/>
    </xf>
    <xf numFmtId="3" fontId="28" fillId="0" borderId="242" xfId="0" applyNumberFormat="1" applyFont="1" applyBorder="1" applyAlignment="1">
      <alignment horizontal="right" vertical="center"/>
    </xf>
    <xf numFmtId="3" fontId="28" fillId="0" borderId="259" xfId="0" applyNumberFormat="1" applyFont="1" applyBorder="1" applyAlignment="1">
      <alignment horizontal="right" vertical="center"/>
    </xf>
    <xf numFmtId="0" fontId="0" fillId="0" borderId="192" xfId="0" applyBorder="1"/>
    <xf numFmtId="0" fontId="46" fillId="11" borderId="37" xfId="0" applyNumberFormat="1" applyFont="1" applyFill="1" applyBorder="1" applyAlignment="1" applyProtection="1">
      <alignment horizontal="left" vertical="center" wrapText="1"/>
    </xf>
    <xf numFmtId="0" fontId="45" fillId="11" borderId="37" xfId="0" applyNumberFormat="1" applyFont="1" applyFill="1" applyBorder="1" applyAlignment="1" applyProtection="1">
      <alignment horizontal="left" vertical="center" wrapText="1"/>
    </xf>
    <xf numFmtId="0" fontId="44" fillId="11" borderId="37" xfId="0" applyNumberFormat="1" applyFont="1" applyFill="1" applyBorder="1" applyAlignment="1" applyProtection="1">
      <alignment horizontal="left" vertical="center" wrapText="1"/>
    </xf>
    <xf numFmtId="3" fontId="45" fillId="11" borderId="37" xfId="0" applyNumberFormat="1" applyFont="1" applyFill="1" applyBorder="1" applyAlignment="1" applyProtection="1">
      <alignment horizontal="right" vertical="center"/>
    </xf>
    <xf numFmtId="0" fontId="43" fillId="11" borderId="37" xfId="0" applyNumberFormat="1" applyFont="1" applyFill="1" applyBorder="1" applyAlignment="1" applyProtection="1">
      <alignment horizontal="left" vertical="center" wrapText="1"/>
    </xf>
    <xf numFmtId="3" fontId="46" fillId="11" borderId="37" xfId="0" applyNumberFormat="1" applyFont="1" applyFill="1" applyBorder="1" applyAlignment="1" applyProtection="1">
      <alignment horizontal="right" vertical="center"/>
    </xf>
    <xf numFmtId="3" fontId="68" fillId="9" borderId="7" xfId="0" applyNumberFormat="1" applyFont="1" applyFill="1" applyBorder="1" applyAlignment="1" applyProtection="1">
      <alignment horizontal="right" vertical="center"/>
    </xf>
    <xf numFmtId="3" fontId="75" fillId="9" borderId="7" xfId="0" applyNumberFormat="1" applyFont="1" applyFill="1" applyBorder="1" applyAlignment="1" applyProtection="1">
      <alignment horizontal="right" vertical="center"/>
    </xf>
    <xf numFmtId="0" fontId="157" fillId="0" borderId="95" xfId="0" applyFont="1" applyBorder="1" applyAlignment="1">
      <alignment horizontal="center"/>
    </xf>
    <xf numFmtId="0" fontId="101" fillId="9" borderId="7" xfId="4" applyNumberFormat="1" applyFont="1" applyFill="1" applyBorder="1" applyAlignment="1" applyProtection="1">
      <alignment horizontal="right" vertical="center"/>
    </xf>
    <xf numFmtId="3" fontId="68" fillId="9" borderId="55" xfId="4" applyNumberFormat="1" applyFont="1" applyFill="1" applyBorder="1" applyAlignment="1" applyProtection="1">
      <alignment horizontal="right" vertical="center"/>
    </xf>
    <xf numFmtId="3" fontId="68" fillId="9" borderId="215" xfId="4" applyNumberFormat="1" applyFont="1" applyFill="1" applyBorder="1" applyAlignment="1" applyProtection="1">
      <alignment horizontal="right" vertical="center"/>
    </xf>
    <xf numFmtId="165" fontId="73" fillId="2" borderId="262" xfId="2" applyNumberFormat="1" applyFont="1" applyBorder="1"/>
    <xf numFmtId="3" fontId="156" fillId="2" borderId="7" xfId="0" applyNumberFormat="1" applyFont="1" applyFill="1" applyBorder="1" applyAlignment="1" applyProtection="1">
      <alignment horizontal="right" vertical="center"/>
    </xf>
    <xf numFmtId="3" fontId="158" fillId="2" borderId="7" xfId="0" applyNumberFormat="1" applyFont="1" applyFill="1" applyBorder="1" applyAlignment="1" applyProtection="1">
      <alignment horizontal="right" vertical="center"/>
    </xf>
    <xf numFmtId="0" fontId="159" fillId="9" borderId="7" xfId="0" applyNumberFormat="1" applyFont="1" applyFill="1" applyBorder="1" applyAlignment="1" applyProtection="1">
      <alignment horizontal="right" vertical="center"/>
    </xf>
    <xf numFmtId="3" fontId="160" fillId="9" borderId="7" xfId="0" applyNumberFormat="1" applyFont="1" applyFill="1" applyBorder="1" applyAlignment="1" applyProtection="1">
      <alignment horizontal="right" vertical="center"/>
    </xf>
    <xf numFmtId="0" fontId="52" fillId="2" borderId="263" xfId="0" applyNumberFormat="1" applyFont="1" applyFill="1" applyBorder="1" applyAlignment="1" applyProtection="1">
      <alignment horizontal="center" vertical="center" wrapText="1"/>
    </xf>
    <xf numFmtId="0" fontId="52" fillId="2" borderId="264" xfId="0" applyNumberFormat="1" applyFont="1" applyFill="1" applyBorder="1" applyAlignment="1" applyProtection="1">
      <alignment horizontal="center" vertical="center" wrapText="1"/>
    </xf>
    <xf numFmtId="0" fontId="52" fillId="2" borderId="264" xfId="0" applyNumberFormat="1" applyFont="1" applyFill="1" applyBorder="1" applyAlignment="1" applyProtection="1">
      <alignment horizontal="center" vertical="center"/>
    </xf>
    <xf numFmtId="0" fontId="52" fillId="2" borderId="265" xfId="0" applyNumberFormat="1" applyFont="1" applyFill="1" applyBorder="1" applyAlignment="1" applyProtection="1">
      <alignment horizontal="center" vertical="center"/>
    </xf>
    <xf numFmtId="0" fontId="57" fillId="2" borderId="214" xfId="0" applyNumberFormat="1"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wrapText="1"/>
    </xf>
    <xf numFmtId="0" fontId="57" fillId="2" borderId="7" xfId="0" applyNumberFormat="1" applyFont="1" applyFill="1" applyBorder="1" applyAlignment="1" applyProtection="1">
      <alignment horizontal="left" vertical="center"/>
    </xf>
    <xf numFmtId="3" fontId="57" fillId="2" borderId="7" xfId="0" applyNumberFormat="1" applyFont="1" applyFill="1" applyBorder="1" applyAlignment="1" applyProtection="1">
      <alignment horizontal="right" vertical="center"/>
    </xf>
    <xf numFmtId="3" fontId="57" fillId="2" borderId="215" xfId="0" applyNumberFormat="1" applyFont="1" applyFill="1" applyBorder="1" applyAlignment="1" applyProtection="1">
      <alignment horizontal="right" vertical="center"/>
    </xf>
    <xf numFmtId="0" fontId="52" fillId="2" borderId="7" xfId="0" applyNumberFormat="1" applyFont="1" applyFill="1" applyBorder="1" applyAlignment="1" applyProtection="1">
      <alignment horizontal="left" vertical="center"/>
    </xf>
    <xf numFmtId="3" fontId="52" fillId="2" borderId="7" xfId="0" applyNumberFormat="1" applyFont="1" applyFill="1" applyBorder="1" applyAlignment="1" applyProtection="1">
      <alignment horizontal="right" vertical="center"/>
    </xf>
    <xf numFmtId="3" fontId="52" fillId="2" borderId="215" xfId="0" applyNumberFormat="1" applyFont="1" applyFill="1" applyBorder="1" applyAlignment="1" applyProtection="1">
      <alignment horizontal="right" vertical="center"/>
    </xf>
    <xf numFmtId="3" fontId="132" fillId="2" borderId="7" xfId="0" applyNumberFormat="1" applyFont="1" applyFill="1" applyBorder="1" applyAlignment="1" applyProtection="1">
      <alignment horizontal="right" vertical="center"/>
    </xf>
    <xf numFmtId="0" fontId="57" fillId="2" borderId="241" xfId="0" applyNumberFormat="1" applyFont="1" applyFill="1" applyBorder="1" applyAlignment="1" applyProtection="1">
      <alignment horizontal="center" vertical="center"/>
    </xf>
    <xf numFmtId="0" fontId="57" fillId="2" borderId="242" xfId="0" applyNumberFormat="1" applyFont="1" applyFill="1" applyBorder="1" applyAlignment="1" applyProtection="1">
      <alignment horizontal="center" vertical="center" wrapText="1"/>
    </xf>
    <xf numFmtId="0" fontId="57" fillId="2" borderId="242" xfId="0" applyNumberFormat="1" applyFont="1" applyFill="1" applyBorder="1" applyAlignment="1" applyProtection="1">
      <alignment horizontal="center" vertical="center"/>
    </xf>
    <xf numFmtId="0" fontId="57" fillId="2" borderId="242" xfId="0" applyNumberFormat="1" applyFont="1" applyFill="1" applyBorder="1" applyAlignment="1" applyProtection="1">
      <alignment horizontal="left" vertical="center"/>
    </xf>
    <xf numFmtId="3" fontId="57" fillId="2" borderId="242" xfId="0" applyNumberFormat="1" applyFont="1" applyFill="1" applyBorder="1" applyAlignment="1" applyProtection="1">
      <alignment horizontal="right" vertical="center"/>
    </xf>
    <xf numFmtId="3" fontId="57" fillId="2" borderId="243" xfId="0" applyNumberFormat="1" applyFont="1" applyFill="1" applyBorder="1" applyAlignment="1" applyProtection="1">
      <alignment horizontal="right" vertical="center"/>
    </xf>
    <xf numFmtId="0" fontId="23" fillId="0" borderId="0" xfId="0" applyFont="1" applyAlignment="1">
      <alignment horizontal="left" vertical="top"/>
    </xf>
    <xf numFmtId="0" fontId="161" fillId="2" borderId="1" xfId="0" applyNumberFormat="1" applyFont="1" applyFill="1" applyBorder="1" applyAlignment="1" applyProtection="1">
      <alignment wrapText="1"/>
      <protection locked="0"/>
    </xf>
    <xf numFmtId="9" fontId="161" fillId="2" borderId="1" xfId="3" applyFont="1" applyFill="1" applyBorder="1" applyAlignment="1" applyProtection="1">
      <alignment wrapText="1"/>
      <protection locked="0"/>
    </xf>
    <xf numFmtId="0" fontId="52" fillId="2" borderId="29" xfId="0" applyNumberFormat="1" applyFont="1" applyFill="1" applyBorder="1" applyAlignment="1" applyProtection="1">
      <alignment horizontal="left" vertical="center" wrapText="1"/>
    </xf>
    <xf numFmtId="0" fontId="52" fillId="2" borderId="32" xfId="0" applyNumberFormat="1" applyFont="1" applyFill="1" applyBorder="1" applyAlignment="1" applyProtection="1">
      <alignment horizontal="right" vertical="center"/>
    </xf>
    <xf numFmtId="164" fontId="52" fillId="2" borderId="33" xfId="0" applyNumberFormat="1" applyFont="1" applyFill="1" applyBorder="1" applyAlignment="1" applyProtection="1">
      <alignment horizontal="left" vertical="center"/>
    </xf>
    <xf numFmtId="0" fontId="52" fillId="2" borderId="13"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xf>
    <xf numFmtId="0" fontId="53" fillId="2" borderId="15" xfId="0" applyNumberFormat="1" applyFont="1" applyFill="1" applyBorder="1" applyAlignment="1" applyProtection="1">
      <alignment horizontal="center" vertical="center" wrapText="1"/>
    </xf>
    <xf numFmtId="0" fontId="53" fillId="2" borderId="163" xfId="0" applyNumberFormat="1" applyFont="1" applyFill="1" applyBorder="1" applyAlignment="1" applyProtection="1">
      <alignment horizontal="center" vertical="center" wrapText="1"/>
    </xf>
    <xf numFmtId="0" fontId="53" fillId="2" borderId="164" xfId="0" applyNumberFormat="1" applyFont="1" applyFill="1" applyBorder="1" applyAlignment="1" applyProtection="1">
      <alignment horizontal="center" vertical="center" wrapText="1"/>
    </xf>
    <xf numFmtId="0" fontId="53" fillId="2" borderId="165" xfId="0" applyNumberFormat="1" applyFont="1" applyFill="1" applyBorder="1" applyAlignment="1" applyProtection="1">
      <alignment horizontal="center" vertical="center" wrapText="1"/>
    </xf>
    <xf numFmtId="0" fontId="52" fillId="2" borderId="16" xfId="0" applyNumberFormat="1" applyFont="1" applyFill="1" applyBorder="1" applyAlignment="1" applyProtection="1">
      <alignment horizontal="center" vertical="center"/>
    </xf>
    <xf numFmtId="0" fontId="52" fillId="2" borderId="17" xfId="0" applyNumberFormat="1" applyFont="1" applyFill="1" applyBorder="1" applyAlignment="1" applyProtection="1">
      <alignment horizontal="center" vertical="center"/>
    </xf>
    <xf numFmtId="0" fontId="21" fillId="2" borderId="18" xfId="0" applyNumberFormat="1" applyFont="1" applyFill="1" applyBorder="1" applyAlignment="1" applyProtection="1">
      <alignment horizontal="center" vertical="center"/>
    </xf>
    <xf numFmtId="0" fontId="21" fillId="2" borderId="19" xfId="0" applyNumberFormat="1" applyFont="1" applyFill="1" applyBorder="1" applyAlignment="1" applyProtection="1">
      <alignment horizontal="center" vertical="center"/>
    </xf>
    <xf numFmtId="0" fontId="21" fillId="2" borderId="20" xfId="0" applyNumberFormat="1" applyFont="1" applyFill="1" applyBorder="1" applyAlignment="1" applyProtection="1">
      <alignment horizontal="center" vertical="center"/>
    </xf>
    <xf numFmtId="0" fontId="21" fillId="2" borderId="21" xfId="0" applyNumberFormat="1" applyFont="1" applyFill="1" applyBorder="1" applyAlignment="1" applyProtection="1">
      <alignment horizontal="center" vertical="center"/>
    </xf>
    <xf numFmtId="0" fontId="22" fillId="2" borderId="22" xfId="0" applyNumberFormat="1" applyFont="1" applyFill="1" applyBorder="1" applyAlignment="1" applyProtection="1">
      <alignment horizontal="center" vertical="center"/>
    </xf>
    <xf numFmtId="0" fontId="22" fillId="2" borderId="23" xfId="0" applyNumberFormat="1" applyFont="1" applyFill="1" applyBorder="1" applyAlignment="1" applyProtection="1">
      <alignment horizontal="center" vertical="center"/>
    </xf>
    <xf numFmtId="0" fontId="21" fillId="2" borderId="24" xfId="0" applyNumberFormat="1" applyFont="1" applyFill="1" applyBorder="1" applyAlignment="1" applyProtection="1">
      <alignment horizontal="center" vertical="center"/>
    </xf>
    <xf numFmtId="0" fontId="23" fillId="7" borderId="6" xfId="0" applyNumberFormat="1" applyFont="1" applyFill="1" applyBorder="1" applyAlignment="1" applyProtection="1">
      <alignment horizontal="center" vertical="center"/>
    </xf>
    <xf numFmtId="0" fontId="23" fillId="7" borderId="7" xfId="0" applyNumberFormat="1" applyFont="1" applyFill="1" applyBorder="1" applyAlignment="1" applyProtection="1">
      <alignment horizontal="left" vertical="center"/>
    </xf>
    <xf numFmtId="165" fontId="23" fillId="7" borderId="7" xfId="2" applyNumberFormat="1" applyFont="1" applyFill="1" applyBorder="1" applyAlignment="1" applyProtection="1">
      <alignment horizontal="right" vertical="center"/>
    </xf>
    <xf numFmtId="3" fontId="23" fillId="7" borderId="7" xfId="0" applyNumberFormat="1" applyFont="1" applyFill="1" applyBorder="1" applyAlignment="1" applyProtection="1">
      <alignment horizontal="right" vertical="center"/>
    </xf>
    <xf numFmtId="3" fontId="23" fillId="7" borderId="8" xfId="0" applyNumberFormat="1" applyFont="1" applyFill="1" applyBorder="1" applyAlignment="1" applyProtection="1">
      <alignment horizontal="right" vertical="center"/>
    </xf>
    <xf numFmtId="0" fontId="24" fillId="7" borderId="6" xfId="0" applyNumberFormat="1" applyFont="1" applyFill="1" applyBorder="1" applyAlignment="1" applyProtection="1">
      <alignment horizontal="center" vertical="center"/>
    </xf>
    <xf numFmtId="0" fontId="24" fillId="7" borderId="7" xfId="0" applyNumberFormat="1" applyFont="1" applyFill="1" applyBorder="1" applyAlignment="1" applyProtection="1">
      <alignment horizontal="left" vertical="center"/>
    </xf>
    <xf numFmtId="165" fontId="24" fillId="7" borderId="7" xfId="2" applyNumberFormat="1" applyFont="1" applyFill="1" applyBorder="1" applyAlignment="1" applyProtection="1">
      <alignment horizontal="right" vertical="center"/>
    </xf>
    <xf numFmtId="3" fontId="24" fillId="7" borderId="7" xfId="0" applyNumberFormat="1" applyFont="1" applyFill="1" applyBorder="1" applyAlignment="1" applyProtection="1">
      <alignment horizontal="right" vertical="center"/>
    </xf>
    <xf numFmtId="3" fontId="24" fillId="7" borderId="8" xfId="0" applyNumberFormat="1" applyFont="1" applyFill="1" applyBorder="1" applyAlignment="1" applyProtection="1">
      <alignment horizontal="right" vertical="center"/>
    </xf>
    <xf numFmtId="0" fontId="24" fillId="7" borderId="7" xfId="0" applyNumberFormat="1" applyFont="1" applyFill="1" applyBorder="1" applyAlignment="1" applyProtection="1">
      <alignment horizontal="left" vertical="center" wrapText="1"/>
    </xf>
    <xf numFmtId="0" fontId="20" fillId="7" borderId="6" xfId="0" applyNumberFormat="1" applyFont="1" applyFill="1" applyBorder="1" applyAlignment="1" applyProtection="1">
      <alignment horizontal="center" vertical="center"/>
    </xf>
    <xf numFmtId="0" fontId="20" fillId="7" borderId="7" xfId="0" applyNumberFormat="1" applyFont="1" applyFill="1" applyBorder="1" applyAlignment="1" applyProtection="1">
      <alignment horizontal="left" vertical="center"/>
    </xf>
    <xf numFmtId="165" fontId="20" fillId="7" borderId="7" xfId="2" applyNumberFormat="1" applyFont="1" applyFill="1" applyBorder="1" applyAlignment="1" applyProtection="1">
      <alignment horizontal="right" vertical="center"/>
    </xf>
    <xf numFmtId="3" fontId="20" fillId="7" borderId="7" xfId="0" applyNumberFormat="1" applyFont="1" applyFill="1" applyBorder="1" applyAlignment="1" applyProtection="1">
      <alignment horizontal="right" vertical="center"/>
    </xf>
    <xf numFmtId="3" fontId="20" fillId="7" borderId="8" xfId="0" applyNumberFormat="1" applyFont="1" applyFill="1" applyBorder="1" applyAlignment="1" applyProtection="1">
      <alignment horizontal="right" vertical="center"/>
    </xf>
    <xf numFmtId="0" fontId="20" fillId="7" borderId="7" xfId="0" applyNumberFormat="1" applyFont="1" applyFill="1" applyBorder="1" applyAlignment="1" applyProtection="1">
      <alignment horizontal="left" vertical="center" wrapText="1"/>
    </xf>
    <xf numFmtId="165" fontId="21" fillId="2" borderId="25" xfId="2" applyNumberFormat="1" applyFont="1" applyFill="1" applyBorder="1" applyAlignment="1" applyProtection="1">
      <alignment horizontal="center" vertical="center"/>
    </xf>
    <xf numFmtId="0" fontId="21" fillId="2" borderId="26" xfId="0" applyNumberFormat="1" applyFont="1" applyFill="1" applyBorder="1" applyAlignment="1" applyProtection="1">
      <alignment horizontal="center" vertical="center"/>
    </xf>
    <xf numFmtId="0" fontId="21" fillId="2" borderId="25" xfId="0" applyNumberFormat="1" applyFont="1" applyFill="1" applyBorder="1" applyAlignment="1" applyProtection="1">
      <alignment horizontal="center" vertical="center"/>
    </xf>
    <xf numFmtId="0" fontId="21" fillId="2" borderId="27" xfId="0" applyNumberFormat="1" applyFont="1" applyFill="1" applyBorder="1" applyAlignment="1" applyProtection="1">
      <alignment horizontal="center" vertical="center"/>
    </xf>
    <xf numFmtId="0" fontId="21" fillId="2" borderId="28" xfId="0" applyNumberFormat="1" applyFont="1" applyFill="1" applyBorder="1" applyAlignment="1" applyProtection="1">
      <alignment horizontal="center" vertical="center"/>
    </xf>
    <xf numFmtId="165" fontId="21" fillId="2" borderId="18" xfId="2" applyNumberFormat="1" applyFont="1" applyFill="1" applyBorder="1" applyAlignment="1" applyProtection="1">
      <alignment horizontal="center" vertical="center"/>
    </xf>
    <xf numFmtId="0" fontId="23" fillId="7" borderId="7" xfId="0" applyNumberFormat="1" applyFont="1" applyFill="1" applyBorder="1" applyAlignment="1" applyProtection="1">
      <alignment horizontal="left" vertical="center" wrapText="1"/>
    </xf>
    <xf numFmtId="0" fontId="54" fillId="7" borderId="7" xfId="0" applyNumberFormat="1" applyFont="1" applyFill="1" applyBorder="1" applyAlignment="1" applyProtection="1">
      <alignment horizontal="left" vertical="center" wrapText="1"/>
    </xf>
    <xf numFmtId="165" fontId="54" fillId="7" borderId="7" xfId="2" applyNumberFormat="1" applyFont="1" applyFill="1" applyBorder="1" applyAlignment="1" applyProtection="1">
      <alignment horizontal="right" vertical="center"/>
    </xf>
    <xf numFmtId="3" fontId="54" fillId="7" borderId="7" xfId="0" applyNumberFormat="1" applyFont="1" applyFill="1" applyBorder="1" applyAlignment="1" applyProtection="1">
      <alignment horizontal="right" vertical="center"/>
    </xf>
    <xf numFmtId="3" fontId="54" fillId="7" borderId="8" xfId="0" applyNumberFormat="1" applyFont="1" applyFill="1" applyBorder="1" applyAlignment="1" applyProtection="1">
      <alignment horizontal="right" vertical="center"/>
    </xf>
    <xf numFmtId="0" fontId="25" fillId="2" borderId="4" xfId="0" applyNumberFormat="1" applyFont="1" applyFill="1" applyBorder="1" applyAlignment="1" applyProtection="1">
      <alignment horizontal="center" vertical="center"/>
    </xf>
    <xf numFmtId="0" fontId="25" fillId="2" borderId="5" xfId="0" applyNumberFormat="1" applyFont="1" applyFill="1" applyBorder="1" applyAlignment="1" applyProtection="1">
      <alignment horizontal="center" vertical="center"/>
    </xf>
    <xf numFmtId="0" fontId="25" fillId="2" borderId="4"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left" vertical="center" wrapText="1"/>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left" vertical="center"/>
    </xf>
    <xf numFmtId="3" fontId="55" fillId="2" borderId="7" xfId="0" applyNumberFormat="1" applyFont="1" applyFill="1" applyBorder="1" applyAlignment="1" applyProtection="1">
      <alignment horizontal="right" vertical="center"/>
    </xf>
    <xf numFmtId="3" fontId="55" fillId="2" borderId="7" xfId="0" applyNumberFormat="1" applyFont="1" applyFill="1" applyBorder="1" applyAlignment="1" applyProtection="1">
      <alignment vertical="center" wrapText="1"/>
    </xf>
    <xf numFmtId="3" fontId="56" fillId="2" borderId="8" xfId="0" applyNumberFormat="1" applyFont="1" applyFill="1" applyBorder="1" applyAlignment="1" applyProtection="1">
      <alignment horizontal="right" vertical="center"/>
    </xf>
    <xf numFmtId="0" fontId="55" fillId="2" borderId="216" xfId="0" applyNumberFormat="1" applyFont="1" applyFill="1" applyBorder="1" applyAlignment="1" applyProtection="1">
      <alignment horizontal="center" vertical="center"/>
    </xf>
    <xf numFmtId="0" fontId="55" fillId="2" borderId="86" xfId="0" applyNumberFormat="1" applyFont="1" applyFill="1" applyBorder="1" applyAlignment="1" applyProtection="1">
      <alignment horizontal="left" vertical="center" wrapText="1"/>
    </xf>
    <xf numFmtId="0" fontId="55" fillId="2" borderId="86" xfId="0" applyNumberFormat="1" applyFont="1" applyFill="1" applyBorder="1" applyAlignment="1" applyProtection="1">
      <alignment horizontal="center" vertical="center"/>
    </xf>
    <xf numFmtId="0" fontId="55" fillId="2" borderId="86" xfId="0" applyNumberFormat="1" applyFont="1" applyFill="1" applyBorder="1" applyAlignment="1" applyProtection="1">
      <alignment horizontal="left" vertical="center"/>
    </xf>
    <xf numFmtId="3" fontId="55" fillId="2" borderId="86" xfId="0" applyNumberFormat="1" applyFont="1" applyFill="1" applyBorder="1" applyAlignment="1" applyProtection="1">
      <alignment horizontal="right" vertical="center"/>
    </xf>
    <xf numFmtId="0" fontId="55" fillId="2" borderId="266" xfId="0" applyNumberFormat="1" applyFont="1" applyFill="1" applyBorder="1" applyAlignment="1" applyProtection="1">
      <alignment horizontal="center" vertical="center"/>
    </xf>
    <xf numFmtId="0" fontId="55" fillId="2" borderId="267" xfId="0" applyNumberFormat="1" applyFont="1" applyFill="1" applyBorder="1" applyAlignment="1" applyProtection="1">
      <alignment horizontal="left" vertical="center"/>
    </xf>
    <xf numFmtId="0" fontId="55" fillId="2" borderId="267" xfId="0" applyNumberFormat="1" applyFont="1" applyFill="1" applyBorder="1" applyAlignment="1" applyProtection="1">
      <alignment horizontal="center" vertical="center"/>
    </xf>
    <xf numFmtId="0" fontId="55" fillId="2" borderId="267" xfId="0" applyNumberFormat="1" applyFont="1" applyFill="1" applyBorder="1" applyAlignment="1" applyProtection="1">
      <alignment horizontal="left" vertical="center" wrapText="1"/>
    </xf>
    <xf numFmtId="3" fontId="55" fillId="2" borderId="267" xfId="0" applyNumberFormat="1" applyFont="1" applyFill="1" applyBorder="1" applyAlignment="1" applyProtection="1">
      <alignment horizontal="right" vertical="center"/>
    </xf>
    <xf numFmtId="3" fontId="55" fillId="2" borderId="268" xfId="0" applyNumberFormat="1" applyFont="1" applyFill="1" applyBorder="1" applyAlignment="1" applyProtection="1">
      <alignment horizontal="right" vertical="center"/>
    </xf>
    <xf numFmtId="0" fontId="52" fillId="2" borderId="9" xfId="0" applyNumberFormat="1" applyFont="1" applyFill="1" applyBorder="1" applyAlignment="1" applyProtection="1">
      <alignment horizontal="left" vertical="center" wrapText="1"/>
    </xf>
    <xf numFmtId="0" fontId="52" fillId="2" borderId="10" xfId="0" applyNumberFormat="1" applyFont="1" applyFill="1" applyBorder="1" applyAlignment="1" applyProtection="1">
      <alignment horizontal="left" vertical="center" wrapText="1"/>
    </xf>
    <xf numFmtId="0" fontId="52" fillId="2" borderId="30" xfId="0" applyNumberFormat="1" applyFont="1" applyFill="1" applyBorder="1" applyAlignment="1" applyProtection="1">
      <alignment horizontal="left" vertical="center" wrapText="1"/>
    </xf>
    <xf numFmtId="0" fontId="52" fillId="2" borderId="95" xfId="0" applyNumberFormat="1" applyFont="1" applyFill="1" applyBorder="1" applyAlignment="1" applyProtection="1">
      <alignment horizontal="center" vertical="center" wrapText="1"/>
    </xf>
    <xf numFmtId="0" fontId="52" fillId="2" borderId="269" xfId="0" applyNumberFormat="1" applyFont="1" applyFill="1" applyBorder="1" applyAlignment="1" applyProtection="1">
      <alignment horizontal="center" vertical="center" wrapText="1"/>
    </xf>
    <xf numFmtId="0" fontId="52" fillId="2" borderId="12" xfId="0" applyNumberFormat="1" applyFont="1" applyFill="1" applyBorder="1" applyAlignment="1" applyProtection="1">
      <alignment horizontal="center" vertical="center"/>
    </xf>
    <xf numFmtId="0" fontId="52" fillId="2" borderId="270" xfId="0" applyNumberFormat="1" applyFont="1" applyFill="1" applyBorder="1" applyAlignment="1" applyProtection="1">
      <alignment horizontal="center" vertical="center"/>
    </xf>
    <xf numFmtId="0" fontId="52" fillId="2" borderId="19" xfId="0" applyNumberFormat="1" applyFont="1" applyFill="1" applyBorder="1" applyAlignment="1" applyProtection="1">
      <alignment horizontal="center" vertical="center"/>
    </xf>
    <xf numFmtId="0" fontId="57" fillId="2" borderId="6" xfId="0" applyNumberFormat="1" applyFont="1" applyFill="1" applyBorder="1" applyAlignment="1" applyProtection="1">
      <alignment horizontal="center" vertical="center"/>
    </xf>
    <xf numFmtId="0" fontId="57" fillId="2" borderId="7" xfId="0" applyNumberFormat="1" applyFont="1" applyFill="1" applyBorder="1" applyAlignment="1" applyProtection="1">
      <alignment horizontal="left" vertical="center" wrapText="1"/>
    </xf>
    <xf numFmtId="3" fontId="52" fillId="2" borderId="7" xfId="0" applyNumberFormat="1" applyFont="1" applyFill="1" applyBorder="1" applyAlignment="1" applyProtection="1">
      <alignment horizontal="center" vertical="center"/>
    </xf>
    <xf numFmtId="0" fontId="52" fillId="2" borderId="7" xfId="0" applyNumberFormat="1" applyFont="1" applyFill="1" applyBorder="1" applyAlignment="1" applyProtection="1">
      <alignment horizontal="center" vertical="center"/>
    </xf>
    <xf numFmtId="165" fontId="57" fillId="2" borderId="7" xfId="2" applyNumberFormat="1" applyFont="1" applyFill="1" applyBorder="1" applyAlignment="1" applyProtection="1">
      <alignment horizontal="right" vertical="center"/>
    </xf>
    <xf numFmtId="3" fontId="57" fillId="2" borderId="7" xfId="2" applyNumberFormat="1" applyFont="1" applyFill="1" applyBorder="1" applyAlignment="1" applyProtection="1">
      <alignment horizontal="right" vertical="center"/>
    </xf>
    <xf numFmtId="3" fontId="57" fillId="2" borderId="8" xfId="2" applyNumberFormat="1" applyFont="1" applyFill="1" applyBorder="1" applyAlignment="1" applyProtection="1">
      <alignment horizontal="right" vertical="center" wrapText="1"/>
    </xf>
    <xf numFmtId="0" fontId="52" fillId="2" borderId="6" xfId="0" applyNumberFormat="1" applyFont="1" applyFill="1" applyBorder="1" applyAlignment="1" applyProtection="1">
      <alignment horizontal="center" vertical="center"/>
    </xf>
    <xf numFmtId="0" fontId="52" fillId="2" borderId="7" xfId="0" applyNumberFormat="1" applyFont="1" applyFill="1" applyBorder="1" applyAlignment="1" applyProtection="1">
      <alignment horizontal="left" vertical="center" wrapText="1"/>
    </xf>
    <xf numFmtId="0" fontId="52" fillId="2" borderId="86" xfId="0" applyNumberFormat="1" applyFont="1" applyFill="1" applyBorder="1" applyAlignment="1" applyProtection="1">
      <alignment horizontal="left" vertical="center"/>
    </xf>
    <xf numFmtId="3" fontId="52" fillId="2" borderId="86" xfId="0" applyNumberFormat="1" applyFont="1" applyFill="1" applyBorder="1" applyAlignment="1" applyProtection="1">
      <alignment horizontal="right" vertical="center"/>
    </xf>
    <xf numFmtId="0" fontId="52" fillId="2" borderId="86" xfId="0" applyNumberFormat="1" applyFont="1" applyFill="1" applyBorder="1" applyAlignment="1" applyProtection="1">
      <alignment horizontal="right" vertical="center"/>
    </xf>
    <xf numFmtId="165" fontId="52" fillId="2" borderId="86" xfId="2" applyNumberFormat="1" applyFont="1" applyFill="1" applyBorder="1" applyAlignment="1" applyProtection="1">
      <alignment horizontal="right" vertical="center"/>
    </xf>
    <xf numFmtId="0" fontId="52" fillId="2" borderId="95" xfId="0" applyNumberFormat="1" applyFont="1" applyFill="1" applyBorder="1" applyAlignment="1" applyProtection="1">
      <alignment horizontal="left" vertical="center"/>
    </xf>
    <xf numFmtId="3" fontId="52" fillId="2" borderId="95" xfId="0" applyNumberFormat="1" applyFont="1" applyFill="1" applyBorder="1" applyAlignment="1" applyProtection="1">
      <alignment horizontal="right" vertical="center"/>
    </xf>
    <xf numFmtId="0" fontId="52" fillId="2" borderId="95" xfId="0" applyNumberFormat="1" applyFont="1" applyFill="1" applyBorder="1" applyAlignment="1" applyProtection="1">
      <alignment horizontal="right" vertical="center"/>
    </xf>
    <xf numFmtId="165" fontId="52" fillId="2" borderId="95" xfId="2" applyNumberFormat="1" applyFont="1" applyFill="1" applyBorder="1" applyAlignment="1" applyProtection="1">
      <alignment horizontal="right" vertical="center"/>
    </xf>
    <xf numFmtId="0" fontId="57" fillId="2" borderId="271" xfId="0" applyNumberFormat="1" applyFont="1" applyFill="1" applyBorder="1" applyAlignment="1" applyProtection="1">
      <alignment vertical="center" wrapText="1"/>
    </xf>
    <xf numFmtId="0" fontId="57" fillId="2" borderId="272" xfId="0" applyNumberFormat="1" applyFont="1" applyFill="1" applyBorder="1" applyAlignment="1" applyProtection="1">
      <alignment vertical="center" wrapText="1"/>
    </xf>
    <xf numFmtId="0" fontId="57" fillId="2" borderId="95" xfId="0" applyNumberFormat="1" applyFont="1" applyFill="1" applyBorder="1" applyAlignment="1" applyProtection="1">
      <alignment horizontal="left" vertical="center"/>
    </xf>
    <xf numFmtId="3" fontId="57" fillId="2" borderId="95" xfId="0" applyNumberFormat="1" applyFont="1" applyFill="1" applyBorder="1" applyAlignment="1" applyProtection="1">
      <alignment horizontal="right" vertical="center"/>
    </xf>
    <xf numFmtId="165" fontId="57" fillId="2" borderId="95" xfId="2" applyNumberFormat="1" applyFont="1" applyFill="1" applyBorder="1" applyAlignment="1" applyProtection="1">
      <alignment horizontal="right" vertical="center"/>
    </xf>
    <xf numFmtId="0" fontId="52" fillId="2" borderId="166" xfId="0" applyNumberFormat="1" applyFont="1" applyFill="1" applyBorder="1" applyAlignment="1" applyProtection="1">
      <alignment horizontal="center" vertical="center" wrapText="1"/>
    </xf>
    <xf numFmtId="0" fontId="52" fillId="2" borderId="166" xfId="0" applyNumberFormat="1" applyFont="1" applyFill="1" applyBorder="1" applyAlignment="1" applyProtection="1">
      <alignment vertical="center" wrapText="1"/>
    </xf>
    <xf numFmtId="165" fontId="52" fillId="2" borderId="18" xfId="2" applyNumberFormat="1" applyFont="1" applyFill="1" applyBorder="1" applyAlignment="1" applyProtection="1">
      <alignment horizontal="center" vertical="center"/>
    </xf>
    <xf numFmtId="0" fontId="52" fillId="2" borderId="20" xfId="0" applyNumberFormat="1" applyFont="1" applyFill="1" applyBorder="1" applyAlignment="1" applyProtection="1">
      <alignment horizontal="center" vertical="center"/>
    </xf>
    <xf numFmtId="0" fontId="25" fillId="2" borderId="95" xfId="0" applyNumberFormat="1" applyFont="1" applyFill="1" applyBorder="1" applyAlignment="1" applyProtection="1">
      <alignment horizontal="center" vertical="center"/>
    </xf>
    <xf numFmtId="0" fontId="25" fillId="2" borderId="189" xfId="0" applyNumberFormat="1" applyFont="1" applyFill="1" applyBorder="1" applyAlignment="1" applyProtection="1">
      <alignment horizontal="center" vertical="center"/>
    </xf>
    <xf numFmtId="0" fontId="25" fillId="2" borderId="95" xfId="0" applyNumberFormat="1" applyFont="1" applyFill="1" applyBorder="1" applyAlignment="1" applyProtection="1">
      <alignment horizontal="center" vertical="center" wrapText="1"/>
    </xf>
    <xf numFmtId="0" fontId="25" fillId="2" borderId="189" xfId="0" applyNumberFormat="1" applyFont="1" applyFill="1" applyBorder="1" applyAlignment="1" applyProtection="1">
      <alignment horizontal="center" vertical="center" wrapText="1"/>
    </xf>
    <xf numFmtId="0" fontId="23" fillId="2" borderId="188" xfId="0" applyNumberFormat="1" applyFont="1" applyFill="1" applyBorder="1" applyAlignment="1" applyProtection="1">
      <alignment horizontal="center" vertical="center"/>
    </xf>
    <xf numFmtId="0" fontId="23" fillId="2" borderId="95" xfId="0" applyNumberFormat="1" applyFont="1" applyFill="1" applyBorder="1" applyAlignment="1" applyProtection="1">
      <alignment horizontal="center" vertical="center"/>
    </xf>
    <xf numFmtId="0" fontId="23" fillId="2" borderId="95" xfId="0" applyNumberFormat="1" applyFont="1" applyFill="1" applyBorder="1" applyAlignment="1" applyProtection="1">
      <alignment horizontal="left" vertical="center" wrapText="1"/>
    </xf>
    <xf numFmtId="0" fontId="23" fillId="2" borderId="95" xfId="0" applyNumberFormat="1" applyFont="1" applyFill="1" applyBorder="1" applyAlignment="1" applyProtection="1">
      <alignment horizontal="left" vertical="center"/>
    </xf>
    <xf numFmtId="3" fontId="23" fillId="2" borderId="95" xfId="0" applyNumberFormat="1" applyFont="1" applyFill="1" applyBorder="1" applyAlignment="1" applyProtection="1">
      <alignment horizontal="right" vertical="center"/>
    </xf>
    <xf numFmtId="3" fontId="23" fillId="2" borderId="95" xfId="0" applyNumberFormat="1" applyFont="1" applyFill="1" applyBorder="1" applyAlignment="1" applyProtection="1">
      <alignment vertical="center"/>
    </xf>
    <xf numFmtId="3" fontId="23" fillId="2" borderId="189" xfId="0" applyNumberFormat="1" applyFont="1" applyFill="1" applyBorder="1" applyAlignment="1" applyProtection="1">
      <alignment horizontal="right" vertical="center"/>
    </xf>
    <xf numFmtId="0" fontId="24" fillId="2" borderId="95" xfId="0" applyNumberFormat="1" applyFont="1" applyFill="1" applyBorder="1" applyAlignment="1" applyProtection="1">
      <alignment horizontal="left" vertical="center"/>
    </xf>
    <xf numFmtId="0" fontId="24" fillId="2" borderId="95" xfId="0" applyNumberFormat="1" applyFont="1" applyFill="1" applyBorder="1" applyAlignment="1" applyProtection="1">
      <alignment horizontal="right" vertical="center"/>
    </xf>
    <xf numFmtId="3" fontId="24" fillId="2" borderId="95" xfId="0" applyNumberFormat="1" applyFont="1" applyFill="1" applyBorder="1" applyAlignment="1" applyProtection="1">
      <alignment horizontal="right" vertical="center"/>
    </xf>
    <xf numFmtId="3" fontId="24" fillId="2" borderId="189" xfId="0" applyNumberFormat="1" applyFont="1" applyFill="1" applyBorder="1" applyAlignment="1" applyProtection="1">
      <alignment horizontal="right" vertical="center"/>
    </xf>
    <xf numFmtId="0" fontId="24" fillId="2" borderId="191" xfId="0" applyNumberFormat="1" applyFont="1" applyFill="1" applyBorder="1" applyAlignment="1" applyProtection="1">
      <alignment horizontal="left" vertical="center"/>
    </xf>
    <xf numFmtId="0" fontId="24" fillId="2" borderId="191" xfId="0" applyNumberFormat="1" applyFont="1" applyFill="1" applyBorder="1" applyAlignment="1" applyProtection="1">
      <alignment horizontal="right" vertical="center"/>
    </xf>
    <xf numFmtId="3" fontId="24" fillId="2" borderId="191" xfId="0" applyNumberFormat="1" applyFont="1" applyFill="1" applyBorder="1" applyAlignment="1" applyProtection="1">
      <alignment horizontal="right" vertical="center"/>
    </xf>
    <xf numFmtId="3" fontId="24" fillId="2" borderId="191" xfId="0" applyNumberFormat="1" applyFont="1" applyFill="1" applyBorder="1" applyAlignment="1" applyProtection="1">
      <alignment vertical="center"/>
    </xf>
    <xf numFmtId="3" fontId="24" fillId="2" borderId="192" xfId="0" applyNumberFormat="1" applyFont="1" applyFill="1" applyBorder="1" applyAlignment="1" applyProtection="1">
      <alignment horizontal="right" vertical="center"/>
    </xf>
    <xf numFmtId="164" fontId="25" fillId="2" borderId="95" xfId="0" applyNumberFormat="1" applyFont="1" applyFill="1" applyBorder="1" applyAlignment="1" applyProtection="1">
      <alignment horizontal="center" vertical="center" wrapText="1"/>
    </xf>
    <xf numFmtId="0" fontId="23" fillId="7" borderId="95" xfId="0" applyNumberFormat="1" applyFont="1" applyFill="1" applyBorder="1" applyAlignment="1" applyProtection="1">
      <alignment horizontal="left" vertical="center" wrapText="1"/>
    </xf>
    <xf numFmtId="0" fontId="39" fillId="7" borderId="95" xfId="0" applyNumberFormat="1" applyFont="1" applyFill="1" applyBorder="1" applyAlignment="1" applyProtection="1">
      <alignment horizontal="left" vertical="center" wrapText="1"/>
    </xf>
    <xf numFmtId="3" fontId="23" fillId="7" borderId="95" xfId="0" applyNumberFormat="1" applyFont="1" applyFill="1" applyBorder="1" applyAlignment="1" applyProtection="1">
      <alignment horizontal="right" vertical="center"/>
    </xf>
    <xf numFmtId="0" fontId="23" fillId="7" borderId="95" xfId="0" applyNumberFormat="1" applyFont="1" applyFill="1" applyBorder="1" applyAlignment="1" applyProtection="1">
      <alignment horizontal="right" vertical="center"/>
    </xf>
    <xf numFmtId="0" fontId="20" fillId="8" borderId="95" xfId="0" applyNumberFormat="1" applyFont="1" applyFill="1" applyBorder="1" applyAlignment="1" applyProtection="1">
      <alignment horizontal="left" vertical="center" wrapText="1"/>
    </xf>
    <xf numFmtId="0" fontId="162" fillId="8" borderId="95" xfId="0" applyNumberFormat="1" applyFont="1" applyFill="1" applyBorder="1" applyAlignment="1" applyProtection="1">
      <alignment horizontal="left" vertical="center" wrapText="1"/>
    </xf>
    <xf numFmtId="3" fontId="20" fillId="8" borderId="95" xfId="0" applyNumberFormat="1" applyFont="1" applyFill="1" applyBorder="1" applyAlignment="1" applyProtection="1">
      <alignment horizontal="right" vertical="center"/>
    </xf>
    <xf numFmtId="0" fontId="23" fillId="8" borderId="95" xfId="0" applyNumberFormat="1" applyFont="1" applyFill="1" applyBorder="1" applyAlignment="1" applyProtection="1">
      <alignment horizontal="left" vertical="center" wrapText="1"/>
    </xf>
    <xf numFmtId="3" fontId="40" fillId="8" borderId="95" xfId="0" applyNumberFormat="1" applyFont="1" applyFill="1" applyBorder="1" applyAlignment="1" applyProtection="1">
      <alignment horizontal="right" vertical="center"/>
    </xf>
    <xf numFmtId="0" fontId="163" fillId="8" borderId="95" xfId="0" applyNumberFormat="1" applyFont="1" applyFill="1" applyBorder="1" applyAlignment="1" applyProtection="1">
      <alignment horizontal="left" vertical="center" wrapText="1"/>
    </xf>
    <xf numFmtId="0" fontId="57" fillId="2" borderId="1" xfId="0" applyNumberFormat="1" applyFont="1" applyFill="1" applyBorder="1" applyAlignment="1" applyProtection="1">
      <alignment wrapText="1"/>
      <protection locked="0"/>
    </xf>
    <xf numFmtId="0" fontId="52" fillId="2" borderId="185" xfId="0" applyNumberFormat="1" applyFont="1" applyFill="1" applyBorder="1" applyAlignment="1" applyProtection="1">
      <alignment horizontal="center" vertical="center" wrapText="1"/>
    </xf>
    <xf numFmtId="0" fontId="52" fillId="2" borderId="188" xfId="0" applyNumberFormat="1" applyFont="1" applyFill="1" applyBorder="1" applyAlignment="1" applyProtection="1">
      <alignment horizontal="center" vertical="center" wrapText="1"/>
    </xf>
    <xf numFmtId="0" fontId="24" fillId="2" borderId="188" xfId="0" applyNumberFormat="1" applyFont="1" applyFill="1" applyBorder="1" applyAlignment="1" applyProtection="1">
      <alignment horizontal="center" vertical="center" wrapText="1"/>
    </xf>
    <xf numFmtId="0" fontId="24" fillId="2" borderId="95" xfId="0" applyNumberFormat="1" applyFont="1" applyFill="1" applyBorder="1" applyAlignment="1" applyProtection="1">
      <alignment horizontal="center" vertical="center"/>
    </xf>
    <xf numFmtId="0" fontId="24" fillId="2" borderId="95" xfId="0" applyNumberFormat="1" applyFont="1" applyFill="1" applyBorder="1" applyAlignment="1" applyProtection="1">
      <alignment horizontal="center" vertical="center" wrapText="1"/>
    </xf>
    <xf numFmtId="0" fontId="24" fillId="2" borderId="189" xfId="0" applyNumberFormat="1" applyFont="1" applyFill="1" applyBorder="1" applyAlignment="1" applyProtection="1">
      <alignment horizontal="center" vertical="center"/>
    </xf>
    <xf numFmtId="0" fontId="41" fillId="7" borderId="188" xfId="0" applyNumberFormat="1" applyFont="1" applyFill="1" applyBorder="1" applyAlignment="1" applyProtection="1">
      <alignment horizontal="center" vertical="center"/>
    </xf>
    <xf numFmtId="0" fontId="23" fillId="7" borderId="95" xfId="0" applyNumberFormat="1" applyFont="1" applyFill="1" applyBorder="1" applyAlignment="1" applyProtection="1">
      <alignment horizontal="center" vertical="center"/>
    </xf>
    <xf numFmtId="0" fontId="23" fillId="7" borderId="95" xfId="0" applyNumberFormat="1" applyFont="1" applyFill="1" applyBorder="1" applyAlignment="1" applyProtection="1">
      <alignment horizontal="right" vertical="center" wrapText="1"/>
    </xf>
    <xf numFmtId="0" fontId="23" fillId="7" borderId="189" xfId="0" applyNumberFormat="1" applyFont="1" applyFill="1" applyBorder="1" applyAlignment="1" applyProtection="1">
      <alignment horizontal="right" vertical="center"/>
    </xf>
    <xf numFmtId="0" fontId="25" fillId="2" borderId="188" xfId="0" applyNumberFormat="1" applyFont="1" applyFill="1" applyBorder="1" applyAlignment="1" applyProtection="1">
      <alignment horizontal="center" vertical="center" wrapText="1"/>
    </xf>
    <xf numFmtId="0" fontId="41" fillId="2" borderId="188" xfId="0" applyNumberFormat="1" applyFont="1" applyFill="1" applyBorder="1" applyAlignment="1" applyProtection="1">
      <alignment horizontal="center" vertical="center"/>
    </xf>
    <xf numFmtId="3" fontId="23" fillId="2" borderId="95" xfId="0" applyNumberFormat="1" applyFont="1" applyFill="1" applyBorder="1" applyAlignment="1" applyProtection="1">
      <alignment horizontal="right" vertical="center" wrapText="1"/>
    </xf>
    <xf numFmtId="0" fontId="23" fillId="2" borderId="95" xfId="0" applyNumberFormat="1" applyFont="1" applyFill="1" applyBorder="1" applyAlignment="1" applyProtection="1">
      <alignment horizontal="right" vertical="center"/>
    </xf>
    <xf numFmtId="165" fontId="23" fillId="2" borderId="95" xfId="2" applyNumberFormat="1" applyFont="1" applyFill="1" applyBorder="1" applyAlignment="1" applyProtection="1">
      <alignment horizontal="right" vertical="center"/>
    </xf>
    <xf numFmtId="0" fontId="41" fillId="2" borderId="190" xfId="0" applyNumberFormat="1" applyFont="1" applyFill="1" applyBorder="1" applyAlignment="1" applyProtection="1">
      <alignment horizontal="center" vertical="center"/>
    </xf>
    <xf numFmtId="0" fontId="23" fillId="2" borderId="191" xfId="0" applyNumberFormat="1" applyFont="1" applyFill="1" applyBorder="1" applyAlignment="1" applyProtection="1">
      <alignment horizontal="left" vertical="center" wrapText="1"/>
    </xf>
    <xf numFmtId="0" fontId="23" fillId="2" borderId="191" xfId="0" applyNumberFormat="1" applyFont="1" applyFill="1" applyBorder="1" applyAlignment="1" applyProtection="1">
      <alignment horizontal="center" vertical="center"/>
    </xf>
    <xf numFmtId="0" fontId="23" fillId="2" borderId="191" xfId="0" applyNumberFormat="1" applyFont="1" applyFill="1" applyBorder="1" applyAlignment="1" applyProtection="1">
      <alignment horizontal="left" vertical="center"/>
    </xf>
    <xf numFmtId="3" fontId="23" fillId="2" borderId="191" xfId="0" applyNumberFormat="1" applyFont="1" applyFill="1" applyBorder="1" applyAlignment="1" applyProtection="1">
      <alignment horizontal="right" vertical="center" wrapText="1"/>
    </xf>
    <xf numFmtId="3" fontId="23" fillId="2" borderId="191" xfId="0" applyNumberFormat="1" applyFont="1" applyFill="1" applyBorder="1" applyAlignment="1" applyProtection="1">
      <alignment horizontal="right" vertical="center"/>
    </xf>
    <xf numFmtId="165" fontId="23" fillId="2" borderId="191" xfId="2" applyNumberFormat="1" applyFont="1" applyFill="1" applyBorder="1" applyAlignment="1" applyProtection="1">
      <alignment horizontal="right" vertical="center"/>
    </xf>
    <xf numFmtId="3" fontId="23" fillId="2" borderId="192" xfId="0" applyNumberFormat="1" applyFont="1" applyFill="1" applyBorder="1" applyAlignment="1" applyProtection="1">
      <alignment horizontal="right" vertical="center"/>
    </xf>
    <xf numFmtId="0" fontId="71" fillId="0" borderId="197" xfId="0" applyFont="1" applyBorder="1" applyAlignment="1">
      <alignment horizontal="left" vertical="center"/>
    </xf>
    <xf numFmtId="0" fontId="2" fillId="0" borderId="0" xfId="0" applyFont="1" applyAlignment="1">
      <alignment horizontal="center" vertical="top"/>
    </xf>
    <xf numFmtId="0" fontId="5" fillId="0" borderId="1" xfId="0" applyFont="1" applyBorder="1" applyAlignment="1">
      <alignment horizontal="left" vertical="top"/>
    </xf>
    <xf numFmtId="0" fontId="1" fillId="0" borderId="1" xfId="0" applyFont="1" applyBorder="1" applyAlignment="1">
      <alignment horizontal="left" vertical="top"/>
    </xf>
    <xf numFmtId="0" fontId="164" fillId="0" borderId="95" xfId="0" applyFont="1" applyBorder="1"/>
    <xf numFmtId="0" fontId="107" fillId="0" borderId="197" xfId="0" applyFont="1" applyBorder="1" applyAlignment="1">
      <alignment horizontal="left" vertical="center"/>
    </xf>
    <xf numFmtId="0" fontId="107" fillId="0" borderId="193" xfId="0" applyFont="1" applyBorder="1" applyAlignment="1">
      <alignment horizontal="left" vertical="center"/>
    </xf>
    <xf numFmtId="3" fontId="28" fillId="9" borderId="24" xfId="0" applyNumberFormat="1" applyFont="1" applyFill="1" applyBorder="1" applyAlignment="1">
      <alignment horizontal="right" vertical="center"/>
    </xf>
    <xf numFmtId="0" fontId="2" fillId="0" borderId="0" xfId="0" applyFont="1" applyAlignment="1">
      <alignment vertical="top"/>
    </xf>
    <xf numFmtId="0" fontId="0" fillId="0" borderId="207" xfId="0" applyBorder="1"/>
    <xf numFmtId="0" fontId="107" fillId="0" borderId="210" xfId="0" applyFont="1" applyBorder="1" applyAlignment="1">
      <alignment horizontal="left" vertical="center"/>
    </xf>
    <xf numFmtId="0" fontId="0" fillId="0" borderId="251" xfId="0" applyBorder="1"/>
    <xf numFmtId="0" fontId="71" fillId="0" borderId="204" xfId="0" applyFont="1" applyBorder="1" applyAlignment="1">
      <alignment horizontal="left" vertical="center"/>
    </xf>
    <xf numFmtId="0" fontId="71" fillId="0" borderId="250" xfId="0" applyFont="1" applyBorder="1" applyAlignment="1">
      <alignment horizontal="left" vertical="center"/>
    </xf>
    <xf numFmtId="4" fontId="165" fillId="7" borderId="7" xfId="0" applyNumberFormat="1" applyFont="1" applyFill="1" applyBorder="1" applyAlignment="1" applyProtection="1">
      <alignment horizontal="right" vertical="center"/>
    </xf>
    <xf numFmtId="3" fontId="165" fillId="7" borderId="7" xfId="0" applyNumberFormat="1" applyFont="1" applyFill="1" applyBorder="1" applyAlignment="1" applyProtection="1">
      <alignment horizontal="right" vertical="center"/>
    </xf>
    <xf numFmtId="0" fontId="10" fillId="2" borderId="1" xfId="0" applyNumberFormat="1" applyFont="1" applyFill="1" applyBorder="1" applyAlignment="1" applyProtection="1">
      <alignment horizontal="center" vertical="center" wrapText="1"/>
    </xf>
    <xf numFmtId="0" fontId="19" fillId="2" borderId="1" xfId="0" applyNumberFormat="1" applyFont="1" applyFill="1" applyBorder="1" applyAlignment="1" applyProtection="1">
      <alignment horizontal="center" vertical="center"/>
    </xf>
    <xf numFmtId="0" fontId="19" fillId="9" borderId="1"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center" vertical="center"/>
    </xf>
    <xf numFmtId="0" fontId="28" fillId="0" borderId="258" xfId="0" applyFont="1" applyBorder="1" applyAlignment="1">
      <alignment horizontal="left" vertical="center" wrapText="1"/>
    </xf>
    <xf numFmtId="0" fontId="43" fillId="2" borderId="95" xfId="4" applyNumberFormat="1" applyFont="1" applyFill="1" applyBorder="1" applyAlignment="1" applyProtection="1">
      <alignment horizontal="center" vertical="center"/>
    </xf>
    <xf numFmtId="0" fontId="43" fillId="2" borderId="95" xfId="4" applyNumberFormat="1" applyFont="1" applyFill="1" applyBorder="1" applyAlignment="1" applyProtection="1">
      <alignment horizontal="left" vertical="center" wrapText="1"/>
    </xf>
    <xf numFmtId="0" fontId="43" fillId="2" borderId="285" xfId="4" applyNumberFormat="1" applyFont="1" applyFill="1" applyBorder="1" applyAlignment="1" applyProtection="1">
      <alignment horizontal="center" vertical="center"/>
    </xf>
    <xf numFmtId="0" fontId="73" fillId="0" borderId="1" xfId="0" applyFont="1" applyBorder="1"/>
    <xf numFmtId="0" fontId="28" fillId="0" borderId="286" xfId="0" applyFont="1" applyBorder="1" applyAlignment="1">
      <alignment horizontal="center" vertical="center"/>
    </xf>
    <xf numFmtId="0" fontId="28" fillId="0" borderId="191" xfId="0" applyFont="1" applyBorder="1" applyAlignment="1">
      <alignment horizontal="center" vertical="center"/>
    </xf>
    <xf numFmtId="0" fontId="28" fillId="0" borderId="191" xfId="0" applyFont="1" applyBorder="1" applyAlignment="1">
      <alignment horizontal="left" vertical="center" wrapText="1"/>
    </xf>
    <xf numFmtId="3" fontId="115" fillId="9" borderId="7" xfId="4" applyNumberFormat="1" applyFont="1" applyFill="1" applyBorder="1" applyAlignment="1" applyProtection="1">
      <alignment horizontal="right" vertical="center"/>
    </xf>
    <xf numFmtId="3" fontId="115" fillId="9" borderId="215" xfId="4" applyNumberFormat="1" applyFont="1" applyFill="1" applyBorder="1" applyAlignment="1" applyProtection="1">
      <alignment horizontal="right" vertical="center"/>
    </xf>
    <xf numFmtId="0" fontId="42" fillId="2" borderId="260" xfId="0" applyNumberFormat="1" applyFont="1" applyFill="1" applyBorder="1" applyAlignment="1" applyProtection="1">
      <alignment horizontal="center" vertical="center" wrapText="1"/>
    </xf>
    <xf numFmtId="0" fontId="42" fillId="2" borderId="261" xfId="0" applyNumberFormat="1" applyFont="1" applyFill="1" applyBorder="1" applyAlignment="1" applyProtection="1">
      <alignment horizontal="center" vertical="center" wrapText="1"/>
    </xf>
    <xf numFmtId="164" fontId="42" fillId="2" borderId="261" xfId="0" applyNumberFormat="1" applyFont="1" applyFill="1" applyBorder="1" applyAlignment="1" applyProtection="1">
      <alignment horizontal="center" vertical="center" wrapText="1"/>
    </xf>
    <xf numFmtId="0" fontId="42" fillId="2" borderId="287" xfId="0" applyNumberFormat="1" applyFont="1" applyFill="1" applyBorder="1" applyAlignment="1" applyProtection="1">
      <alignment horizontal="center" vertical="center" wrapText="1"/>
    </xf>
    <xf numFmtId="0" fontId="43" fillId="2" borderId="256" xfId="0" applyNumberFormat="1" applyFont="1" applyFill="1" applyBorder="1" applyAlignment="1" applyProtection="1">
      <alignment horizontal="center" vertical="center"/>
    </xf>
    <xf numFmtId="0" fontId="68" fillId="9" borderId="288" xfId="0" applyNumberFormat="1" applyFont="1" applyFill="1" applyBorder="1" applyAlignment="1" applyProtection="1">
      <alignment horizontal="right" vertical="center"/>
    </xf>
    <xf numFmtId="3" fontId="68" fillId="9" borderId="288" xfId="0" applyNumberFormat="1" applyFont="1" applyFill="1" applyBorder="1" applyAlignment="1" applyProtection="1">
      <alignment horizontal="right" vertical="center"/>
    </xf>
    <xf numFmtId="3" fontId="68" fillId="7" borderId="288" xfId="0" applyNumberFormat="1" applyFont="1" applyFill="1" applyBorder="1" applyAlignment="1" applyProtection="1">
      <alignment horizontal="right" vertical="center"/>
    </xf>
    <xf numFmtId="3" fontId="66" fillId="8" borderId="288" xfId="0" applyNumberFormat="1" applyFont="1" applyFill="1" applyBorder="1" applyAlignment="1" applyProtection="1">
      <alignment horizontal="right" vertical="center"/>
    </xf>
    <xf numFmtId="3" fontId="67" fillId="8" borderId="288" xfId="0" applyNumberFormat="1" applyFont="1" applyFill="1" applyBorder="1" applyAlignment="1" applyProtection="1">
      <alignment horizontal="right" vertical="center"/>
    </xf>
    <xf numFmtId="3" fontId="46" fillId="8" borderId="288" xfId="0" applyNumberFormat="1" applyFont="1" applyFill="1" applyBorder="1" applyAlignment="1" applyProtection="1">
      <alignment horizontal="right" vertical="center"/>
    </xf>
    <xf numFmtId="3" fontId="68" fillId="11" borderId="288" xfId="0" applyNumberFormat="1" applyFont="1" applyFill="1" applyBorder="1" applyAlignment="1" applyProtection="1">
      <alignment horizontal="right" vertical="center"/>
    </xf>
    <xf numFmtId="3" fontId="45" fillId="8" borderId="288" xfId="0" applyNumberFormat="1" applyFont="1" applyFill="1" applyBorder="1" applyAlignment="1" applyProtection="1">
      <alignment horizontal="right" vertical="center"/>
    </xf>
    <xf numFmtId="3" fontId="43" fillId="7" borderId="288" xfId="0" applyNumberFormat="1" applyFont="1" applyFill="1" applyBorder="1" applyAlignment="1" applyProtection="1">
      <alignment horizontal="right" vertical="center"/>
    </xf>
    <xf numFmtId="3" fontId="43" fillId="9" borderId="288" xfId="0" applyNumberFormat="1" applyFont="1" applyFill="1" applyBorder="1" applyAlignment="1" applyProtection="1">
      <alignment horizontal="right" vertical="center"/>
    </xf>
    <xf numFmtId="3" fontId="45" fillId="9" borderId="288" xfId="0" applyNumberFormat="1" applyFont="1" applyFill="1" applyBorder="1" applyAlignment="1" applyProtection="1">
      <alignment horizontal="right" vertical="center"/>
    </xf>
    <xf numFmtId="3" fontId="66" fillId="9" borderId="288" xfId="0" applyNumberFormat="1" applyFont="1" applyFill="1" applyBorder="1" applyAlignment="1" applyProtection="1">
      <alignment horizontal="right" vertical="center"/>
    </xf>
    <xf numFmtId="3" fontId="66" fillId="11" borderId="288" xfId="0" applyNumberFormat="1" applyFont="1" applyFill="1" applyBorder="1" applyAlignment="1" applyProtection="1">
      <alignment horizontal="right" vertical="center"/>
    </xf>
    <xf numFmtId="3" fontId="66" fillId="7" borderId="288" xfId="0" applyNumberFormat="1" applyFont="1" applyFill="1" applyBorder="1" applyAlignment="1" applyProtection="1">
      <alignment horizontal="right" vertical="center"/>
    </xf>
    <xf numFmtId="3" fontId="102" fillId="7" borderId="288" xfId="0" applyNumberFormat="1" applyFont="1" applyFill="1" applyBorder="1" applyAlignment="1" applyProtection="1">
      <alignment horizontal="right" vertical="center"/>
    </xf>
    <xf numFmtId="3" fontId="131" fillId="8" borderId="288" xfId="0" applyNumberFormat="1" applyFont="1" applyFill="1" applyBorder="1" applyAlignment="1" applyProtection="1">
      <alignment horizontal="right" vertical="center"/>
    </xf>
    <xf numFmtId="0" fontId="43" fillId="2" borderId="257" xfId="0" applyNumberFormat="1" applyFont="1" applyFill="1" applyBorder="1" applyAlignment="1" applyProtection="1">
      <alignment horizontal="center" vertical="center"/>
    </xf>
    <xf numFmtId="0" fontId="43" fillId="2" borderId="289" xfId="0" applyNumberFormat="1" applyFont="1" applyFill="1" applyBorder="1" applyAlignment="1" applyProtection="1">
      <alignment horizontal="center" vertical="center"/>
    </xf>
    <xf numFmtId="0" fontId="43" fillId="2" borderId="289" xfId="0" applyNumberFormat="1" applyFont="1" applyFill="1" applyBorder="1" applyAlignment="1" applyProtection="1">
      <alignment horizontal="left" vertical="center" wrapText="1"/>
    </xf>
    <xf numFmtId="0" fontId="46" fillId="8" borderId="289" xfId="0" applyNumberFormat="1" applyFont="1" applyFill="1" applyBorder="1" applyAlignment="1" applyProtection="1">
      <alignment horizontal="left" vertical="center" wrapText="1"/>
    </xf>
    <xf numFmtId="0" fontId="43" fillId="8" borderId="289" xfId="0" applyNumberFormat="1" applyFont="1" applyFill="1" applyBorder="1" applyAlignment="1" applyProtection="1">
      <alignment horizontal="left" vertical="center" wrapText="1"/>
    </xf>
    <xf numFmtId="3" fontId="46" fillId="8" borderId="289" xfId="0" applyNumberFormat="1" applyFont="1" applyFill="1" applyBorder="1" applyAlignment="1" applyProtection="1">
      <alignment horizontal="right" vertical="center"/>
    </xf>
    <xf numFmtId="3" fontId="46" fillId="8" borderId="290" xfId="0" applyNumberFormat="1" applyFont="1" applyFill="1" applyBorder="1" applyAlignment="1" applyProtection="1">
      <alignment horizontal="right" vertical="center"/>
    </xf>
    <xf numFmtId="0" fontId="3" fillId="2" borderId="1" xfId="4" applyNumberFormat="1" applyFont="1" applyFill="1" applyBorder="1" applyAlignment="1" applyProtection="1">
      <alignment vertical="center"/>
    </xf>
    <xf numFmtId="0" fontId="3" fillId="2" borderId="1" xfId="4" applyNumberFormat="1" applyFont="1" applyFill="1" applyBorder="1" applyAlignment="1" applyProtection="1">
      <alignment vertical="center" wrapText="1"/>
    </xf>
    <xf numFmtId="0" fontId="71" fillId="0" borderId="197" xfId="0" applyFont="1" applyBorder="1" applyAlignment="1">
      <alignment horizontal="left" vertical="center"/>
    </xf>
    <xf numFmtId="0" fontId="5" fillId="0" borderId="0" xfId="0" applyFont="1" applyAlignment="1">
      <alignment horizontal="left" vertical="top"/>
    </xf>
    <xf numFmtId="0" fontId="33" fillId="0" borderId="86"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87" xfId="0" applyFont="1" applyBorder="1" applyAlignment="1">
      <alignment horizontal="center" vertical="center" wrapText="1"/>
    </xf>
    <xf numFmtId="0" fontId="1" fillId="0" borderId="0" xfId="0" applyFont="1" applyAlignment="1">
      <alignment horizontal="left" vertical="top"/>
    </xf>
    <xf numFmtId="3" fontId="110" fillId="2" borderId="7" xfId="0" applyNumberFormat="1" applyFont="1" applyFill="1" applyBorder="1" applyAlignment="1" applyProtection="1">
      <alignment horizontal="right" vertical="center"/>
    </xf>
    <xf numFmtId="0" fontId="110" fillId="2" borderId="7" xfId="0" applyFont="1" applyFill="1" applyBorder="1" applyAlignment="1" applyProtection="1">
      <alignment horizontal="left" vertical="center" wrapText="1"/>
    </xf>
    <xf numFmtId="0" fontId="114" fillId="2" borderId="4" xfId="0" applyNumberFormat="1" applyFont="1" applyFill="1" applyBorder="1" applyAlignment="1" applyProtection="1">
      <alignment horizontal="center" vertical="center" wrapText="1"/>
    </xf>
    <xf numFmtId="0" fontId="118" fillId="2" borderId="3" xfId="0" applyNumberFormat="1" applyFont="1" applyFill="1" applyBorder="1" applyAlignment="1" applyProtection="1">
      <alignment horizontal="center" vertical="center" wrapText="1"/>
    </xf>
    <xf numFmtId="0" fontId="118" fillId="2" borderId="4" xfId="0" applyNumberFormat="1" applyFont="1" applyFill="1" applyBorder="1" applyAlignment="1" applyProtection="1">
      <alignment horizontal="center" vertical="center"/>
    </xf>
    <xf numFmtId="0" fontId="120" fillId="2" borderId="4" xfId="0" applyNumberFormat="1" applyFont="1" applyFill="1" applyBorder="1" applyAlignment="1" applyProtection="1">
      <alignment horizontal="center" vertical="center" wrapText="1"/>
    </xf>
    <xf numFmtId="0" fontId="118" fillId="2" borderId="2" xfId="0" applyNumberFormat="1" applyFont="1" applyFill="1" applyBorder="1" applyAlignment="1" applyProtection="1">
      <alignment horizontal="center" vertical="center" wrapText="1"/>
    </xf>
    <xf numFmtId="0" fontId="137" fillId="0" borderId="0" xfId="0" applyFont="1" applyAlignment="1">
      <alignment wrapText="1"/>
    </xf>
    <xf numFmtId="0" fontId="137" fillId="0" borderId="0" xfId="0" applyFont="1" applyAlignment="1">
      <alignment horizontal="left" vertical="top"/>
    </xf>
    <xf numFmtId="0" fontId="167" fillId="0" borderId="0" xfId="0" applyFont="1"/>
    <xf numFmtId="0" fontId="138" fillId="12" borderId="291" xfId="0" applyFont="1" applyFill="1" applyBorder="1" applyAlignment="1">
      <alignment horizontal="center" vertical="center" wrapText="1"/>
    </xf>
    <xf numFmtId="0" fontId="138" fillId="12" borderId="292" xfId="0" applyFont="1" applyFill="1" applyBorder="1" applyAlignment="1">
      <alignment horizontal="center" vertical="center" wrapText="1"/>
    </xf>
    <xf numFmtId="0" fontId="138" fillId="12" borderId="292" xfId="0" applyFont="1" applyFill="1" applyBorder="1" applyAlignment="1">
      <alignment horizontal="center" vertical="center"/>
    </xf>
    <xf numFmtId="0" fontId="138" fillId="12" borderId="293" xfId="0" applyFont="1" applyFill="1" applyBorder="1" applyAlignment="1">
      <alignment horizontal="center" vertical="center"/>
    </xf>
    <xf numFmtId="0" fontId="139" fillId="0" borderId="294" xfId="0" applyFont="1" applyBorder="1" applyAlignment="1">
      <alignment horizontal="center" vertical="center"/>
    </xf>
    <xf numFmtId="49" fontId="139" fillId="0" borderId="240" xfId="0" applyNumberFormat="1" applyFont="1" applyBorder="1" applyAlignment="1">
      <alignment horizontal="center" vertical="center"/>
    </xf>
    <xf numFmtId="3" fontId="139" fillId="0" borderId="295" xfId="0" applyNumberFormat="1" applyFont="1" applyBorder="1" applyAlignment="1">
      <alignment horizontal="right" vertical="center"/>
    </xf>
    <xf numFmtId="3" fontId="167" fillId="0" borderId="0" xfId="0" applyNumberFormat="1" applyFont="1"/>
    <xf numFmtId="0" fontId="139" fillId="0" borderId="219" xfId="0" applyFont="1" applyBorder="1" applyAlignment="1">
      <alignment horizontal="center" vertical="center"/>
    </xf>
    <xf numFmtId="49" fontId="139" fillId="0" borderId="7" xfId="0" applyNumberFormat="1" applyFont="1" applyBorder="1" applyAlignment="1">
      <alignment horizontal="center" vertical="center"/>
    </xf>
    <xf numFmtId="3" fontId="138" fillId="0" borderId="220" xfId="0" applyNumberFormat="1" applyFont="1" applyBorder="1" applyAlignment="1">
      <alignment horizontal="right" vertical="center"/>
    </xf>
    <xf numFmtId="43" fontId="167" fillId="2" borderId="1" xfId="2" applyFont="1"/>
    <xf numFmtId="165" fontId="167" fillId="0" borderId="0" xfId="0" applyNumberFormat="1" applyFont="1"/>
    <xf numFmtId="3" fontId="139" fillId="0" borderId="220" xfId="0" applyNumberFormat="1" applyFont="1" applyBorder="1" applyAlignment="1">
      <alignment horizontal="right" vertical="center"/>
    </xf>
    <xf numFmtId="3" fontId="138" fillId="2" borderId="7" xfId="0" applyNumberFormat="1" applyFont="1" applyFill="1" applyBorder="1" applyAlignment="1">
      <alignment horizontal="right" vertical="center"/>
    </xf>
    <xf numFmtId="0" fontId="139" fillId="0" borderId="296" xfId="0" applyFont="1" applyBorder="1" applyAlignment="1">
      <alignment horizontal="center" vertical="center"/>
    </xf>
    <xf numFmtId="0" fontId="139" fillId="0" borderId="297" xfId="0" applyFont="1" applyBorder="1" applyAlignment="1">
      <alignment horizontal="center" vertical="center"/>
    </xf>
    <xf numFmtId="0" fontId="139" fillId="0" borderId="297" xfId="0" applyFont="1" applyBorder="1" applyAlignment="1">
      <alignment horizontal="left" vertical="center"/>
    </xf>
    <xf numFmtId="3" fontId="138" fillId="0" borderId="297" xfId="0" applyNumberFormat="1" applyFont="1" applyBorder="1" applyAlignment="1">
      <alignment horizontal="right" vertical="center"/>
    </xf>
    <xf numFmtId="3" fontId="139" fillId="0" borderId="297" xfId="0" applyNumberFormat="1" applyFont="1" applyBorder="1" applyAlignment="1">
      <alignment horizontal="right" vertical="center"/>
    </xf>
    <xf numFmtId="3" fontId="139" fillId="0" borderId="298" xfId="0" applyNumberFormat="1" applyFont="1" applyBorder="1" applyAlignment="1">
      <alignment horizontal="right" vertical="center"/>
    </xf>
    <xf numFmtId="0" fontId="0" fillId="0" borderId="0" xfId="0" applyAlignment="1" applyProtection="1">
      <alignment wrapText="1"/>
      <protection locked="0"/>
    </xf>
    <xf numFmtId="0" fontId="7" fillId="6" borderId="305" xfId="0" applyFont="1" applyFill="1" applyBorder="1" applyAlignment="1">
      <alignment horizontal="left" vertical="center"/>
    </xf>
    <xf numFmtId="0" fontId="9" fillId="6" borderId="32" xfId="0" applyFont="1" applyFill="1" applyBorder="1" applyAlignment="1">
      <alignment horizontal="right" vertical="center"/>
    </xf>
    <xf numFmtId="164" fontId="9" fillId="6" borderId="33" xfId="0" applyNumberFormat="1" applyFont="1" applyFill="1" applyBorder="1" applyAlignment="1">
      <alignment horizontal="left" vertical="center"/>
    </xf>
    <xf numFmtId="0" fontId="9" fillId="6" borderId="13" xfId="0" applyFont="1" applyFill="1" applyBorder="1" applyAlignment="1">
      <alignment horizontal="center" vertical="center"/>
    </xf>
    <xf numFmtId="0" fontId="9" fillId="6" borderId="1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63" xfId="0" applyFont="1" applyFill="1" applyBorder="1" applyAlignment="1">
      <alignment horizontal="center" vertical="center" wrapText="1"/>
    </xf>
    <xf numFmtId="0" fontId="9" fillId="6" borderId="164" xfId="0" applyFont="1" applyFill="1" applyBorder="1" applyAlignment="1">
      <alignment horizontal="center" vertical="center" wrapText="1"/>
    </xf>
    <xf numFmtId="0" fontId="9" fillId="6" borderId="165" xfId="0" applyFont="1" applyFill="1" applyBorder="1" applyAlignment="1">
      <alignment horizontal="center" vertical="center" wrapText="1"/>
    </xf>
    <xf numFmtId="0" fontId="9" fillId="6" borderId="16" xfId="0" applyFont="1" applyFill="1" applyBorder="1" applyAlignment="1">
      <alignment horizontal="center" vertical="center"/>
    </xf>
    <xf numFmtId="0" fontId="9" fillId="6" borderId="308" xfId="0" applyFont="1" applyFill="1" applyBorder="1" applyAlignment="1">
      <alignment horizontal="center" vertical="center"/>
    </xf>
    <xf numFmtId="0" fontId="168" fillId="0" borderId="0" xfId="0" applyFont="1" applyAlignment="1" applyProtection="1">
      <alignment wrapText="1"/>
      <protection locked="0"/>
    </xf>
    <xf numFmtId="0" fontId="10" fillId="0" borderId="310" xfId="0" applyFont="1" applyBorder="1" applyAlignment="1">
      <alignment horizontal="center" vertical="center"/>
    </xf>
    <xf numFmtId="165" fontId="168" fillId="2" borderId="1" xfId="2" applyNumberFormat="1" applyFont="1"/>
    <xf numFmtId="0" fontId="168" fillId="0" borderId="0" xfId="0" applyFont="1"/>
    <xf numFmtId="0" fontId="11" fillId="0" borderId="311" xfId="0" applyFont="1" applyBorder="1" applyAlignment="1">
      <alignment horizontal="center" vertical="center"/>
    </xf>
    <xf numFmtId="0" fontId="86" fillId="7" borderId="219" xfId="0" applyFont="1" applyFill="1" applyBorder="1" applyAlignment="1">
      <alignment horizontal="center" vertical="center"/>
    </xf>
    <xf numFmtId="0" fontId="86" fillId="7" borderId="7" xfId="0" applyFont="1" applyFill="1" applyBorder="1" applyAlignment="1">
      <alignment horizontal="left" vertical="center"/>
    </xf>
    <xf numFmtId="4" fontId="86" fillId="7" borderId="7" xfId="0" applyNumberFormat="1" applyFont="1" applyFill="1" applyBorder="1" applyAlignment="1">
      <alignment horizontal="right" vertical="center"/>
    </xf>
    <xf numFmtId="3" fontId="86" fillId="7" borderId="7" xfId="0" applyNumberFormat="1" applyFont="1" applyFill="1" applyBorder="1" applyAlignment="1">
      <alignment horizontal="right" vertical="center"/>
    </xf>
    <xf numFmtId="165" fontId="86" fillId="2" borderId="7" xfId="2" applyNumberFormat="1" applyFont="1" applyFill="1" applyBorder="1" applyAlignment="1">
      <alignment horizontal="right" vertical="center"/>
    </xf>
    <xf numFmtId="165" fontId="86" fillId="2" borderId="220" xfId="2" applyNumberFormat="1" applyFont="1" applyFill="1" applyBorder="1" applyAlignment="1" applyProtection="1">
      <alignment horizontal="right" vertical="center"/>
    </xf>
    <xf numFmtId="3" fontId="168" fillId="0" borderId="0" xfId="0" applyNumberFormat="1" applyFont="1"/>
    <xf numFmtId="43" fontId="168" fillId="2" borderId="1" xfId="2" applyFont="1"/>
    <xf numFmtId="4" fontId="168" fillId="0" borderId="0" xfId="0" applyNumberFormat="1" applyFont="1"/>
    <xf numFmtId="10" fontId="168" fillId="0" borderId="0" xfId="0" applyNumberFormat="1" applyFont="1"/>
    <xf numFmtId="165" fontId="86" fillId="7" borderId="7" xfId="2" applyNumberFormat="1" applyFont="1" applyFill="1" applyBorder="1" applyAlignment="1">
      <alignment horizontal="right" vertical="center"/>
    </xf>
    <xf numFmtId="167" fontId="168" fillId="0" borderId="0" xfId="0" applyNumberFormat="1" applyFont="1"/>
    <xf numFmtId="43" fontId="86" fillId="7" borderId="7" xfId="2" applyNumberFormat="1" applyFont="1" applyFill="1" applyBorder="1" applyAlignment="1">
      <alignment horizontal="right" vertical="center"/>
    </xf>
    <xf numFmtId="43" fontId="86" fillId="2" borderId="7" xfId="2" applyNumberFormat="1" applyFont="1" applyFill="1" applyBorder="1" applyAlignment="1">
      <alignment horizontal="right" vertical="center"/>
    </xf>
    <xf numFmtId="0" fontId="88" fillId="7" borderId="219" xfId="0" applyFont="1" applyFill="1" applyBorder="1" applyAlignment="1">
      <alignment horizontal="center" vertical="center"/>
    </xf>
    <xf numFmtId="0" fontId="88" fillId="12" borderId="7" xfId="0" applyFont="1" applyFill="1" applyBorder="1" applyAlignment="1">
      <alignment horizontal="left" vertical="center"/>
    </xf>
    <xf numFmtId="4" fontId="88" fillId="12" borderId="7" xfId="0" applyNumberFormat="1" applyFont="1" applyFill="1" applyBorder="1" applyAlignment="1">
      <alignment horizontal="right" vertical="center"/>
    </xf>
    <xf numFmtId="3" fontId="88" fillId="12" borderId="7" xfId="0" applyNumberFormat="1" applyFont="1" applyFill="1" applyBorder="1" applyAlignment="1">
      <alignment horizontal="right" vertical="center"/>
    </xf>
    <xf numFmtId="165" fontId="88" fillId="12" borderId="7" xfId="2" applyNumberFormat="1" applyFont="1" applyFill="1" applyBorder="1" applyAlignment="1">
      <alignment horizontal="right" vertical="center"/>
    </xf>
    <xf numFmtId="165" fontId="86" fillId="12" borderId="7" xfId="2" applyNumberFormat="1" applyFont="1" applyFill="1" applyBorder="1" applyAlignment="1">
      <alignment horizontal="right" vertical="center"/>
    </xf>
    <xf numFmtId="165" fontId="86" fillId="12" borderId="220" xfId="2" applyNumberFormat="1" applyFont="1" applyFill="1" applyBorder="1" applyAlignment="1" applyProtection="1">
      <alignment horizontal="right" vertical="center"/>
    </xf>
    <xf numFmtId="0" fontId="86" fillId="0" borderId="219" xfId="0" applyFont="1" applyBorder="1" applyAlignment="1">
      <alignment horizontal="center" vertical="center"/>
    </xf>
    <xf numFmtId="165" fontId="86" fillId="7" borderId="220" xfId="2" applyNumberFormat="1" applyFont="1" applyFill="1" applyBorder="1" applyAlignment="1" applyProtection="1">
      <alignment horizontal="right" vertical="center"/>
    </xf>
    <xf numFmtId="168" fontId="86" fillId="7" borderId="7" xfId="2" applyNumberFormat="1" applyFont="1" applyFill="1" applyBorder="1" applyAlignment="1">
      <alignment horizontal="right" vertical="center"/>
    </xf>
    <xf numFmtId="168" fontId="88" fillId="12" borderId="7" xfId="2" applyNumberFormat="1" applyFont="1" applyFill="1" applyBorder="1" applyAlignment="1">
      <alignment horizontal="right" vertical="center"/>
    </xf>
    <xf numFmtId="165" fontId="88" fillId="12" borderId="220" xfId="2" applyNumberFormat="1" applyFont="1" applyFill="1" applyBorder="1" applyAlignment="1" applyProtection="1">
      <alignment horizontal="right" vertical="center"/>
    </xf>
    <xf numFmtId="168" fontId="86" fillId="2" borderId="7" xfId="2" applyNumberFormat="1" applyFont="1" applyFill="1" applyBorder="1" applyAlignment="1">
      <alignment horizontal="right" vertical="center"/>
    </xf>
    <xf numFmtId="0" fontId="88" fillId="7" borderId="7" xfId="0" applyFont="1" applyFill="1" applyBorder="1" applyAlignment="1">
      <alignment horizontal="left" vertical="center"/>
    </xf>
    <xf numFmtId="43" fontId="88" fillId="12" borderId="7" xfId="2" applyNumberFormat="1" applyFont="1" applyFill="1" applyBorder="1" applyAlignment="1">
      <alignment horizontal="right" vertical="center"/>
    </xf>
    <xf numFmtId="43" fontId="86" fillId="12" borderId="7" xfId="2" applyNumberFormat="1" applyFont="1" applyFill="1" applyBorder="1" applyAlignment="1">
      <alignment horizontal="right" vertical="center"/>
    </xf>
    <xf numFmtId="168" fontId="86" fillId="12" borderId="7" xfId="2" applyNumberFormat="1" applyFont="1" applyFill="1" applyBorder="1" applyAlignment="1">
      <alignment horizontal="right" vertical="center"/>
    </xf>
    <xf numFmtId="0" fontId="85" fillId="7" borderId="219" xfId="0" applyFont="1" applyFill="1" applyBorder="1" applyAlignment="1">
      <alignment horizontal="center" vertical="center"/>
    </xf>
    <xf numFmtId="0" fontId="85" fillId="12" borderId="7" xfId="0" applyFont="1" applyFill="1" applyBorder="1" applyAlignment="1">
      <alignment horizontal="left" vertical="center"/>
    </xf>
    <xf numFmtId="3" fontId="85" fillId="12" borderId="7" xfId="0" applyNumberFormat="1" applyFont="1" applyFill="1" applyBorder="1" applyAlignment="1">
      <alignment horizontal="right" vertical="center"/>
    </xf>
    <xf numFmtId="168" fontId="85" fillId="12" borderId="7" xfId="2" applyNumberFormat="1" applyFont="1" applyFill="1" applyBorder="1" applyAlignment="1">
      <alignment horizontal="right" vertical="center"/>
    </xf>
    <xf numFmtId="165" fontId="85" fillId="12" borderId="7" xfId="2" applyNumberFormat="1" applyFont="1" applyFill="1" applyBorder="1" applyAlignment="1">
      <alignment horizontal="right" vertical="center"/>
    </xf>
    <xf numFmtId="165" fontId="85" fillId="12" borderId="220" xfId="2" applyNumberFormat="1" applyFont="1" applyFill="1" applyBorder="1" applyAlignment="1" applyProtection="1">
      <alignment horizontal="right" vertical="center"/>
    </xf>
    <xf numFmtId="3" fontId="88" fillId="7" borderId="7" xfId="0" applyNumberFormat="1" applyFont="1" applyFill="1" applyBorder="1" applyAlignment="1">
      <alignment horizontal="right" vertical="center"/>
    </xf>
    <xf numFmtId="167" fontId="88" fillId="0" borderId="7" xfId="0" applyNumberFormat="1" applyFont="1" applyBorder="1" applyAlignment="1">
      <alignment horizontal="right" vertical="center"/>
    </xf>
    <xf numFmtId="3" fontId="88" fillId="7" borderId="220" xfId="0" applyNumberFormat="1" applyFont="1" applyFill="1" applyBorder="1" applyAlignment="1">
      <alignment horizontal="right" vertical="center"/>
    </xf>
    <xf numFmtId="0" fontId="85" fillId="7" borderId="7" xfId="0" applyFont="1" applyFill="1" applyBorder="1" applyAlignment="1">
      <alignment horizontal="left" vertical="center"/>
    </xf>
    <xf numFmtId="4" fontId="85" fillId="7" borderId="7" xfId="0" applyNumberFormat="1" applyFont="1" applyFill="1" applyBorder="1" applyAlignment="1">
      <alignment horizontal="right" vertical="center"/>
    </xf>
    <xf numFmtId="3" fontId="85" fillId="7" borderId="7" xfId="0" applyNumberFormat="1" applyFont="1" applyFill="1" applyBorder="1" applyAlignment="1">
      <alignment horizontal="right" vertical="center"/>
    </xf>
    <xf numFmtId="3" fontId="85" fillId="0" borderId="7" xfId="0" applyNumberFormat="1" applyFont="1" applyBorder="1" applyAlignment="1">
      <alignment horizontal="right" vertical="center"/>
    </xf>
    <xf numFmtId="3" fontId="85" fillId="7" borderId="220" xfId="0" applyNumberFormat="1" applyFont="1" applyFill="1" applyBorder="1" applyAlignment="1">
      <alignment horizontal="right" vertical="center"/>
    </xf>
    <xf numFmtId="0" fontId="10" fillId="0" borderId="313" xfId="0" applyFont="1" applyBorder="1" applyAlignment="1">
      <alignment horizontal="center" vertical="center"/>
    </xf>
    <xf numFmtId="0" fontId="85" fillId="12" borderId="7" xfId="0" applyFont="1" applyFill="1" applyBorder="1" applyAlignment="1">
      <alignment horizontal="left" vertical="center" wrapText="1"/>
    </xf>
    <xf numFmtId="4" fontId="85" fillId="12" borderId="7" xfId="0" applyNumberFormat="1" applyFont="1" applyFill="1" applyBorder="1" applyAlignment="1">
      <alignment horizontal="right" vertical="center"/>
    </xf>
    <xf numFmtId="3" fontId="86" fillId="12" borderId="7" xfId="0" applyNumberFormat="1" applyFont="1" applyFill="1" applyBorder="1" applyAlignment="1">
      <alignment horizontal="right" vertical="center"/>
    </xf>
    <xf numFmtId="1" fontId="86" fillId="12" borderId="220" xfId="3" applyNumberFormat="1" applyFont="1" applyFill="1" applyBorder="1" applyAlignment="1" applyProtection="1">
      <alignment horizontal="right" vertical="center"/>
    </xf>
    <xf numFmtId="0" fontId="86" fillId="7" borderId="7" xfId="0" applyFont="1" applyFill="1" applyBorder="1" applyAlignment="1">
      <alignment horizontal="left" vertical="center" wrapText="1"/>
    </xf>
    <xf numFmtId="3" fontId="86" fillId="7" borderId="220" xfId="0" applyNumberFormat="1" applyFont="1" applyFill="1" applyBorder="1" applyAlignment="1">
      <alignment horizontal="right" vertical="center"/>
    </xf>
    <xf numFmtId="4" fontId="169" fillId="7" borderId="7" xfId="0" applyNumberFormat="1" applyFont="1" applyFill="1" applyBorder="1" applyAlignment="1">
      <alignment horizontal="right" vertical="center"/>
    </xf>
    <xf numFmtId="3" fontId="169" fillId="7" borderId="7" xfId="0" applyNumberFormat="1" applyFont="1" applyFill="1" applyBorder="1" applyAlignment="1">
      <alignment horizontal="right" vertical="center"/>
    </xf>
    <xf numFmtId="3" fontId="158" fillId="2" borderId="7" xfId="0" applyNumberFormat="1" applyFont="1" applyFill="1" applyBorder="1" applyAlignment="1">
      <alignment horizontal="right" vertical="center"/>
    </xf>
    <xf numFmtId="165" fontId="169" fillId="7" borderId="7" xfId="2" applyNumberFormat="1" applyFont="1" applyFill="1" applyBorder="1" applyAlignment="1">
      <alignment horizontal="right" vertical="center"/>
    </xf>
    <xf numFmtId="165" fontId="169" fillId="2" borderId="7" xfId="2" applyNumberFormat="1" applyFont="1" applyFill="1" applyBorder="1" applyAlignment="1">
      <alignment horizontal="right" vertical="center"/>
    </xf>
    <xf numFmtId="1" fontId="86" fillId="7" borderId="220" xfId="3" applyNumberFormat="1" applyFont="1" applyFill="1" applyBorder="1" applyAlignment="1" applyProtection="1">
      <alignment horizontal="right" vertical="center"/>
    </xf>
    <xf numFmtId="43" fontId="168" fillId="0" borderId="0" xfId="0" applyNumberFormat="1" applyFont="1"/>
    <xf numFmtId="165" fontId="169" fillId="2" borderId="7" xfId="2" applyNumberFormat="1" applyFont="1" applyBorder="1" applyAlignment="1">
      <alignment horizontal="right" vertical="center"/>
    </xf>
    <xf numFmtId="43" fontId="169" fillId="7" borderId="7" xfId="2" applyFont="1" applyFill="1" applyBorder="1" applyAlignment="1">
      <alignment horizontal="right" vertical="center"/>
    </xf>
    <xf numFmtId="10" fontId="168" fillId="2" borderId="1" xfId="3" applyNumberFormat="1" applyFont="1"/>
    <xf numFmtId="167" fontId="169" fillId="7" borderId="7" xfId="0" applyNumberFormat="1" applyFont="1" applyFill="1" applyBorder="1" applyAlignment="1">
      <alignment horizontal="right" vertical="center"/>
    </xf>
    <xf numFmtId="3" fontId="111" fillId="12" borderId="7" xfId="0" applyNumberFormat="1" applyFont="1" applyFill="1" applyBorder="1" applyAlignment="1">
      <alignment horizontal="right" vertical="center"/>
    </xf>
    <xf numFmtId="167" fontId="111" fillId="12" borderId="7" xfId="0" applyNumberFormat="1" applyFont="1" applyFill="1" applyBorder="1" applyAlignment="1">
      <alignment horizontal="right" vertical="center"/>
    </xf>
    <xf numFmtId="168" fontId="111" fillId="12" borderId="7" xfId="2" applyNumberFormat="1" applyFont="1" applyFill="1" applyBorder="1" applyAlignment="1">
      <alignment horizontal="right" vertical="center"/>
    </xf>
    <xf numFmtId="1" fontId="85" fillId="12" borderId="220" xfId="3" applyNumberFormat="1" applyFont="1" applyFill="1" applyBorder="1" applyAlignment="1" applyProtection="1">
      <alignment horizontal="right" vertical="center"/>
    </xf>
    <xf numFmtId="0" fontId="86" fillId="7" borderId="219" xfId="0" applyFont="1" applyFill="1" applyBorder="1" applyAlignment="1">
      <alignment horizontal="center" vertical="center" wrapText="1"/>
    </xf>
    <xf numFmtId="0" fontId="86" fillId="0" borderId="219" xfId="0" applyFont="1" applyBorder="1" applyAlignment="1">
      <alignment horizontal="center" vertical="center" wrapText="1"/>
    </xf>
    <xf numFmtId="43" fontId="169" fillId="7" borderId="7" xfId="2" applyNumberFormat="1" applyFont="1" applyFill="1" applyBorder="1" applyAlignment="1">
      <alignment horizontal="right" vertical="center"/>
    </xf>
    <xf numFmtId="43" fontId="158" fillId="2" borderId="7" xfId="2" applyFont="1" applyFill="1" applyBorder="1" applyAlignment="1">
      <alignment horizontal="right" vertical="center"/>
    </xf>
    <xf numFmtId="43" fontId="169" fillId="2" borderId="7" xfId="2" applyFont="1" applyFill="1" applyBorder="1" applyAlignment="1">
      <alignment horizontal="right" vertical="center"/>
    </xf>
    <xf numFmtId="37" fontId="169" fillId="2" borderId="7" xfId="2" applyNumberFormat="1" applyFont="1" applyFill="1" applyBorder="1" applyAlignment="1">
      <alignment horizontal="right" vertical="center"/>
    </xf>
    <xf numFmtId="4" fontId="169" fillId="0" borderId="7" xfId="0" applyNumberFormat="1" applyFont="1" applyBorder="1" applyAlignment="1">
      <alignment horizontal="right" vertical="center"/>
    </xf>
    <xf numFmtId="168" fontId="169" fillId="2" borderId="7" xfId="2" applyNumberFormat="1" applyFont="1" applyFill="1" applyBorder="1" applyAlignment="1">
      <alignment horizontal="right" vertical="center"/>
    </xf>
    <xf numFmtId="169" fontId="169" fillId="7" borderId="7" xfId="2" applyNumberFormat="1" applyFont="1" applyFill="1" applyBorder="1" applyAlignment="1">
      <alignment horizontal="right" vertical="center"/>
    </xf>
    <xf numFmtId="3" fontId="169" fillId="0" borderId="7" xfId="0" applyNumberFormat="1" applyFont="1" applyBorder="1" applyAlignment="1">
      <alignment horizontal="right" vertical="center"/>
    </xf>
    <xf numFmtId="0" fontId="88" fillId="12" borderId="7" xfId="0" applyFont="1" applyFill="1" applyBorder="1" applyAlignment="1">
      <alignment horizontal="left" vertical="center" wrapText="1"/>
    </xf>
    <xf numFmtId="3" fontId="121" fillId="12" borderId="7" xfId="0" applyNumberFormat="1" applyFont="1" applyFill="1" applyBorder="1" applyAlignment="1">
      <alignment horizontal="right" vertical="center"/>
    </xf>
    <xf numFmtId="43" fontId="121" fillId="12" borderId="7" xfId="2" applyFont="1" applyFill="1" applyBorder="1" applyAlignment="1">
      <alignment horizontal="right" vertical="center"/>
    </xf>
    <xf numFmtId="165" fontId="121" fillId="12" borderId="7" xfId="2" applyNumberFormat="1" applyFont="1" applyFill="1" applyBorder="1" applyAlignment="1">
      <alignment horizontal="right" vertical="center"/>
    </xf>
    <xf numFmtId="165" fontId="86" fillId="7" borderId="220" xfId="2" applyNumberFormat="1" applyFont="1" applyFill="1" applyBorder="1" applyAlignment="1">
      <alignment horizontal="right" vertical="center"/>
    </xf>
    <xf numFmtId="0" fontId="88" fillId="12" borderId="86" xfId="0" applyFont="1" applyFill="1" applyBorder="1" applyAlignment="1">
      <alignment horizontal="left" vertical="center" wrapText="1"/>
    </xf>
    <xf numFmtId="4" fontId="121" fillId="12" borderId="86" xfId="0" applyNumberFormat="1" applyFont="1" applyFill="1" applyBorder="1" applyAlignment="1">
      <alignment horizontal="right" vertical="center"/>
    </xf>
    <xf numFmtId="43" fontId="121" fillId="12" borderId="86" xfId="2" applyFont="1" applyFill="1" applyBorder="1" applyAlignment="1">
      <alignment horizontal="right" vertical="center"/>
    </xf>
    <xf numFmtId="165" fontId="121" fillId="12" borderId="86" xfId="2" applyNumberFormat="1" applyFont="1" applyFill="1" applyBorder="1" applyAlignment="1">
      <alignment horizontal="right" vertical="center"/>
    </xf>
    <xf numFmtId="165" fontId="88" fillId="12" borderId="220" xfId="2" applyNumberFormat="1" applyFont="1" applyFill="1" applyBorder="1" applyAlignment="1">
      <alignment horizontal="right" vertical="center"/>
    </xf>
    <xf numFmtId="0" fontId="86" fillId="0" borderId="316" xfId="0" applyFont="1" applyBorder="1" applyAlignment="1">
      <alignment horizontal="center" vertical="center"/>
    </xf>
    <xf numFmtId="0" fontId="86" fillId="0" borderId="95" xfId="0" applyFont="1" applyBorder="1" applyAlignment="1">
      <alignment horizontal="left" vertical="center" wrapText="1"/>
    </xf>
    <xf numFmtId="165" fontId="121" fillId="2" borderId="95" xfId="2" applyNumberFormat="1" applyFont="1" applyFill="1" applyBorder="1" applyAlignment="1">
      <alignment horizontal="right" vertical="center"/>
    </xf>
    <xf numFmtId="43" fontId="169" fillId="7" borderId="95" xfId="2" applyFont="1" applyFill="1" applyBorder="1" applyAlignment="1">
      <alignment horizontal="right" vertical="center"/>
    </xf>
    <xf numFmtId="165" fontId="169" fillId="2" borderId="95" xfId="2" applyNumberFormat="1" applyFont="1" applyFill="1" applyBorder="1" applyAlignment="1">
      <alignment horizontal="right" vertical="center"/>
    </xf>
    <xf numFmtId="165" fontId="169" fillId="7" borderId="95" xfId="2" applyNumberFormat="1" applyFont="1" applyFill="1" applyBorder="1" applyAlignment="1">
      <alignment horizontal="right" vertical="center"/>
    </xf>
    <xf numFmtId="165" fontId="86" fillId="7" borderId="317" xfId="2" applyNumberFormat="1" applyFont="1" applyFill="1" applyBorder="1" applyAlignment="1" applyProtection="1">
      <alignment horizontal="right" vertical="center"/>
    </xf>
    <xf numFmtId="0" fontId="170" fillId="0" borderId="95" xfId="0" applyFont="1" applyBorder="1" applyAlignment="1">
      <alignment vertical="center" wrapText="1"/>
    </xf>
    <xf numFmtId="165" fontId="169" fillId="2" borderId="95" xfId="2" applyNumberFormat="1" applyFont="1" applyBorder="1" applyAlignment="1">
      <alignment horizontal="right" vertical="center"/>
    </xf>
    <xf numFmtId="0" fontId="170" fillId="0" borderId="95" xfId="0" applyFont="1" applyBorder="1" applyAlignment="1">
      <alignment wrapText="1"/>
    </xf>
    <xf numFmtId="0" fontId="86" fillId="7" borderId="296" xfId="0" applyFont="1" applyFill="1" applyBorder="1" applyAlignment="1">
      <alignment horizontal="center" vertical="center"/>
    </xf>
    <xf numFmtId="0" fontId="140" fillId="7" borderId="318" xfId="0" applyFont="1" applyFill="1" applyBorder="1" applyAlignment="1">
      <alignment horizontal="left" vertical="center" wrapText="1"/>
    </xf>
    <xf numFmtId="3" fontId="140" fillId="7" borderId="318" xfId="0" applyNumberFormat="1" applyFont="1" applyFill="1" applyBorder="1" applyAlignment="1">
      <alignment horizontal="right" vertical="center"/>
    </xf>
    <xf numFmtId="3" fontId="140" fillId="7" borderId="298" xfId="0" applyNumberFormat="1" applyFont="1" applyFill="1" applyBorder="1" applyAlignment="1">
      <alignment horizontal="right" vertical="center"/>
    </xf>
    <xf numFmtId="0" fontId="5" fillId="0" borderId="0" xfId="0" applyFont="1" applyAlignment="1">
      <alignment vertical="top"/>
    </xf>
    <xf numFmtId="3" fontId="5" fillId="0" borderId="0" xfId="0" applyNumberFormat="1" applyFont="1" applyAlignment="1">
      <alignment vertical="top"/>
    </xf>
    <xf numFmtId="0" fontId="11" fillId="0" borderId="4" xfId="0" applyFont="1" applyBorder="1" applyAlignment="1">
      <alignment horizontal="left" vertical="center"/>
    </xf>
    <xf numFmtId="0" fontId="11" fillId="0" borderId="197" xfId="0" applyFont="1" applyBorder="1" applyAlignment="1">
      <alignment horizontal="left" vertical="center"/>
    </xf>
    <xf numFmtId="0" fontId="42" fillId="12" borderId="4" xfId="0" applyFont="1" applyFill="1" applyBorder="1" applyAlignment="1">
      <alignment horizontal="center" vertical="center"/>
    </xf>
    <xf numFmtId="0" fontId="42" fillId="12" borderId="59" xfId="0" applyFont="1" applyFill="1" applyBorder="1" applyAlignment="1">
      <alignment horizontal="center" vertical="center"/>
    </xf>
    <xf numFmtId="0" fontId="42" fillId="12" borderId="324" xfId="0" applyFont="1" applyFill="1" applyBorder="1" applyAlignment="1">
      <alignment vertical="center"/>
    </xf>
    <xf numFmtId="0" fontId="42" fillId="12" borderId="4" xfId="0" applyFont="1" applyFill="1" applyBorder="1" applyAlignment="1">
      <alignment horizontal="center" vertical="center" wrapText="1"/>
    </xf>
    <xf numFmtId="0" fontId="141" fillId="12" borderId="4" xfId="0" applyFont="1" applyFill="1" applyBorder="1" applyAlignment="1">
      <alignment horizontal="center" vertical="center" wrapText="1"/>
    </xf>
    <xf numFmtId="0" fontId="141" fillId="12" borderId="56" xfId="0" applyFont="1" applyFill="1" applyBorder="1" applyAlignment="1">
      <alignment vertical="center" wrapText="1"/>
    </xf>
    <xf numFmtId="0" fontId="42" fillId="12" borderId="324" xfId="0" applyFont="1" applyFill="1" applyBorder="1" applyAlignment="1">
      <alignment horizontal="center" vertical="center" wrapText="1"/>
    </xf>
    <xf numFmtId="0" fontId="43" fillId="0" borderId="219" xfId="0" applyFont="1" applyBorder="1" applyAlignment="1">
      <alignment horizontal="center" vertical="center"/>
    </xf>
    <xf numFmtId="0" fontId="43" fillId="0" borderId="54" xfId="0" applyFont="1" applyBorder="1" applyAlignment="1">
      <alignment horizontal="center" vertical="center"/>
    </xf>
    <xf numFmtId="0" fontId="43" fillId="0" borderId="7" xfId="0" applyFont="1" applyBorder="1" applyAlignment="1">
      <alignment horizontal="left" vertical="center"/>
    </xf>
    <xf numFmtId="0" fontId="43" fillId="0" borderId="7" xfId="0" applyFont="1" applyBorder="1" applyAlignment="1">
      <alignment horizontal="center" vertical="center"/>
    </xf>
    <xf numFmtId="0" fontId="43" fillId="0" borderId="7" xfId="0" applyFont="1" applyBorder="1" applyAlignment="1">
      <alignment horizontal="left" vertical="center" wrapText="1"/>
    </xf>
    <xf numFmtId="3" fontId="43" fillId="0" borderId="7" xfId="0" applyNumberFormat="1" applyFont="1" applyBorder="1" applyAlignment="1">
      <alignment horizontal="right" vertical="center"/>
    </xf>
    <xf numFmtId="3" fontId="171" fillId="12" borderId="220" xfId="0" applyNumberFormat="1" applyFont="1" applyFill="1" applyBorder="1" applyAlignment="1">
      <alignment horizontal="right" vertical="center"/>
    </xf>
    <xf numFmtId="3" fontId="171" fillId="0" borderId="7" xfId="0" applyNumberFormat="1" applyFont="1" applyBorder="1" applyAlignment="1">
      <alignment horizontal="right" vertical="center"/>
    </xf>
    <xf numFmtId="3" fontId="43" fillId="12" borderId="7" xfId="0" applyNumberFormat="1" applyFont="1" applyFill="1" applyBorder="1" applyAlignment="1">
      <alignment horizontal="right" vertical="center"/>
    </xf>
    <xf numFmtId="3" fontId="43" fillId="12" borderId="55" xfId="0" applyNumberFormat="1" applyFont="1" applyFill="1" applyBorder="1" applyAlignment="1">
      <alignment vertical="center"/>
    </xf>
    <xf numFmtId="3" fontId="43" fillId="0" borderId="55" xfId="0" applyNumberFormat="1" applyFont="1" applyBorder="1" applyAlignment="1">
      <alignment vertical="center"/>
    </xf>
    <xf numFmtId="0" fontId="171" fillId="12" borderId="219" xfId="0" applyFont="1" applyFill="1" applyBorder="1" applyAlignment="1">
      <alignment horizontal="center" vertical="center"/>
    </xf>
    <xf numFmtId="0" fontId="171" fillId="12" borderId="54" xfId="0" applyFont="1" applyFill="1" applyBorder="1" applyAlignment="1">
      <alignment horizontal="center" vertical="center"/>
    </xf>
    <xf numFmtId="0" fontId="171" fillId="12" borderId="7" xfId="0" applyFont="1" applyFill="1" applyBorder="1" applyAlignment="1">
      <alignment horizontal="left" vertical="center"/>
    </xf>
    <xf numFmtId="0" fontId="171" fillId="12" borderId="7" xfId="0" applyFont="1" applyFill="1" applyBorder="1" applyAlignment="1">
      <alignment horizontal="center" vertical="center"/>
    </xf>
    <xf numFmtId="0" fontId="171" fillId="12" borderId="7" xfId="0" applyFont="1" applyFill="1" applyBorder="1" applyAlignment="1">
      <alignment horizontal="left" vertical="center" wrapText="1"/>
    </xf>
    <xf numFmtId="3" fontId="171" fillId="12" borderId="7" xfId="0" applyNumberFormat="1" applyFont="1" applyFill="1" applyBorder="1" applyAlignment="1">
      <alignment horizontal="right" vertical="center"/>
    </xf>
    <xf numFmtId="0" fontId="43" fillId="0" borderId="296" xfId="0" applyFont="1" applyBorder="1" applyAlignment="1">
      <alignment horizontal="center" vertical="center"/>
    </xf>
    <xf numFmtId="0" fontId="43" fillId="0" borderId="325" xfId="0" applyFont="1" applyBorder="1" applyAlignment="1">
      <alignment horizontal="center" vertical="center"/>
    </xf>
    <xf numFmtId="0" fontId="43" fillId="0" borderId="297" xfId="0" applyFont="1" applyBorder="1" applyAlignment="1">
      <alignment horizontal="left" vertical="center"/>
    </xf>
    <xf numFmtId="0" fontId="43" fillId="0" borderId="297" xfId="0" applyFont="1" applyBorder="1" applyAlignment="1">
      <alignment horizontal="center" vertical="center"/>
    </xf>
    <xf numFmtId="0" fontId="43" fillId="0" borderId="297" xfId="0" applyFont="1" applyBorder="1" applyAlignment="1">
      <alignment horizontal="left" vertical="center" wrapText="1"/>
    </xf>
    <xf numFmtId="165" fontId="43" fillId="2" borderId="297" xfId="2" applyNumberFormat="1" applyFont="1" applyFill="1" applyBorder="1" applyAlignment="1" applyProtection="1">
      <alignment horizontal="center" vertical="center"/>
    </xf>
    <xf numFmtId="3" fontId="157" fillId="0" borderId="0" xfId="0" applyNumberFormat="1" applyFont="1" applyAlignment="1" applyProtection="1">
      <alignment wrapText="1"/>
      <protection locked="0"/>
    </xf>
    <xf numFmtId="3" fontId="0" fillId="0" borderId="0" xfId="0" applyNumberFormat="1" applyAlignment="1" applyProtection="1">
      <alignment wrapText="1"/>
      <protection locked="0"/>
    </xf>
    <xf numFmtId="165" fontId="157" fillId="2" borderId="1" xfId="2" applyNumberFormat="1" applyFont="1" applyFill="1" applyBorder="1" applyAlignment="1" applyProtection="1">
      <alignment wrapText="1"/>
      <protection locked="0"/>
    </xf>
    <xf numFmtId="0" fontId="172" fillId="0" borderId="0" xfId="0" applyFont="1" applyAlignment="1" applyProtection="1">
      <alignment wrapText="1"/>
      <protection locked="0"/>
    </xf>
    <xf numFmtId="0" fontId="100" fillId="0" borderId="0" xfId="0" applyFont="1" applyAlignment="1">
      <alignment horizontal="left" vertical="top"/>
    </xf>
    <xf numFmtId="0" fontId="172" fillId="0" borderId="0" xfId="0" applyFont="1"/>
    <xf numFmtId="0" fontId="85" fillId="6" borderId="9" xfId="0" applyFont="1" applyFill="1" applyBorder="1" applyAlignment="1">
      <alignment horizontal="left" vertical="center" wrapText="1"/>
    </xf>
    <xf numFmtId="0" fontId="85" fillId="6" borderId="10" xfId="0" applyFont="1" applyFill="1" applyBorder="1" applyAlignment="1">
      <alignment horizontal="left" vertical="center" wrapText="1"/>
    </xf>
    <xf numFmtId="0" fontId="85" fillId="6" borderId="29" xfId="0" applyFont="1" applyFill="1" applyBorder="1" applyAlignment="1">
      <alignment horizontal="left" vertical="center" wrapText="1"/>
    </xf>
    <xf numFmtId="0" fontId="85" fillId="6" borderId="30" xfId="0" applyFont="1" applyFill="1" applyBorder="1" applyAlignment="1">
      <alignment horizontal="left" vertical="center" wrapText="1"/>
    </xf>
    <xf numFmtId="0" fontId="85" fillId="6" borderId="14" xfId="0" applyFont="1" applyFill="1" applyBorder="1" applyAlignment="1">
      <alignment horizontal="center" vertical="center" wrapText="1"/>
    </xf>
    <xf numFmtId="0" fontId="85" fillId="6" borderId="172" xfId="0" applyFont="1" applyFill="1" applyBorder="1" applyAlignment="1">
      <alignment horizontal="center" vertical="center" wrapText="1"/>
    </xf>
    <xf numFmtId="0" fontId="85" fillId="6" borderId="164" xfId="0" applyFont="1" applyFill="1" applyBorder="1" applyAlignment="1">
      <alignment horizontal="center" vertical="center" wrapText="1"/>
    </xf>
    <xf numFmtId="0" fontId="85" fillId="6" borderId="163" xfId="0" applyFont="1" applyFill="1" applyBorder="1" applyAlignment="1">
      <alignment horizontal="center" vertical="center" wrapText="1"/>
    </xf>
    <xf numFmtId="0" fontId="85" fillId="6" borderId="173" xfId="0" applyFont="1" applyFill="1" applyBorder="1" applyAlignment="1">
      <alignment horizontal="center" vertical="center" wrapText="1"/>
    </xf>
    <xf numFmtId="0" fontId="85" fillId="6" borderId="174" xfId="0" applyFont="1" applyFill="1" applyBorder="1" applyAlignment="1">
      <alignment horizontal="center" vertical="center" wrapText="1"/>
    </xf>
    <xf numFmtId="0" fontId="85" fillId="6" borderId="12" xfId="0" applyFont="1" applyFill="1" applyBorder="1" applyAlignment="1">
      <alignment horizontal="center" vertical="center"/>
    </xf>
    <xf numFmtId="0" fontId="85" fillId="6" borderId="16" xfId="0" applyFont="1" applyFill="1" applyBorder="1" applyAlignment="1">
      <alignment horizontal="center" vertical="center"/>
    </xf>
    <xf numFmtId="0" fontId="85" fillId="6" borderId="17" xfId="0" applyFont="1" applyFill="1" applyBorder="1" applyAlignment="1">
      <alignment horizontal="center" vertical="center"/>
    </xf>
    <xf numFmtId="0" fontId="19" fillId="0" borderId="326" xfId="0" applyFont="1" applyBorder="1" applyAlignment="1">
      <alignment horizontal="center" vertical="center"/>
    </xf>
    <xf numFmtId="0" fontId="19" fillId="0" borderId="327" xfId="0" applyFont="1" applyBorder="1" applyAlignment="1">
      <alignment horizontal="center" vertical="center"/>
    </xf>
    <xf numFmtId="0" fontId="157" fillId="0" borderId="0" xfId="0" applyFont="1" applyAlignment="1" applyProtection="1">
      <alignment wrapText="1"/>
      <protection locked="0"/>
    </xf>
    <xf numFmtId="0" fontId="86" fillId="0" borderId="54" xfId="0" applyFont="1" applyBorder="1" applyAlignment="1">
      <alignment horizontal="left" vertical="center" wrapText="1"/>
    </xf>
    <xf numFmtId="3" fontId="59" fillId="0" borderId="95" xfId="0" applyNumberFormat="1" applyFont="1" applyBorder="1" applyAlignment="1">
      <alignment horizontal="right" vertical="center"/>
    </xf>
    <xf numFmtId="3" fontId="87" fillId="0" borderId="95" xfId="0" applyNumberFormat="1" applyFont="1" applyBorder="1" applyAlignment="1">
      <alignment horizontal="right" vertical="center"/>
    </xf>
    <xf numFmtId="165" fontId="87" fillId="2" borderId="55" xfId="2" applyNumberFormat="1" applyFont="1" applyFill="1" applyBorder="1" applyAlignment="1" applyProtection="1">
      <alignment horizontal="right" vertical="center"/>
    </xf>
    <xf numFmtId="3" fontId="59" fillId="0" borderId="7" xfId="0" applyNumberFormat="1" applyFont="1" applyBorder="1" applyAlignment="1">
      <alignment horizontal="right" vertical="center"/>
    </xf>
    <xf numFmtId="165" fontId="87" fillId="2" borderId="7" xfId="2" applyNumberFormat="1" applyFont="1" applyFill="1" applyBorder="1" applyAlignment="1" applyProtection="1">
      <alignment horizontal="right" vertical="center"/>
    </xf>
    <xf numFmtId="3" fontId="87" fillId="2" borderId="7" xfId="0" applyNumberFormat="1" applyFont="1" applyFill="1" applyBorder="1" applyAlignment="1">
      <alignment horizontal="right" vertical="center"/>
    </xf>
    <xf numFmtId="165" fontId="86" fillId="2" borderId="7" xfId="2" applyNumberFormat="1" applyFont="1" applyFill="1" applyBorder="1" applyAlignment="1" applyProtection="1">
      <alignment horizontal="right" vertical="center"/>
    </xf>
    <xf numFmtId="165" fontId="86" fillId="0" borderId="7" xfId="0" applyNumberFormat="1" applyFont="1" applyBorder="1" applyAlignment="1">
      <alignment horizontal="right" vertical="center"/>
    </xf>
    <xf numFmtId="165" fontId="86" fillId="0" borderId="8" xfId="0" applyNumberFormat="1" applyFont="1" applyBorder="1" applyAlignment="1">
      <alignment horizontal="right" vertical="center" wrapText="1"/>
    </xf>
    <xf numFmtId="0" fontId="157" fillId="0" borderId="0" xfId="0" applyFont="1"/>
    <xf numFmtId="3" fontId="157" fillId="0" borderId="0" xfId="0" applyNumberFormat="1" applyFont="1"/>
    <xf numFmtId="0" fontId="86" fillId="0" borderId="216" xfId="0" applyFont="1" applyBorder="1" applyAlignment="1">
      <alignment horizontal="center" vertical="center"/>
    </xf>
    <xf numFmtId="0" fontId="86" fillId="0" borderId="84" xfId="0" applyFont="1" applyBorder="1" applyAlignment="1">
      <alignment horizontal="left" vertical="center" wrapText="1"/>
    </xf>
    <xf numFmtId="0" fontId="86" fillId="0" borderId="183" xfId="0" applyFont="1" applyBorder="1" applyAlignment="1">
      <alignment horizontal="left" vertical="center" wrapText="1"/>
    </xf>
    <xf numFmtId="3" fontId="86" fillId="0" borderId="183" xfId="0" applyNumberFormat="1" applyFont="1" applyBorder="1" applyAlignment="1">
      <alignment horizontal="right" vertical="center"/>
    </xf>
    <xf numFmtId="3" fontId="59" fillId="0" borderId="183" xfId="0" applyNumberFormat="1" applyFont="1" applyBorder="1" applyAlignment="1">
      <alignment horizontal="right" vertical="center"/>
    </xf>
    <xf numFmtId="3" fontId="87" fillId="0" borderId="183" xfId="0" applyNumberFormat="1" applyFont="1" applyBorder="1" applyAlignment="1">
      <alignment horizontal="right" vertical="center"/>
    </xf>
    <xf numFmtId="165" fontId="87" fillId="2" borderId="107" xfId="2" applyNumberFormat="1" applyFont="1" applyFill="1" applyBorder="1" applyAlignment="1" applyProtection="1">
      <alignment horizontal="right" vertical="center"/>
    </xf>
    <xf numFmtId="3" fontId="59" fillId="0" borderId="86" xfId="0" applyNumberFormat="1" applyFont="1" applyBorder="1" applyAlignment="1">
      <alignment horizontal="right" vertical="center"/>
    </xf>
    <xf numFmtId="3" fontId="87" fillId="0" borderId="86" xfId="0" applyNumberFormat="1" applyFont="1" applyBorder="1" applyAlignment="1">
      <alignment horizontal="right" vertical="center"/>
    </xf>
    <xf numFmtId="165" fontId="87" fillId="2" borderId="86" xfId="2" applyNumberFormat="1" applyFont="1" applyFill="1" applyBorder="1" applyAlignment="1" applyProtection="1">
      <alignment horizontal="right" vertical="center"/>
    </xf>
    <xf numFmtId="0" fontId="59" fillId="0" borderId="86" xfId="0" applyFont="1" applyBorder="1" applyAlignment="1">
      <alignment horizontal="right" vertical="center"/>
    </xf>
    <xf numFmtId="165" fontId="86" fillId="2" borderId="86" xfId="2" applyNumberFormat="1" applyFont="1" applyFill="1" applyBorder="1" applyAlignment="1" applyProtection="1">
      <alignment horizontal="right" vertical="center"/>
    </xf>
    <xf numFmtId="165" fontId="86" fillId="0" borderId="86" xfId="0" applyNumberFormat="1" applyFont="1" applyBorder="1" applyAlignment="1">
      <alignment horizontal="right" vertical="center"/>
    </xf>
    <xf numFmtId="165" fontId="86" fillId="0" borderId="115" xfId="0" applyNumberFormat="1" applyFont="1" applyBorder="1" applyAlignment="1">
      <alignment horizontal="right" vertical="center" wrapText="1"/>
    </xf>
    <xf numFmtId="0" fontId="86" fillId="12" borderId="328" xfId="0" applyFont="1" applyFill="1" applyBorder="1" applyAlignment="1">
      <alignment horizontal="center" vertical="center"/>
    </xf>
    <xf numFmtId="0" fontId="86" fillId="0" borderId="329" xfId="0" applyFont="1" applyBorder="1" applyAlignment="1">
      <alignment horizontal="left" vertical="center" wrapText="1"/>
    </xf>
    <xf numFmtId="3" fontId="86" fillId="0" borderId="329" xfId="0" applyNumberFormat="1" applyFont="1" applyBorder="1" applyAlignment="1">
      <alignment horizontal="right" vertical="center"/>
    </xf>
    <xf numFmtId="3" fontId="59" fillId="0" borderId="329" xfId="0" applyNumberFormat="1" applyFont="1" applyBorder="1" applyAlignment="1">
      <alignment horizontal="right" vertical="center"/>
    </xf>
    <xf numFmtId="3" fontId="87" fillId="0" borderId="329" xfId="0" applyNumberFormat="1" applyFont="1" applyBorder="1" applyAlignment="1">
      <alignment horizontal="right" vertical="center"/>
    </xf>
    <xf numFmtId="165" fontId="87" fillId="2" borderId="329" xfId="2" applyNumberFormat="1" applyFont="1" applyFill="1" applyBorder="1" applyAlignment="1" applyProtection="1">
      <alignment horizontal="right" vertical="center"/>
    </xf>
    <xf numFmtId="0" fontId="59" fillId="0" borderId="329" xfId="0" applyFont="1" applyBorder="1" applyAlignment="1">
      <alignment horizontal="right" vertical="center"/>
    </xf>
    <xf numFmtId="165" fontId="86" fillId="2" borderId="95" xfId="2" applyNumberFormat="1" applyFont="1" applyFill="1" applyBorder="1" applyAlignment="1" applyProtection="1">
      <alignment horizontal="right" vertical="center"/>
    </xf>
    <xf numFmtId="165" fontId="86" fillId="0" borderId="329" xfId="0" applyNumberFormat="1" applyFont="1" applyBorder="1" applyAlignment="1">
      <alignment horizontal="right" vertical="center"/>
    </xf>
    <xf numFmtId="165" fontId="86" fillId="0" borderId="330" xfId="0" applyNumberFormat="1" applyFont="1" applyBorder="1" applyAlignment="1">
      <alignment horizontal="right" vertical="center" wrapText="1"/>
    </xf>
    <xf numFmtId="0" fontId="86" fillId="12" borderId="331" xfId="0" applyFont="1" applyFill="1" applyBorder="1" applyAlignment="1">
      <alignment horizontal="center" vertical="center"/>
    </xf>
    <xf numFmtId="0" fontId="86" fillId="0" borderId="184" xfId="0" applyFont="1" applyBorder="1" applyAlignment="1">
      <alignment horizontal="left" vertical="center" wrapText="1"/>
    </xf>
    <xf numFmtId="3" fontId="86" fillId="0" borderId="184" xfId="0" applyNumberFormat="1" applyFont="1" applyBorder="1" applyAlignment="1">
      <alignment horizontal="right" vertical="center"/>
    </xf>
    <xf numFmtId="3" fontId="59" fillId="0" borderId="184" xfId="0" applyNumberFormat="1" applyFont="1" applyBorder="1" applyAlignment="1">
      <alignment horizontal="right" vertical="center"/>
    </xf>
    <xf numFmtId="3" fontId="87" fillId="0" borderId="184" xfId="0" applyNumberFormat="1" applyFont="1" applyBorder="1" applyAlignment="1">
      <alignment horizontal="right" vertical="center"/>
    </xf>
    <xf numFmtId="165" fontId="87" fillId="2" borderId="184" xfId="2" applyNumberFormat="1" applyFont="1" applyFill="1" applyBorder="1" applyAlignment="1" applyProtection="1">
      <alignment horizontal="right" vertical="center"/>
    </xf>
    <xf numFmtId="0" fontId="59" fillId="0" borderId="184" xfId="0" applyFont="1" applyBorder="1" applyAlignment="1">
      <alignment horizontal="right" vertical="center"/>
    </xf>
    <xf numFmtId="165" fontId="86" fillId="0" borderId="95" xfId="0" applyNumberFormat="1" applyFont="1" applyBorder="1" applyAlignment="1">
      <alignment horizontal="right" vertical="center"/>
    </xf>
    <xf numFmtId="165" fontId="86" fillId="0" borderId="218" xfId="0" applyNumberFormat="1" applyFont="1" applyBorder="1" applyAlignment="1">
      <alignment horizontal="right" vertical="center" wrapText="1"/>
    </xf>
    <xf numFmtId="0" fontId="86" fillId="0" borderId="332" xfId="0" applyFont="1" applyBorder="1" applyAlignment="1">
      <alignment horizontal="center" vertical="center"/>
    </xf>
    <xf numFmtId="0" fontId="59" fillId="0" borderId="95" xfId="0" applyFont="1" applyBorder="1" applyAlignment="1">
      <alignment horizontal="right" vertical="center"/>
    </xf>
    <xf numFmtId="0" fontId="86" fillId="12" borderId="332" xfId="0" applyFont="1" applyFill="1" applyBorder="1" applyAlignment="1">
      <alignment horizontal="center" vertical="center"/>
    </xf>
    <xf numFmtId="0" fontId="86" fillId="0" borderId="315" xfId="0" applyFont="1" applyBorder="1" applyAlignment="1">
      <alignment horizontal="center" vertical="center"/>
    </xf>
    <xf numFmtId="0" fontId="86" fillId="0" borderId="85" xfId="0" applyFont="1" applyBorder="1" applyAlignment="1">
      <alignment horizontal="left" vertical="center" wrapText="1"/>
    </xf>
    <xf numFmtId="3" fontId="88" fillId="0" borderId="184" xfId="0" applyNumberFormat="1" applyFont="1" applyBorder="1" applyAlignment="1">
      <alignment horizontal="right" vertical="center"/>
    </xf>
    <xf numFmtId="3" fontId="88" fillId="0" borderId="87" xfId="0" applyNumberFormat="1" applyFont="1" applyBorder="1" applyAlignment="1">
      <alignment horizontal="right" vertical="center"/>
    </xf>
    <xf numFmtId="3" fontId="86" fillId="0" borderId="87" xfId="0" applyNumberFormat="1" applyFont="1" applyBorder="1" applyAlignment="1">
      <alignment horizontal="right" vertical="center"/>
    </xf>
    <xf numFmtId="0" fontId="88" fillId="0" borderId="87" xfId="0" applyFont="1" applyBorder="1" applyAlignment="1">
      <alignment horizontal="right" vertical="center"/>
    </xf>
    <xf numFmtId="165" fontId="86" fillId="2" borderId="87" xfId="2" applyNumberFormat="1" applyFont="1" applyFill="1" applyBorder="1" applyAlignment="1" applyProtection="1">
      <alignment horizontal="right" vertical="center"/>
    </xf>
    <xf numFmtId="165" fontId="86" fillId="0" borderId="87" xfId="0" applyNumberFormat="1" applyFont="1" applyBorder="1" applyAlignment="1">
      <alignment horizontal="right" vertical="center"/>
    </xf>
    <xf numFmtId="165" fontId="86" fillId="0" borderId="333" xfId="0" applyNumberFormat="1" applyFont="1" applyBorder="1" applyAlignment="1">
      <alignment horizontal="right" vertical="center" wrapText="1"/>
    </xf>
    <xf numFmtId="3" fontId="88" fillId="0" borderId="95" xfId="0" applyNumberFormat="1" applyFont="1" applyBorder="1" applyAlignment="1">
      <alignment horizontal="right" vertical="center"/>
    </xf>
    <xf numFmtId="165" fontId="86" fillId="0" borderId="220" xfId="0" applyNumberFormat="1" applyFont="1" applyBorder="1" applyAlignment="1">
      <alignment horizontal="right" vertical="center" wrapText="1"/>
    </xf>
    <xf numFmtId="0" fontId="86" fillId="12" borderId="219" xfId="0" applyFont="1" applyFill="1" applyBorder="1" applyAlignment="1">
      <alignment horizontal="center" vertical="center"/>
    </xf>
    <xf numFmtId="0" fontId="86" fillId="0" borderId="314" xfId="0" applyFont="1" applyBorder="1" applyAlignment="1">
      <alignment horizontal="center" vertical="center"/>
    </xf>
    <xf numFmtId="3" fontId="88" fillId="0" borderId="183" xfId="0" applyNumberFormat="1" applyFont="1" applyBorder="1" applyAlignment="1">
      <alignment horizontal="right" vertical="center"/>
    </xf>
    <xf numFmtId="165" fontId="87" fillId="2" borderId="95" xfId="2" applyNumberFormat="1" applyFont="1" applyFill="1" applyBorder="1" applyAlignment="1" applyProtection="1">
      <alignment horizontal="right" vertical="center"/>
    </xf>
    <xf numFmtId="3" fontId="88" fillId="0" borderId="107" xfId="0" applyNumberFormat="1" applyFont="1" applyBorder="1" applyAlignment="1">
      <alignment horizontal="right" vertical="center"/>
    </xf>
    <xf numFmtId="3" fontId="86" fillId="0" borderId="84" xfId="0" applyNumberFormat="1" applyFont="1" applyBorder="1" applyAlignment="1">
      <alignment horizontal="right" vertical="center"/>
    </xf>
    <xf numFmtId="0" fontId="88" fillId="0" borderId="107" xfId="0" applyFont="1" applyBorder="1" applyAlignment="1">
      <alignment horizontal="right" vertical="center"/>
    </xf>
    <xf numFmtId="3" fontId="86" fillId="0" borderId="86" xfId="0" applyNumberFormat="1" applyFont="1" applyBorder="1" applyAlignment="1">
      <alignment horizontal="right" vertical="center"/>
    </xf>
    <xf numFmtId="165" fontId="86" fillId="0" borderId="334" xfId="0" applyNumberFormat="1" applyFont="1" applyBorder="1" applyAlignment="1">
      <alignment horizontal="right" vertical="center" wrapText="1"/>
    </xf>
    <xf numFmtId="0" fontId="88" fillId="0" borderId="95" xfId="0" applyFont="1" applyBorder="1" applyAlignment="1">
      <alignment horizontal="right" vertical="center"/>
    </xf>
    <xf numFmtId="0" fontId="170" fillId="0" borderId="332" xfId="0" applyFont="1" applyBorder="1" applyAlignment="1">
      <alignment horizontal="center"/>
    </xf>
    <xf numFmtId="0" fontId="173" fillId="0" borderId="95" xfId="0" applyFont="1" applyBorder="1" applyAlignment="1">
      <alignment wrapText="1"/>
    </xf>
    <xf numFmtId="3" fontId="88" fillId="0" borderId="15" xfId="0" applyNumberFormat="1" applyFont="1" applyBorder="1" applyAlignment="1">
      <alignment horizontal="right" vertical="center"/>
    </xf>
    <xf numFmtId="0" fontId="10" fillId="0" borderId="337" xfId="0" applyFont="1" applyBorder="1" applyAlignment="1">
      <alignment horizontal="center" vertical="center"/>
    </xf>
    <xf numFmtId="0" fontId="10" fillId="0" borderId="338" xfId="0" applyFont="1" applyBorder="1" applyAlignment="1">
      <alignment horizontal="center" vertical="center"/>
    </xf>
    <xf numFmtId="0" fontId="10" fillId="0" borderId="318" xfId="0" applyFont="1" applyBorder="1" applyAlignment="1">
      <alignment horizontal="center" vertical="center"/>
    </xf>
    <xf numFmtId="0" fontId="10" fillId="0" borderId="339" xfId="0" applyFont="1" applyBorder="1" applyAlignment="1">
      <alignment horizontal="center" vertical="center"/>
    </xf>
    <xf numFmtId="0" fontId="146" fillId="0" borderId="0" xfId="0" applyFont="1" applyAlignment="1">
      <alignment vertical="top"/>
    </xf>
    <xf numFmtId="3" fontId="100" fillId="0" borderId="0" xfId="0" applyNumberFormat="1" applyFont="1" applyAlignment="1">
      <alignment vertical="top"/>
    </xf>
    <xf numFmtId="3" fontId="146" fillId="0" borderId="0" xfId="0" applyNumberFormat="1" applyFont="1" applyAlignment="1">
      <alignment vertical="top"/>
    </xf>
    <xf numFmtId="3" fontId="172" fillId="0" borderId="0" xfId="0" applyNumberFormat="1" applyFont="1" applyAlignment="1" applyProtection="1">
      <alignment wrapText="1"/>
      <protection locked="0"/>
    </xf>
    <xf numFmtId="0" fontId="174" fillId="0" borderId="0" xfId="0" applyFont="1" applyAlignment="1">
      <alignment horizontal="left" vertical="top"/>
    </xf>
    <xf numFmtId="0" fontId="172" fillId="9" borderId="0" xfId="0" applyFont="1" applyFill="1" applyAlignment="1" applyProtection="1">
      <alignment wrapText="1"/>
      <protection locked="0"/>
    </xf>
    <xf numFmtId="0" fontId="176" fillId="0" borderId="95" xfId="0" applyFont="1" applyBorder="1" applyAlignment="1">
      <alignment horizontal="center" vertical="center"/>
    </xf>
    <xf numFmtId="0" fontId="176" fillId="0" borderId="95" xfId="0" applyFont="1" applyBorder="1" applyAlignment="1">
      <alignment vertical="center"/>
    </xf>
    <xf numFmtId="0" fontId="176" fillId="0" borderId="189" xfId="0" applyFont="1" applyBorder="1" applyAlignment="1">
      <alignment horizontal="center" vertical="center"/>
    </xf>
    <xf numFmtId="0" fontId="176" fillId="0" borderId="191" xfId="0" applyFont="1" applyBorder="1" applyAlignment="1">
      <alignment horizontal="center" vertical="center" wrapText="1"/>
    </xf>
    <xf numFmtId="0" fontId="176" fillId="0" borderId="191" xfId="0" applyFont="1" applyBorder="1" applyAlignment="1">
      <alignment vertical="center" wrapText="1"/>
    </xf>
    <xf numFmtId="0" fontId="176" fillId="0" borderId="192" xfId="0" applyFont="1" applyBorder="1" applyAlignment="1">
      <alignment horizontal="center" vertical="center" wrapText="1"/>
    </xf>
    <xf numFmtId="0" fontId="147" fillId="0" borderId="185" xfId="0" applyFont="1" applyBorder="1" applyAlignment="1">
      <alignment horizontal="center" vertical="center"/>
    </xf>
    <xf numFmtId="0" fontId="147" fillId="0" borderId="186" xfId="0" applyFont="1" applyBorder="1" applyAlignment="1">
      <alignment horizontal="center" vertical="center"/>
    </xf>
    <xf numFmtId="0" fontId="147" fillId="0" borderId="186" xfId="0" applyFont="1" applyBorder="1" applyAlignment="1">
      <alignment horizontal="left" vertical="center" wrapText="1"/>
    </xf>
    <xf numFmtId="0" fontId="175" fillId="0" borderId="186" xfId="0" applyFont="1" applyBorder="1" applyAlignment="1">
      <alignment horizontal="center" vertical="center"/>
    </xf>
    <xf numFmtId="0" fontId="147" fillId="0" borderId="186" xfId="0" applyFont="1" applyBorder="1" applyAlignment="1">
      <alignment horizontal="left" vertical="center"/>
    </xf>
    <xf numFmtId="3" fontId="147" fillId="0" borderId="186" xfId="0" applyNumberFormat="1" applyFont="1" applyBorder="1" applyAlignment="1">
      <alignment horizontal="right" vertical="center"/>
    </xf>
    <xf numFmtId="3" fontId="147" fillId="0" borderId="186" xfId="0" applyNumberFormat="1" applyFont="1" applyBorder="1" applyAlignment="1">
      <alignment vertical="center"/>
    </xf>
    <xf numFmtId="3" fontId="147" fillId="0" borderId="187" xfId="0" applyNumberFormat="1" applyFont="1" applyBorder="1" applyAlignment="1">
      <alignment horizontal="right" vertical="center"/>
    </xf>
    <xf numFmtId="3" fontId="177" fillId="0" borderId="0" xfId="0" applyNumberFormat="1" applyFont="1"/>
    <xf numFmtId="0" fontId="147" fillId="0" borderId="188" xfId="0" applyFont="1" applyBorder="1" applyAlignment="1">
      <alignment horizontal="center" vertical="center"/>
    </xf>
    <xf numFmtId="0" fontId="147" fillId="0" borderId="95" xfId="0" applyFont="1" applyBorder="1" applyAlignment="1">
      <alignment horizontal="center" vertical="center"/>
    </xf>
    <xf numFmtId="0" fontId="147" fillId="0" borderId="95" xfId="0" applyFont="1" applyBorder="1" applyAlignment="1">
      <alignment horizontal="left" vertical="center" wrapText="1"/>
    </xf>
    <xf numFmtId="0" fontId="175" fillId="0" borderId="95" xfId="0" applyFont="1" applyBorder="1" applyAlignment="1">
      <alignment horizontal="left" vertical="center"/>
    </xf>
    <xf numFmtId="3" fontId="147" fillId="0" borderId="95" xfId="0" applyNumberFormat="1" applyFont="1" applyBorder="1" applyAlignment="1">
      <alignment horizontal="right" vertical="center"/>
    </xf>
    <xf numFmtId="3" fontId="175" fillId="0" borderId="95" xfId="0" applyNumberFormat="1" applyFont="1" applyBorder="1" applyAlignment="1">
      <alignment horizontal="right" vertical="center"/>
    </xf>
    <xf numFmtId="3" fontId="175" fillId="0" borderId="95" xfId="0" applyNumberFormat="1" applyFont="1" applyBorder="1" applyAlignment="1">
      <alignment vertical="center"/>
    </xf>
    <xf numFmtId="3" fontId="175" fillId="0" borderId="189" xfId="0" applyNumberFormat="1" applyFont="1" applyBorder="1" applyAlignment="1">
      <alignment horizontal="right" vertical="center"/>
    </xf>
    <xf numFmtId="3" fontId="172" fillId="0" borderId="0" xfId="0" applyNumberFormat="1" applyFont="1"/>
    <xf numFmtId="0" fontId="175" fillId="0" borderId="95" xfId="0" applyFont="1" applyBorder="1" applyAlignment="1">
      <alignment horizontal="center" vertical="center"/>
    </xf>
    <xf numFmtId="0" fontId="147" fillId="0" borderId="95" xfId="0" applyFont="1" applyBorder="1" applyAlignment="1">
      <alignment horizontal="left" vertical="center"/>
    </xf>
    <xf numFmtId="3" fontId="147" fillId="0" borderId="95" xfId="0" applyNumberFormat="1" applyFont="1" applyBorder="1" applyAlignment="1">
      <alignment vertical="center"/>
    </xf>
    <xf numFmtId="3" fontId="147" fillId="0" borderId="189" xfId="0" applyNumberFormat="1" applyFont="1" applyBorder="1" applyAlignment="1">
      <alignment horizontal="right" vertical="center"/>
    </xf>
    <xf numFmtId="0" fontId="147" fillId="0" borderId="95" xfId="0" applyFont="1" applyBorder="1" applyAlignment="1">
      <alignment horizontal="right" vertical="center"/>
    </xf>
    <xf numFmtId="3" fontId="178" fillId="0" borderId="95" xfId="0" applyNumberFormat="1" applyFont="1" applyBorder="1" applyAlignment="1">
      <alignment horizontal="right" vertical="center"/>
    </xf>
    <xf numFmtId="3" fontId="179" fillId="0" borderId="95" xfId="0" applyNumberFormat="1" applyFont="1" applyBorder="1" applyAlignment="1">
      <alignment horizontal="right" vertical="center"/>
    </xf>
    <xf numFmtId="0" fontId="147" fillId="0" borderId="190" xfId="0" applyFont="1" applyBorder="1" applyAlignment="1">
      <alignment horizontal="center" vertical="center"/>
    </xf>
    <xf numFmtId="0" fontId="147" fillId="0" borderId="191" xfId="0" applyFont="1" applyBorder="1" applyAlignment="1">
      <alignment horizontal="center" vertical="center"/>
    </xf>
    <xf numFmtId="0" fontId="147" fillId="0" borderId="191" xfId="0" applyFont="1" applyBorder="1" applyAlignment="1">
      <alignment horizontal="left" vertical="center" wrapText="1"/>
    </xf>
    <xf numFmtId="0" fontId="175" fillId="0" borderId="191" xfId="0" applyFont="1" applyBorder="1" applyAlignment="1">
      <alignment horizontal="left" vertical="center"/>
    </xf>
    <xf numFmtId="0" fontId="147" fillId="0" borderId="191" xfId="0" applyFont="1" applyBorder="1" applyAlignment="1">
      <alignment horizontal="right" vertical="center"/>
    </xf>
    <xf numFmtId="3" fontId="175" fillId="0" borderId="191" xfId="0" applyNumberFormat="1" applyFont="1" applyBorder="1" applyAlignment="1">
      <alignment horizontal="right" vertical="center"/>
    </xf>
    <xf numFmtId="3" fontId="147" fillId="0" borderId="191" xfId="0" applyNumberFormat="1" applyFont="1" applyBorder="1" applyAlignment="1">
      <alignment horizontal="right" vertical="center"/>
    </xf>
    <xf numFmtId="3" fontId="147" fillId="0" borderId="191" xfId="0" applyNumberFormat="1" applyFont="1" applyBorder="1" applyAlignment="1">
      <alignment vertical="center"/>
    </xf>
    <xf numFmtId="3" fontId="147" fillId="0" borderId="192" xfId="0" applyNumberFormat="1" applyFont="1" applyBorder="1" applyAlignment="1">
      <alignment horizontal="right" vertical="center"/>
    </xf>
    <xf numFmtId="0" fontId="175" fillId="12" borderId="186" xfId="0" applyFont="1" applyFill="1" applyBorder="1" applyAlignment="1">
      <alignment horizontal="left" vertical="center" wrapText="1"/>
    </xf>
    <xf numFmtId="0" fontId="175" fillId="12" borderId="186" xfId="0" applyFont="1" applyFill="1" applyBorder="1" applyAlignment="1">
      <alignment horizontal="left" vertical="center"/>
    </xf>
    <xf numFmtId="3" fontId="109" fillId="12" borderId="186" xfId="0" applyNumberFormat="1" applyFont="1" applyFill="1" applyBorder="1" applyAlignment="1">
      <alignment horizontal="right" vertical="center"/>
    </xf>
    <xf numFmtId="3" fontId="109" fillId="12" borderId="187" xfId="0" applyNumberFormat="1" applyFont="1" applyFill="1" applyBorder="1" applyAlignment="1">
      <alignment horizontal="right" vertical="center"/>
    </xf>
    <xf numFmtId="0" fontId="175" fillId="12" borderId="95" xfId="0" applyFont="1" applyFill="1" applyBorder="1" applyAlignment="1">
      <alignment horizontal="left" vertical="center" wrapText="1"/>
    </xf>
    <xf numFmtId="0" fontId="180" fillId="12" borderId="95" xfId="0" applyFont="1" applyFill="1" applyBorder="1" applyAlignment="1">
      <alignment horizontal="left" vertical="center"/>
    </xf>
    <xf numFmtId="3" fontId="175" fillId="12" borderId="95" xfId="0" applyNumberFormat="1" applyFont="1" applyFill="1" applyBorder="1" applyAlignment="1">
      <alignment horizontal="right" vertical="center"/>
    </xf>
    <xf numFmtId="3" fontId="175" fillId="12" borderId="189" xfId="0" applyNumberFormat="1" applyFont="1" applyFill="1" applyBorder="1" applyAlignment="1">
      <alignment horizontal="right" vertical="center"/>
    </xf>
    <xf numFmtId="43" fontId="172" fillId="2" borderId="1" xfId="2" applyFont="1"/>
    <xf numFmtId="0" fontId="175" fillId="12" borderId="191" xfId="0" applyFont="1" applyFill="1" applyBorder="1" applyAlignment="1">
      <alignment horizontal="left" vertical="center" wrapText="1"/>
    </xf>
    <xf numFmtId="0" fontId="180" fillId="12" borderId="191" xfId="0" applyFont="1" applyFill="1" applyBorder="1" applyAlignment="1">
      <alignment horizontal="left" vertical="center"/>
    </xf>
    <xf numFmtId="3" fontId="175" fillId="12" borderId="191" xfId="0" applyNumberFormat="1" applyFont="1" applyFill="1" applyBorder="1" applyAlignment="1">
      <alignment horizontal="right" vertical="center"/>
    </xf>
    <xf numFmtId="3" fontId="175" fillId="12" borderId="192" xfId="0" applyNumberFormat="1" applyFont="1" applyFill="1" applyBorder="1" applyAlignment="1">
      <alignment horizontal="right" vertical="center"/>
    </xf>
    <xf numFmtId="0" fontId="84" fillId="0" borderId="0" xfId="0" applyFont="1" applyAlignment="1">
      <alignment vertical="center"/>
    </xf>
    <xf numFmtId="0" fontId="42" fillId="0" borderId="319" xfId="0" applyFont="1" applyBorder="1" applyAlignment="1">
      <alignment horizontal="center" vertical="center" wrapText="1"/>
    </xf>
    <xf numFmtId="0" fontId="42" fillId="0" borderId="320" xfId="0" applyFont="1" applyBorder="1" applyAlignment="1">
      <alignment horizontal="center" vertical="center" wrapText="1"/>
    </xf>
    <xf numFmtId="164" fontId="42" fillId="0" borderId="320" xfId="0" applyNumberFormat="1" applyFont="1" applyBorder="1" applyAlignment="1">
      <alignment horizontal="center" vertical="center" wrapText="1"/>
    </xf>
    <xf numFmtId="164" fontId="42" fillId="0" borderId="340" xfId="0" applyNumberFormat="1" applyFont="1" applyBorder="1" applyAlignment="1">
      <alignment horizontal="center" vertical="center" wrapText="1"/>
    </xf>
    <xf numFmtId="0" fontId="42" fillId="0" borderId="341" xfId="0" applyFont="1" applyBorder="1" applyAlignment="1">
      <alignment horizontal="center" vertical="center" wrapText="1"/>
    </xf>
    <xf numFmtId="0" fontId="43" fillId="0" borderId="222" xfId="0" applyFont="1" applyBorder="1" applyAlignment="1">
      <alignment horizontal="center" vertical="center"/>
    </xf>
    <xf numFmtId="0" fontId="43" fillId="0" borderId="37" xfId="0" applyFont="1" applyBorder="1" applyAlignment="1">
      <alignment horizontal="center" vertical="center"/>
    </xf>
    <xf numFmtId="0" fontId="43" fillId="0" borderId="37" xfId="0" applyFont="1" applyBorder="1" applyAlignment="1">
      <alignment horizontal="left" vertical="center" wrapText="1"/>
    </xf>
    <xf numFmtId="0" fontId="43" fillId="7" borderId="37" xfId="0" applyFont="1" applyFill="1" applyBorder="1" applyAlignment="1">
      <alignment horizontal="left" vertical="center" wrapText="1"/>
    </xf>
    <xf numFmtId="0" fontId="44" fillId="7" borderId="37" xfId="0" applyFont="1" applyFill="1" applyBorder="1" applyAlignment="1">
      <alignment horizontal="left" vertical="center" wrapText="1"/>
    </xf>
    <xf numFmtId="3" fontId="43" fillId="7" borderId="37" xfId="0" applyNumberFormat="1" applyFont="1" applyFill="1" applyBorder="1" applyAlignment="1">
      <alignment horizontal="right" vertical="center"/>
    </xf>
    <xf numFmtId="3" fontId="43" fillId="7" borderId="342" xfId="0" applyNumberFormat="1" applyFont="1" applyFill="1" applyBorder="1" applyAlignment="1">
      <alignment horizontal="right" vertical="center"/>
    </xf>
    <xf numFmtId="3" fontId="43" fillId="0" borderId="343" xfId="0" applyNumberFormat="1" applyFont="1" applyBorder="1" applyAlignment="1">
      <alignment horizontal="right" vertical="center"/>
    </xf>
    <xf numFmtId="3" fontId="43" fillId="0" borderId="37" xfId="0" applyNumberFormat="1" applyFont="1" applyBorder="1" applyAlignment="1">
      <alignment horizontal="right" vertical="center"/>
    </xf>
    <xf numFmtId="3" fontId="43" fillId="0" borderId="342" xfId="0" applyNumberFormat="1" applyFont="1" applyBorder="1" applyAlignment="1">
      <alignment horizontal="right" vertical="center"/>
    </xf>
    <xf numFmtId="0" fontId="45" fillId="8" borderId="37" xfId="0" applyFont="1" applyFill="1" applyBorder="1" applyAlignment="1">
      <alignment horizontal="left" vertical="center" wrapText="1"/>
    </xf>
    <xf numFmtId="0" fontId="44" fillId="8" borderId="37" xfId="0" applyFont="1" applyFill="1" applyBorder="1" applyAlignment="1">
      <alignment horizontal="left" vertical="center" wrapText="1"/>
    </xf>
    <xf numFmtId="3" fontId="45" fillId="8" borderId="37" xfId="0" applyNumberFormat="1" applyFont="1" applyFill="1" applyBorder="1" applyAlignment="1">
      <alignment horizontal="right" vertical="center"/>
    </xf>
    <xf numFmtId="3" fontId="45" fillId="8" borderId="342" xfId="0" applyNumberFormat="1" applyFont="1" applyFill="1" applyBorder="1" applyAlignment="1">
      <alignment horizontal="right" vertical="center"/>
    </xf>
    <xf numFmtId="3" fontId="45" fillId="8" borderId="343" xfId="0" applyNumberFormat="1" applyFont="1" applyFill="1" applyBorder="1" applyAlignment="1">
      <alignment horizontal="right" vertical="center"/>
    </xf>
    <xf numFmtId="0" fontId="46" fillId="8" borderId="37" xfId="0" applyFont="1" applyFill="1" applyBorder="1" applyAlignment="1">
      <alignment horizontal="left" vertical="center" wrapText="1"/>
    </xf>
    <xf numFmtId="0" fontId="43" fillId="8" borderId="37" xfId="0" applyFont="1" applyFill="1" applyBorder="1" applyAlignment="1">
      <alignment horizontal="left" vertical="center" wrapText="1"/>
    </xf>
    <xf numFmtId="3" fontId="46" fillId="8" borderId="37" xfId="0" applyNumberFormat="1" applyFont="1" applyFill="1" applyBorder="1" applyAlignment="1">
      <alignment horizontal="right" vertical="center"/>
    </xf>
    <xf numFmtId="3" fontId="46" fillId="8" borderId="342" xfId="0" applyNumberFormat="1" applyFont="1" applyFill="1" applyBorder="1" applyAlignment="1">
      <alignment horizontal="right" vertical="center"/>
    </xf>
    <xf numFmtId="3" fontId="46" fillId="8" borderId="343" xfId="0" applyNumberFormat="1" applyFont="1" applyFill="1" applyBorder="1" applyAlignment="1">
      <alignment horizontal="right" vertical="center"/>
    </xf>
    <xf numFmtId="3" fontId="43" fillId="7" borderId="343" xfId="0" applyNumberFormat="1" applyFont="1" applyFill="1" applyBorder="1" applyAlignment="1">
      <alignment horizontal="right" vertical="center"/>
    </xf>
    <xf numFmtId="0" fontId="43" fillId="0" borderId="344" xfId="0" applyFont="1" applyBorder="1" applyAlignment="1">
      <alignment horizontal="center" vertical="center"/>
    </xf>
    <xf numFmtId="0" fontId="43" fillId="0" borderId="345" xfId="0" applyFont="1" applyBorder="1" applyAlignment="1">
      <alignment horizontal="center" vertical="center"/>
    </xf>
    <xf numFmtId="0" fontId="43" fillId="0" borderId="345" xfId="0" applyFont="1" applyBorder="1" applyAlignment="1">
      <alignment horizontal="left" vertical="center" wrapText="1"/>
    </xf>
    <xf numFmtId="0" fontId="46" fillId="8" borderId="345" xfId="0" applyFont="1" applyFill="1" applyBorder="1" applyAlignment="1">
      <alignment horizontal="left" vertical="center" wrapText="1"/>
    </xf>
    <xf numFmtId="0" fontId="43" fillId="8" borderId="345" xfId="0" applyFont="1" applyFill="1" applyBorder="1" applyAlignment="1">
      <alignment horizontal="left" vertical="center" wrapText="1"/>
    </xf>
    <xf numFmtId="3" fontId="46" fillId="8" borderId="345" xfId="0" applyNumberFormat="1" applyFont="1" applyFill="1" applyBorder="1" applyAlignment="1">
      <alignment horizontal="right" vertical="center"/>
    </xf>
    <xf numFmtId="3" fontId="46" fillId="8" borderId="346" xfId="0" applyNumberFormat="1" applyFont="1" applyFill="1" applyBorder="1" applyAlignment="1">
      <alignment horizontal="right" vertical="center"/>
    </xf>
    <xf numFmtId="3" fontId="46" fillId="8" borderId="347" xfId="0" applyNumberFormat="1" applyFont="1" applyFill="1" applyBorder="1" applyAlignment="1">
      <alignment horizontal="right" vertical="center"/>
    </xf>
    <xf numFmtId="0" fontId="71" fillId="0" borderId="0" xfId="0" applyFont="1" applyAlignment="1">
      <alignment horizontal="left" vertical="center"/>
    </xf>
    <xf numFmtId="0" fontId="26" fillId="0" borderId="0" xfId="0" applyFont="1" applyAlignment="1">
      <alignment wrapText="1"/>
    </xf>
    <xf numFmtId="0" fontId="148" fillId="3" borderId="348" xfId="0" applyFont="1" applyFill="1" applyBorder="1" applyAlignment="1">
      <alignment horizontal="center" vertical="center" wrapText="1"/>
    </xf>
    <xf numFmtId="0" fontId="148" fillId="3" borderId="351" xfId="0" applyFont="1" applyFill="1" applyBorder="1" applyAlignment="1">
      <alignment horizontal="center" vertical="center" wrapText="1"/>
    </xf>
    <xf numFmtId="0" fontId="36" fillId="0" borderId="221" xfId="0" applyFont="1" applyBorder="1" applyAlignment="1">
      <alignment horizontal="center" vertical="center" wrapText="1"/>
    </xf>
    <xf numFmtId="0" fontId="149" fillId="4" borderId="222" xfId="0" applyFont="1" applyFill="1" applyBorder="1" applyAlignment="1">
      <alignment horizontal="center" vertical="center"/>
    </xf>
    <xf numFmtId="0" fontId="13" fillId="4" borderId="224" xfId="0" applyFont="1" applyFill="1" applyBorder="1" applyAlignment="1">
      <alignment horizontal="right" vertical="center"/>
    </xf>
    <xf numFmtId="0" fontId="150" fillId="0" borderId="221" xfId="0" applyFont="1" applyBorder="1" applyAlignment="1">
      <alignment horizontal="center" vertical="center" wrapText="1"/>
    </xf>
    <xf numFmtId="0" fontId="149" fillId="4" borderId="223" xfId="0" applyFont="1" applyFill="1" applyBorder="1" applyAlignment="1">
      <alignment horizontal="center" vertical="center"/>
    </xf>
    <xf numFmtId="0" fontId="13" fillId="0" borderId="49" xfId="0" applyFont="1" applyBorder="1" applyAlignment="1">
      <alignment horizontal="right" vertical="center"/>
    </xf>
    <xf numFmtId="0" fontId="151" fillId="0" borderId="222" xfId="0" applyFont="1" applyBorder="1" applyAlignment="1">
      <alignment horizontal="center" vertical="center"/>
    </xf>
    <xf numFmtId="3" fontId="37" fillId="0" borderId="224" xfId="0" applyNumberFormat="1" applyFont="1" applyBorder="1" applyAlignment="1">
      <alignment horizontal="right" vertical="center"/>
    </xf>
    <xf numFmtId="165" fontId="166" fillId="0" borderId="0" xfId="0" applyNumberFormat="1" applyFont="1"/>
    <xf numFmtId="165" fontId="37" fillId="2" borderId="49" xfId="2" applyNumberFormat="1" applyFont="1" applyFill="1" applyBorder="1" applyAlignment="1">
      <alignment horizontal="right" vertical="center"/>
    </xf>
    <xf numFmtId="165" fontId="37" fillId="2" borderId="49" xfId="2" applyNumberFormat="1" applyFont="1" applyBorder="1" applyAlignment="1">
      <alignment horizontal="right" vertical="center"/>
    </xf>
    <xf numFmtId="0" fontId="37" fillId="0" borderId="224" xfId="0" applyFont="1" applyBorder="1" applyAlignment="1">
      <alignment horizontal="right" vertical="center"/>
    </xf>
    <xf numFmtId="0" fontId="36" fillId="0" borderId="361" xfId="0" applyFont="1" applyBorder="1" applyAlignment="1">
      <alignment horizontal="center" vertical="center" wrapText="1"/>
    </xf>
    <xf numFmtId="3" fontId="142" fillId="0" borderId="224" xfId="0" applyNumberFormat="1" applyFont="1" applyBorder="1" applyAlignment="1">
      <alignment horizontal="right" vertical="center"/>
    </xf>
    <xf numFmtId="0" fontId="151" fillId="0" borderId="344" xfId="0" applyFont="1" applyBorder="1" applyAlignment="1">
      <alignment horizontal="center" vertical="center"/>
    </xf>
    <xf numFmtId="0" fontId="37" fillId="0" borderId="363" xfId="0" applyFont="1" applyBorder="1" applyAlignment="1">
      <alignment horizontal="left" vertical="center" wrapText="1"/>
    </xf>
    <xf numFmtId="0" fontId="37" fillId="0" borderId="364" xfId="0" applyFont="1" applyBorder="1" applyAlignment="1">
      <alignment horizontal="center" vertical="center"/>
    </xf>
    <xf numFmtId="0" fontId="37" fillId="0" borderId="364" xfId="0" applyFont="1" applyBorder="1" applyAlignment="1">
      <alignment horizontal="left" vertical="center"/>
    </xf>
    <xf numFmtId="3" fontId="142" fillId="0" borderId="364" xfId="0" applyNumberFormat="1" applyFont="1" applyBorder="1" applyAlignment="1">
      <alignment horizontal="right" vertical="center" wrapText="1"/>
    </xf>
    <xf numFmtId="3" fontId="142" fillId="0" borderId="364" xfId="0" applyNumberFormat="1" applyFont="1" applyBorder="1" applyAlignment="1">
      <alignment horizontal="right" vertical="center"/>
    </xf>
    <xf numFmtId="3" fontId="142" fillId="0" borderId="365" xfId="0" applyNumberFormat="1" applyFont="1" applyBorder="1" applyAlignment="1">
      <alignment horizontal="right" vertical="center"/>
    </xf>
    <xf numFmtId="0" fontId="152" fillId="0" borderId="366" xfId="0" applyFont="1" applyBorder="1" applyAlignment="1">
      <alignment horizontal="center" vertical="center"/>
    </xf>
    <xf numFmtId="0" fontId="142" fillId="0" borderId="245" xfId="0" applyFont="1" applyBorder="1" applyAlignment="1">
      <alignment horizontal="left" vertical="center" wrapText="1"/>
    </xf>
    <xf numFmtId="0" fontId="142" fillId="0" borderId="246" xfId="0" applyFont="1" applyBorder="1" applyAlignment="1">
      <alignment horizontal="center" vertical="center"/>
    </xf>
    <xf numFmtId="0" fontId="142" fillId="0" borderId="246" xfId="0" applyFont="1" applyBorder="1" applyAlignment="1">
      <alignment horizontal="left" vertical="center"/>
    </xf>
    <xf numFmtId="165" fontId="142" fillId="2" borderId="246" xfId="2" applyNumberFormat="1" applyFont="1" applyFill="1" applyBorder="1" applyAlignment="1">
      <alignment horizontal="right" vertical="center" wrapText="1"/>
    </xf>
    <xf numFmtId="165" fontId="142" fillId="2" borderId="246" xfId="2" applyNumberFormat="1" applyFont="1" applyFill="1" applyBorder="1" applyAlignment="1">
      <alignment horizontal="right" vertical="center"/>
    </xf>
    <xf numFmtId="165" fontId="142" fillId="2" borderId="246" xfId="2" applyNumberFormat="1" applyFont="1" applyBorder="1" applyAlignment="1">
      <alignment horizontal="right" vertical="center"/>
    </xf>
    <xf numFmtId="165" fontId="142" fillId="2" borderId="367" xfId="2" applyNumberFormat="1" applyFont="1" applyBorder="1" applyAlignment="1">
      <alignment horizontal="right" vertical="center"/>
    </xf>
    <xf numFmtId="0" fontId="152" fillId="0" borderId="222" xfId="0" applyFont="1" applyBorder="1" applyAlignment="1">
      <alignment horizontal="center" vertical="center"/>
    </xf>
    <xf numFmtId="165" fontId="142" fillId="2" borderId="49" xfId="2" applyNumberFormat="1" applyFont="1" applyFill="1" applyBorder="1" applyAlignment="1">
      <alignment horizontal="right" vertical="center" wrapText="1"/>
    </xf>
    <xf numFmtId="165" fontId="142" fillId="2" borderId="49" xfId="2" applyNumberFormat="1" applyFont="1" applyFill="1" applyBorder="1" applyAlignment="1">
      <alignment horizontal="right" vertical="center"/>
    </xf>
    <xf numFmtId="165" fontId="142" fillId="2" borderId="49" xfId="2" applyNumberFormat="1" applyFont="1" applyBorder="1" applyAlignment="1">
      <alignment horizontal="right" vertical="center"/>
    </xf>
    <xf numFmtId="165" fontId="142" fillId="2" borderId="224" xfId="2" applyNumberFormat="1" applyFont="1" applyBorder="1" applyAlignment="1">
      <alignment horizontal="right" vertical="center"/>
    </xf>
    <xf numFmtId="0" fontId="152" fillId="12" borderId="222" xfId="0" applyFont="1" applyFill="1" applyBorder="1" applyAlignment="1">
      <alignment horizontal="center" vertical="center"/>
    </xf>
    <xf numFmtId="0" fontId="153" fillId="0" borderId="222" xfId="0" applyFont="1" applyBorder="1" applyAlignment="1">
      <alignment horizontal="center" vertical="center"/>
    </xf>
    <xf numFmtId="0" fontId="152" fillId="0" borderId="344" xfId="0" applyFont="1" applyBorder="1" applyAlignment="1">
      <alignment horizontal="center" vertical="center"/>
    </xf>
    <xf numFmtId="0" fontId="142" fillId="0" borderId="363" xfId="0" applyFont="1" applyBorder="1" applyAlignment="1">
      <alignment horizontal="left" vertical="center" wrapText="1"/>
    </xf>
    <xf numFmtId="0" fontId="142" fillId="0" borderId="368" xfId="0" applyFont="1" applyBorder="1" applyAlignment="1">
      <alignment horizontal="center" vertical="center"/>
    </xf>
    <xf numFmtId="0" fontId="142" fillId="0" borderId="364" xfId="0" applyFont="1" applyBorder="1" applyAlignment="1">
      <alignment horizontal="left" vertical="center"/>
    </xf>
    <xf numFmtId="165" fontId="142" fillId="2" borderId="364" xfId="2" applyNumberFormat="1" applyFont="1" applyFill="1" applyBorder="1" applyAlignment="1">
      <alignment horizontal="right" vertical="center" wrapText="1"/>
    </xf>
    <xf numFmtId="165" fontId="142" fillId="2" borderId="364" xfId="2" applyNumberFormat="1" applyFont="1" applyFill="1" applyBorder="1" applyAlignment="1">
      <alignment horizontal="right" vertical="center"/>
    </xf>
    <xf numFmtId="165" fontId="142" fillId="2" borderId="364" xfId="2" applyNumberFormat="1" applyFont="1" applyBorder="1" applyAlignment="1">
      <alignment horizontal="right" vertical="center"/>
    </xf>
    <xf numFmtId="165" fontId="142" fillId="2" borderId="365" xfId="2" applyNumberFormat="1" applyFont="1" applyBorder="1" applyAlignment="1">
      <alignment horizontal="right" vertical="center"/>
    </xf>
    <xf numFmtId="165" fontId="172" fillId="0" borderId="0" xfId="0" applyNumberFormat="1" applyFont="1"/>
    <xf numFmtId="0" fontId="142" fillId="0" borderId="0" xfId="0" applyFont="1" applyAlignment="1">
      <alignment horizontal="right" vertical="center"/>
    </xf>
    <xf numFmtId="0" fontId="50" fillId="0" borderId="197" xfId="0" applyFont="1" applyBorder="1" applyAlignment="1">
      <alignment horizontal="left" vertical="center"/>
    </xf>
    <xf numFmtId="0" fontId="164" fillId="2" borderId="0" xfId="0" applyFont="1" applyFill="1" applyAlignment="1" applyProtection="1">
      <alignment wrapText="1"/>
      <protection locked="0"/>
    </xf>
    <xf numFmtId="0" fontId="187" fillId="2" borderId="1" xfId="0" applyFont="1" applyFill="1" applyBorder="1" applyAlignment="1">
      <alignment horizontal="left" vertical="top"/>
    </xf>
    <xf numFmtId="0" fontId="164" fillId="0" borderId="0" xfId="0" applyFont="1"/>
    <xf numFmtId="0" fontId="105" fillId="2" borderId="198" xfId="0" applyFont="1" applyFill="1" applyBorder="1" applyAlignment="1">
      <alignment horizontal="center" vertical="center" wrapText="1"/>
    </xf>
    <xf numFmtId="0" fontId="105" fillId="2" borderId="199" xfId="0" applyFont="1" applyFill="1" applyBorder="1" applyAlignment="1">
      <alignment horizontal="center" vertical="center" wrapText="1"/>
    </xf>
    <xf numFmtId="0" fontId="105" fillId="2" borderId="199" xfId="0" applyFont="1" applyFill="1" applyBorder="1" applyAlignment="1">
      <alignment horizontal="center" vertical="center"/>
    </xf>
    <xf numFmtId="0" fontId="105" fillId="2" borderId="200" xfId="0" applyFont="1" applyFill="1" applyBorder="1" applyAlignment="1">
      <alignment horizontal="center" vertical="center"/>
    </xf>
    <xf numFmtId="0" fontId="103" fillId="2" borderId="6" xfId="0" applyFont="1" applyFill="1" applyBorder="1" applyAlignment="1">
      <alignment horizontal="center" vertical="center"/>
    </xf>
    <xf numFmtId="0" fontId="103" fillId="2" borderId="7" xfId="0" applyFont="1" applyFill="1" applyBorder="1" applyAlignment="1">
      <alignment horizontal="center" vertical="center"/>
    </xf>
    <xf numFmtId="0" fontId="103" fillId="2" borderId="7" xfId="0" applyFont="1" applyFill="1" applyBorder="1" applyAlignment="1">
      <alignment horizontal="left" vertical="center"/>
    </xf>
    <xf numFmtId="3" fontId="103" fillId="2" borderId="7" xfId="0" applyNumberFormat="1" applyFont="1" applyFill="1" applyBorder="1" applyAlignment="1">
      <alignment horizontal="right" vertical="center"/>
    </xf>
    <xf numFmtId="3" fontId="103" fillId="2" borderId="8" xfId="0" applyNumberFormat="1" applyFont="1" applyFill="1" applyBorder="1" applyAlignment="1">
      <alignment horizontal="right" vertical="center"/>
    </xf>
    <xf numFmtId="1" fontId="103" fillId="2" borderId="7" xfId="25" applyNumberFormat="1" applyFont="1" applyFill="1" applyBorder="1" applyAlignment="1">
      <alignment horizontal="right" vertical="center"/>
    </xf>
    <xf numFmtId="4" fontId="103" fillId="2" borderId="7" xfId="0" applyNumberFormat="1" applyFont="1" applyFill="1" applyBorder="1" applyAlignment="1">
      <alignment horizontal="right" vertical="center"/>
    </xf>
    <xf numFmtId="167" fontId="103" fillId="2" borderId="7" xfId="0" applyNumberFormat="1" applyFont="1" applyFill="1" applyBorder="1" applyAlignment="1">
      <alignment horizontal="right" vertical="center"/>
    </xf>
    <xf numFmtId="0" fontId="107" fillId="2" borderId="4" xfId="0" applyFont="1" applyFill="1" applyBorder="1" applyAlignment="1">
      <alignment horizontal="left" vertical="center"/>
    </xf>
    <xf numFmtId="0" fontId="107" fillId="2" borderId="30" xfId="0" applyFont="1" applyFill="1" applyBorder="1" applyAlignment="1">
      <alignment horizontal="left" vertical="center"/>
    </xf>
    <xf numFmtId="0" fontId="103" fillId="2" borderId="1" xfId="0" applyFont="1" applyFill="1" applyBorder="1" applyAlignment="1">
      <alignment horizontal="left" vertical="top"/>
    </xf>
    <xf numFmtId="0" fontId="164" fillId="2" borderId="1" xfId="0" applyNumberFormat="1" applyFont="1" applyFill="1" applyBorder="1" applyAlignment="1" applyProtection="1">
      <alignment wrapText="1"/>
      <protection locked="0"/>
    </xf>
    <xf numFmtId="0" fontId="91" fillId="6" borderId="29" xfId="0" applyNumberFormat="1" applyFont="1" applyFill="1" applyBorder="1" applyAlignment="1" applyProtection="1">
      <alignment horizontal="left" vertical="center"/>
    </xf>
    <xf numFmtId="0" fontId="91" fillId="6" borderId="32" xfId="0" applyNumberFormat="1" applyFont="1" applyFill="1" applyBorder="1" applyAlignment="1" applyProtection="1">
      <alignment horizontal="right" vertical="center"/>
    </xf>
    <xf numFmtId="164" fontId="91" fillId="6" borderId="33" xfId="0" applyNumberFormat="1" applyFont="1" applyFill="1" applyBorder="1" applyAlignment="1" applyProtection="1">
      <alignment horizontal="left" vertical="center"/>
    </xf>
    <xf numFmtId="0" fontId="91" fillId="6" borderId="13" xfId="0" applyNumberFormat="1" applyFont="1" applyFill="1" applyBorder="1" applyAlignment="1" applyProtection="1">
      <alignment horizontal="center" vertical="center"/>
    </xf>
    <xf numFmtId="0" fontId="91" fillId="6" borderId="14" xfId="0" applyNumberFormat="1" applyFont="1" applyFill="1" applyBorder="1" applyAlignment="1" applyProtection="1">
      <alignment horizontal="center" vertical="center" wrapText="1"/>
    </xf>
    <xf numFmtId="0" fontId="91" fillId="6" borderId="15" xfId="0" applyNumberFormat="1" applyFont="1" applyFill="1" applyBorder="1" applyAlignment="1" applyProtection="1">
      <alignment horizontal="center" vertical="center" wrapText="1"/>
    </xf>
    <xf numFmtId="0" fontId="91" fillId="6" borderId="163" xfId="0" applyNumberFormat="1" applyFont="1" applyFill="1" applyBorder="1" applyAlignment="1" applyProtection="1">
      <alignment horizontal="center" vertical="center" wrapText="1"/>
    </xf>
    <xf numFmtId="0" fontId="91" fillId="6" borderId="164" xfId="0" applyNumberFormat="1" applyFont="1" applyFill="1" applyBorder="1" applyAlignment="1" applyProtection="1">
      <alignment horizontal="center" vertical="center" wrapText="1"/>
    </xf>
    <xf numFmtId="0" fontId="91" fillId="6" borderId="165" xfId="0" applyNumberFormat="1" applyFont="1" applyFill="1" applyBorder="1" applyAlignment="1" applyProtection="1">
      <alignment horizontal="center" vertical="center" wrapText="1"/>
    </xf>
    <xf numFmtId="0" fontId="91" fillId="6" borderId="16" xfId="0" applyNumberFormat="1" applyFont="1" applyFill="1" applyBorder="1" applyAlignment="1" applyProtection="1">
      <alignment horizontal="center" vertical="center"/>
    </xf>
    <xf numFmtId="0" fontId="91" fillId="6" borderId="17" xfId="0" applyNumberFormat="1" applyFont="1" applyFill="1" applyBorder="1" applyAlignment="1" applyProtection="1">
      <alignment horizontal="center" vertical="center"/>
    </xf>
    <xf numFmtId="0" fontId="106" fillId="2" borderId="18" xfId="0" applyNumberFormat="1" applyFont="1" applyFill="1" applyBorder="1" applyAlignment="1" applyProtection="1">
      <alignment horizontal="center" vertical="center"/>
    </xf>
    <xf numFmtId="0" fontId="106" fillId="2" borderId="19" xfId="0" applyNumberFormat="1" applyFont="1" applyFill="1" applyBorder="1" applyAlignment="1" applyProtection="1">
      <alignment horizontal="center" vertical="center"/>
    </xf>
    <xf numFmtId="0" fontId="106" fillId="2" borderId="20" xfId="0" applyNumberFormat="1" applyFont="1" applyFill="1" applyBorder="1" applyAlignment="1" applyProtection="1">
      <alignment horizontal="center" vertical="center"/>
    </xf>
    <xf numFmtId="0" fontId="106" fillId="2" borderId="21" xfId="0" applyNumberFormat="1" applyFont="1" applyFill="1" applyBorder="1" applyAlignment="1" applyProtection="1">
      <alignment horizontal="center" vertical="center"/>
    </xf>
    <xf numFmtId="0" fontId="107" fillId="2" borderId="22" xfId="0" applyNumberFormat="1" applyFont="1" applyFill="1" applyBorder="1" applyAlignment="1" applyProtection="1">
      <alignment horizontal="center" vertical="center" wrapText="1"/>
    </xf>
    <xf numFmtId="0" fontId="107" fillId="2" borderId="23" xfId="0" applyNumberFormat="1" applyFont="1" applyFill="1" applyBorder="1" applyAlignment="1" applyProtection="1">
      <alignment horizontal="center" vertical="center"/>
    </xf>
    <xf numFmtId="0" fontId="106" fillId="2" borderId="24" xfId="0" applyNumberFormat="1" applyFont="1" applyFill="1" applyBorder="1" applyAlignment="1" applyProtection="1">
      <alignment horizontal="center" vertical="center"/>
    </xf>
    <xf numFmtId="0" fontId="103" fillId="7" borderId="6" xfId="0" applyNumberFormat="1" applyFont="1" applyFill="1" applyBorder="1" applyAlignment="1" applyProtection="1">
      <alignment horizontal="center" vertical="center" wrapText="1"/>
    </xf>
    <xf numFmtId="0" fontId="103" fillId="7" borderId="7" xfId="0" applyNumberFormat="1" applyFont="1" applyFill="1" applyBorder="1" applyAlignment="1" applyProtection="1">
      <alignment horizontal="left" vertical="center" wrapText="1"/>
    </xf>
    <xf numFmtId="3" fontId="103" fillId="7" borderId="7" xfId="0" applyNumberFormat="1" applyFont="1" applyFill="1" applyBorder="1" applyAlignment="1" applyProtection="1">
      <alignment horizontal="right" vertical="center"/>
    </xf>
    <xf numFmtId="1" fontId="103" fillId="7" borderId="7" xfId="25" applyNumberFormat="1" applyFont="1" applyFill="1" applyBorder="1" applyAlignment="1" applyProtection="1">
      <alignment horizontal="right" vertical="center"/>
    </xf>
    <xf numFmtId="1" fontId="103" fillId="7" borderId="8" xfId="25" applyNumberFormat="1" applyFont="1" applyFill="1" applyBorder="1" applyAlignment="1" applyProtection="1">
      <alignment horizontal="right" vertical="center"/>
    </xf>
    <xf numFmtId="1" fontId="164" fillId="0" borderId="0" xfId="0" applyNumberFormat="1" applyFont="1"/>
    <xf numFmtId="0" fontId="104" fillId="7" borderId="6" xfId="0" applyNumberFormat="1" applyFont="1" applyFill="1" applyBorder="1" applyAlignment="1" applyProtection="1">
      <alignment horizontal="center" vertical="center" wrapText="1"/>
    </xf>
    <xf numFmtId="0" fontId="104" fillId="7" borderId="7" xfId="0" applyNumberFormat="1" applyFont="1" applyFill="1" applyBorder="1" applyAlignment="1" applyProtection="1">
      <alignment horizontal="left" vertical="center" wrapText="1"/>
    </xf>
    <xf numFmtId="3" fontId="104" fillId="7" borderId="7" xfId="0" applyNumberFormat="1" applyFont="1" applyFill="1" applyBorder="1" applyAlignment="1" applyProtection="1">
      <alignment horizontal="right" vertical="center"/>
    </xf>
    <xf numFmtId="1" fontId="104" fillId="7" borderId="7" xfId="25" applyNumberFormat="1" applyFont="1" applyFill="1" applyBorder="1" applyAlignment="1" applyProtection="1">
      <alignment horizontal="right" vertical="center"/>
    </xf>
    <xf numFmtId="1" fontId="103" fillId="7" borderId="7" xfId="0" applyNumberFormat="1" applyFont="1" applyFill="1" applyBorder="1" applyAlignment="1" applyProtection="1">
      <alignment horizontal="right" vertical="center"/>
    </xf>
    <xf numFmtId="1" fontId="104" fillId="7" borderId="7" xfId="0" applyNumberFormat="1" applyFont="1" applyFill="1" applyBorder="1" applyAlignment="1" applyProtection="1">
      <alignment horizontal="right" vertical="center"/>
    </xf>
    <xf numFmtId="0" fontId="91" fillId="7" borderId="6" xfId="0" applyNumberFormat="1" applyFont="1" applyFill="1" applyBorder="1" applyAlignment="1" applyProtection="1">
      <alignment horizontal="center" vertical="center" wrapText="1"/>
    </xf>
    <xf numFmtId="0" fontId="91" fillId="7" borderId="7" xfId="0" applyNumberFormat="1" applyFont="1" applyFill="1" applyBorder="1" applyAlignment="1" applyProtection="1">
      <alignment horizontal="left" vertical="center" wrapText="1"/>
    </xf>
    <xf numFmtId="3" fontId="91" fillId="7" borderId="7" xfId="0" applyNumberFormat="1" applyFont="1" applyFill="1" applyBorder="1" applyAlignment="1" applyProtection="1">
      <alignment horizontal="right" vertical="center"/>
    </xf>
    <xf numFmtId="1" fontId="91" fillId="7" borderId="7" xfId="25" applyNumberFormat="1" applyFont="1" applyFill="1" applyBorder="1" applyAlignment="1" applyProtection="1">
      <alignment horizontal="right" vertical="center"/>
    </xf>
    <xf numFmtId="0" fontId="106" fillId="2" borderId="25" xfId="0" applyNumberFormat="1" applyFont="1" applyFill="1" applyBorder="1" applyAlignment="1" applyProtection="1">
      <alignment horizontal="center" vertical="center"/>
    </xf>
    <xf numFmtId="1" fontId="106" fillId="2" borderId="26" xfId="0" applyNumberFormat="1" applyFont="1" applyFill="1" applyBorder="1" applyAlignment="1" applyProtection="1">
      <alignment horizontal="center" vertical="center"/>
    </xf>
    <xf numFmtId="0" fontId="107" fillId="2" borderId="23" xfId="0" applyNumberFormat="1" applyFont="1" applyFill="1" applyBorder="1" applyAlignment="1" applyProtection="1">
      <alignment horizontal="center" vertical="center" wrapText="1"/>
    </xf>
    <xf numFmtId="1" fontId="106" fillId="2" borderId="19" xfId="0" applyNumberFormat="1" applyFont="1" applyFill="1" applyBorder="1" applyAlignment="1" applyProtection="1">
      <alignment horizontal="center" vertical="center"/>
    </xf>
    <xf numFmtId="4" fontId="103" fillId="7" borderId="7" xfId="0" applyNumberFormat="1" applyFont="1" applyFill="1" applyBorder="1" applyAlignment="1" applyProtection="1">
      <alignment horizontal="right" vertical="center"/>
    </xf>
    <xf numFmtId="4" fontId="104" fillId="7" borderId="7" xfId="0" applyNumberFormat="1" applyFont="1" applyFill="1" applyBorder="1" applyAlignment="1" applyProtection="1">
      <alignment horizontal="right" vertical="center"/>
    </xf>
    <xf numFmtId="4" fontId="91" fillId="7" borderId="7" xfId="0" applyNumberFormat="1" applyFont="1" applyFill="1" applyBorder="1" applyAlignment="1" applyProtection="1">
      <alignment horizontal="right" vertical="center"/>
    </xf>
    <xf numFmtId="1" fontId="91" fillId="7" borderId="7" xfId="0" applyNumberFormat="1" applyFont="1" applyFill="1" applyBorder="1" applyAlignment="1" applyProtection="1">
      <alignment horizontal="right" vertical="center"/>
    </xf>
    <xf numFmtId="0" fontId="188" fillId="7" borderId="7" xfId="0" applyNumberFormat="1" applyFont="1" applyFill="1" applyBorder="1" applyAlignment="1" applyProtection="1">
      <alignment horizontal="left" vertical="center" wrapText="1"/>
    </xf>
    <xf numFmtId="3" fontId="188" fillId="7" borderId="7" xfId="0" applyNumberFormat="1" applyFont="1" applyFill="1" applyBorder="1" applyAlignment="1" applyProtection="1">
      <alignment horizontal="right" vertical="center"/>
    </xf>
    <xf numFmtId="1" fontId="188" fillId="7" borderId="7" xfId="25" applyNumberFormat="1" applyFont="1" applyFill="1" applyBorder="1" applyAlignment="1" applyProtection="1">
      <alignment horizontal="right" vertical="center"/>
    </xf>
    <xf numFmtId="0" fontId="105" fillId="2" borderId="1" xfId="0" applyNumberFormat="1" applyFont="1" applyFill="1" applyBorder="1" applyAlignment="1" applyProtection="1">
      <alignment horizontal="left" vertical="center"/>
    </xf>
    <xf numFmtId="0" fontId="105" fillId="2" borderId="2" xfId="0" applyNumberFormat="1" applyFont="1" applyFill="1" applyBorder="1" applyAlignment="1" applyProtection="1">
      <alignment horizontal="center" vertical="center" wrapText="1"/>
    </xf>
    <xf numFmtId="0" fontId="105" fillId="2" borderId="3" xfId="0" applyNumberFormat="1" applyFont="1" applyFill="1" applyBorder="1" applyAlignment="1" applyProtection="1">
      <alignment horizontal="center" vertical="center" wrapText="1"/>
    </xf>
    <xf numFmtId="0" fontId="105" fillId="2" borderId="3" xfId="0" applyNumberFormat="1" applyFont="1" applyFill="1" applyBorder="1" applyAlignment="1" applyProtection="1">
      <alignment horizontal="center" vertical="center"/>
    </xf>
    <xf numFmtId="0" fontId="105" fillId="2" borderId="170" xfId="0" applyNumberFormat="1" applyFont="1" applyFill="1" applyBorder="1" applyAlignment="1" applyProtection="1">
      <alignment horizontal="center" vertical="center"/>
    </xf>
    <xf numFmtId="0" fontId="105" fillId="2" borderId="4" xfId="0" applyNumberFormat="1" applyFont="1" applyFill="1" applyBorder="1" applyAlignment="1" applyProtection="1">
      <alignment horizontal="center" vertical="center"/>
    </xf>
    <xf numFmtId="0" fontId="105" fillId="2" borderId="5" xfId="0" applyNumberFormat="1" applyFont="1" applyFill="1" applyBorder="1" applyAlignment="1" applyProtection="1">
      <alignment horizontal="center" vertical="center"/>
    </xf>
    <xf numFmtId="0" fontId="105" fillId="2" borderId="4" xfId="0" applyNumberFormat="1" applyFont="1" applyFill="1" applyBorder="1" applyAlignment="1" applyProtection="1">
      <alignment horizontal="center" vertical="center" wrapText="1"/>
    </xf>
    <xf numFmtId="0" fontId="187" fillId="2" borderId="4" xfId="0" applyNumberFormat="1" applyFont="1" applyFill="1" applyBorder="1" applyAlignment="1" applyProtection="1">
      <alignment horizontal="center" vertical="center" wrapText="1"/>
    </xf>
    <xf numFmtId="0" fontId="105" fillId="2" borderId="5" xfId="0" applyNumberFormat="1" applyFont="1" applyFill="1" applyBorder="1" applyAlignment="1" applyProtection="1">
      <alignment horizontal="center" vertical="center" wrapText="1"/>
    </xf>
    <xf numFmtId="0" fontId="103" fillId="2" borderId="6" xfId="0" applyNumberFormat="1" applyFont="1" applyFill="1" applyBorder="1" applyAlignment="1" applyProtection="1">
      <alignment horizontal="center" vertical="center"/>
    </xf>
    <xf numFmtId="0" fontId="103" fillId="2" borderId="7" xfId="0" applyNumberFormat="1" applyFont="1" applyFill="1" applyBorder="1" applyAlignment="1" applyProtection="1">
      <alignment horizontal="center" vertical="center"/>
    </xf>
    <xf numFmtId="0" fontId="103" fillId="2" borderId="7" xfId="0" applyNumberFormat="1" applyFont="1" applyFill="1" applyBorder="1" applyAlignment="1" applyProtection="1">
      <alignment horizontal="left" vertical="center"/>
    </xf>
    <xf numFmtId="0" fontId="103" fillId="2" borderId="7" xfId="0" applyNumberFormat="1" applyFont="1" applyFill="1" applyBorder="1" applyAlignment="1" applyProtection="1">
      <alignment horizontal="left" vertical="center" wrapText="1"/>
    </xf>
    <xf numFmtId="3" fontId="103" fillId="2" borderId="7" xfId="0" applyNumberFormat="1" applyFont="1" applyFill="1" applyBorder="1" applyAlignment="1" applyProtection="1">
      <alignment horizontal="right" vertical="center"/>
    </xf>
    <xf numFmtId="3" fontId="103" fillId="2" borderId="8" xfId="0" applyNumberFormat="1" applyFont="1" applyFill="1" applyBorder="1" applyAlignment="1" applyProtection="1">
      <alignment horizontal="right" vertical="center"/>
    </xf>
    <xf numFmtId="1" fontId="103" fillId="2" borderId="7" xfId="25" applyNumberFormat="1" applyFont="1" applyFill="1" applyBorder="1" applyAlignment="1" applyProtection="1">
      <alignment horizontal="right" vertical="center"/>
    </xf>
    <xf numFmtId="0" fontId="91" fillId="6" borderId="9" xfId="0" applyNumberFormat="1" applyFont="1" applyFill="1" applyBorder="1" applyAlignment="1" applyProtection="1">
      <alignment horizontal="left" vertical="center" wrapText="1"/>
    </xf>
    <xf numFmtId="0" fontId="91" fillId="6" borderId="10" xfId="0" applyNumberFormat="1" applyFont="1" applyFill="1" applyBorder="1" applyAlignment="1" applyProtection="1">
      <alignment horizontal="left" vertical="center" wrapText="1"/>
    </xf>
    <xf numFmtId="0" fontId="91" fillId="6" borderId="29" xfId="0" applyNumberFormat="1" applyFont="1" applyFill="1" applyBorder="1" applyAlignment="1" applyProtection="1">
      <alignment horizontal="left" vertical="center" wrapText="1"/>
    </xf>
    <xf numFmtId="0" fontId="91" fillId="6" borderId="30" xfId="0" applyNumberFormat="1" applyFont="1" applyFill="1" applyBorder="1" applyAlignment="1" applyProtection="1">
      <alignment horizontal="left" vertical="center" wrapText="1"/>
    </xf>
    <xf numFmtId="0" fontId="91" fillId="6" borderId="172" xfId="0" applyNumberFormat="1" applyFont="1" applyFill="1" applyBorder="1" applyAlignment="1" applyProtection="1">
      <alignment horizontal="center" vertical="center" wrapText="1"/>
    </xf>
    <xf numFmtId="0" fontId="91" fillId="6" borderId="173" xfId="0" applyNumberFormat="1" applyFont="1" applyFill="1" applyBorder="1" applyAlignment="1" applyProtection="1">
      <alignment horizontal="center" vertical="center" wrapText="1"/>
    </xf>
    <xf numFmtId="0" fontId="91" fillId="6" borderId="174" xfId="0" applyNumberFormat="1" applyFont="1" applyFill="1" applyBorder="1" applyAlignment="1" applyProtection="1">
      <alignment horizontal="center" vertical="center" wrapText="1"/>
    </xf>
    <xf numFmtId="0" fontId="91" fillId="6" borderId="12" xfId="0" applyNumberFormat="1" applyFont="1" applyFill="1" applyBorder="1" applyAlignment="1" applyProtection="1">
      <alignment horizontal="center" vertical="center"/>
    </xf>
    <xf numFmtId="0" fontId="106" fillId="2" borderId="34" xfId="0" applyNumberFormat="1" applyFont="1" applyFill="1" applyBorder="1" applyAlignment="1" applyProtection="1">
      <alignment horizontal="center" vertical="center"/>
    </xf>
    <xf numFmtId="0" fontId="103" fillId="2" borderId="7" xfId="0" applyNumberFormat="1" applyFont="1" applyFill="1" applyBorder="1" applyAlignment="1" applyProtection="1">
      <alignment horizontal="right" vertical="center"/>
    </xf>
    <xf numFmtId="0" fontId="103" fillId="7" borderId="7" xfId="0" applyNumberFormat="1" applyFont="1" applyFill="1" applyBorder="1" applyAlignment="1" applyProtection="1">
      <alignment horizontal="right" vertical="center" wrapText="1"/>
    </xf>
    <xf numFmtId="3" fontId="103" fillId="7" borderId="7" xfId="0" applyNumberFormat="1" applyFont="1" applyFill="1" applyBorder="1" applyAlignment="1" applyProtection="1">
      <alignment horizontal="right" vertical="center" wrapText="1"/>
    </xf>
    <xf numFmtId="0" fontId="103" fillId="7" borderId="8" xfId="0" applyNumberFormat="1" applyFont="1" applyFill="1" applyBorder="1" applyAlignment="1" applyProtection="1">
      <alignment horizontal="right" vertical="center" wrapText="1"/>
    </xf>
    <xf numFmtId="0" fontId="187" fillId="2" borderId="5" xfId="0" applyNumberFormat="1" applyFont="1" applyFill="1" applyBorder="1" applyAlignment="1" applyProtection="1">
      <alignment horizontal="center" vertical="center" wrapText="1"/>
    </xf>
    <xf numFmtId="0" fontId="105" fillId="2" borderId="1" xfId="0" applyNumberFormat="1" applyFont="1" applyFill="1" applyBorder="1" applyAlignment="1" applyProtection="1">
      <alignment vertical="center"/>
    </xf>
    <xf numFmtId="164" fontId="105" fillId="2" borderId="3" xfId="0" applyNumberFormat="1" applyFont="1" applyFill="1" applyBorder="1" applyAlignment="1" applyProtection="1">
      <alignment horizontal="center" vertical="center" wrapText="1"/>
    </xf>
    <xf numFmtId="0" fontId="105" fillId="2" borderId="35" xfId="0" applyNumberFormat="1" applyFont="1" applyFill="1" applyBorder="1" applyAlignment="1" applyProtection="1">
      <alignment horizontal="center" vertical="center" wrapText="1"/>
    </xf>
    <xf numFmtId="0" fontId="103" fillId="2" borderId="36" xfId="0" applyNumberFormat="1" applyFont="1" applyFill="1" applyBorder="1" applyAlignment="1" applyProtection="1">
      <alignment horizontal="center" vertical="center"/>
    </xf>
    <xf numFmtId="0" fontId="103" fillId="2" borderId="37" xfId="0" applyNumberFormat="1" applyFont="1" applyFill="1" applyBorder="1" applyAlignment="1" applyProtection="1">
      <alignment horizontal="center" vertical="center"/>
    </xf>
    <xf numFmtId="0" fontId="103" fillId="2" borderId="37" xfId="0" applyNumberFormat="1" applyFont="1" applyFill="1" applyBorder="1" applyAlignment="1" applyProtection="1">
      <alignment horizontal="left" vertical="center" wrapText="1"/>
    </xf>
    <xf numFmtId="0" fontId="103" fillId="7" borderId="37" xfId="0" applyNumberFormat="1" applyFont="1" applyFill="1" applyBorder="1" applyAlignment="1" applyProtection="1">
      <alignment horizontal="left" vertical="center" wrapText="1"/>
    </xf>
    <xf numFmtId="0" fontId="189" fillId="7" borderId="37" xfId="0" applyNumberFormat="1" applyFont="1" applyFill="1" applyBorder="1" applyAlignment="1" applyProtection="1">
      <alignment horizontal="left" vertical="center" wrapText="1"/>
    </xf>
    <xf numFmtId="3" fontId="103" fillId="7" borderId="37" xfId="0" applyNumberFormat="1" applyFont="1" applyFill="1" applyBorder="1" applyAlignment="1" applyProtection="1">
      <alignment horizontal="right" vertical="center"/>
    </xf>
    <xf numFmtId="0" fontId="103" fillId="7" borderId="38" xfId="0" applyNumberFormat="1" applyFont="1" applyFill="1" applyBorder="1" applyAlignment="1" applyProtection="1">
      <alignment horizontal="right" vertical="center"/>
    </xf>
    <xf numFmtId="3" fontId="103" fillId="7" borderId="38" xfId="0" applyNumberFormat="1" applyFont="1" applyFill="1" applyBorder="1" applyAlignment="1" applyProtection="1">
      <alignment horizontal="right" vertical="center"/>
    </xf>
    <xf numFmtId="0" fontId="190" fillId="8" borderId="37" xfId="0" applyNumberFormat="1" applyFont="1" applyFill="1" applyBorder="1" applyAlignment="1" applyProtection="1">
      <alignment horizontal="left" vertical="center" wrapText="1"/>
    </xf>
    <xf numFmtId="0" fontId="189" fillId="8" borderId="37" xfId="0" applyNumberFormat="1" applyFont="1" applyFill="1" applyBorder="1" applyAlignment="1" applyProtection="1">
      <alignment horizontal="left" vertical="center" wrapText="1"/>
    </xf>
    <xf numFmtId="3" fontId="190" fillId="8" borderId="37" xfId="0" applyNumberFormat="1" applyFont="1" applyFill="1" applyBorder="1" applyAlignment="1" applyProtection="1">
      <alignment horizontal="right" vertical="center"/>
    </xf>
    <xf numFmtId="3" fontId="190" fillId="8" borderId="38" xfId="0" applyNumberFormat="1" applyFont="1" applyFill="1" applyBorder="1" applyAlignment="1" applyProtection="1">
      <alignment horizontal="right" vertical="center"/>
    </xf>
    <xf numFmtId="3" fontId="103" fillId="2" borderId="38" xfId="0" applyNumberFormat="1" applyFont="1" applyFill="1" applyBorder="1" applyAlignment="1" applyProtection="1">
      <alignment horizontal="right" vertical="center"/>
    </xf>
    <xf numFmtId="0" fontId="91" fillId="8" borderId="37" xfId="0" applyNumberFormat="1" applyFont="1" applyFill="1" applyBorder="1" applyAlignment="1" applyProtection="1">
      <alignment horizontal="left" vertical="center" wrapText="1"/>
    </xf>
    <xf numFmtId="0" fontId="103" fillId="8" borderId="37" xfId="0" applyNumberFormat="1" applyFont="1" applyFill="1" applyBorder="1" applyAlignment="1" applyProtection="1">
      <alignment horizontal="left" vertical="center" wrapText="1"/>
    </xf>
    <xf numFmtId="3" fontId="91" fillId="8" borderId="37" xfId="0" applyNumberFormat="1" applyFont="1" applyFill="1" applyBorder="1" applyAlignment="1" applyProtection="1">
      <alignment horizontal="right" vertical="center"/>
    </xf>
    <xf numFmtId="0" fontId="91" fillId="6" borderId="39" xfId="0" applyNumberFormat="1" applyFont="1" applyFill="1" applyBorder="1" applyAlignment="1" applyProtection="1">
      <alignment horizontal="center" vertical="center" wrapText="1"/>
    </xf>
    <xf numFmtId="0" fontId="91" fillId="6" borderId="42" xfId="0" applyNumberFormat="1" applyFont="1" applyFill="1" applyBorder="1" applyAlignment="1" applyProtection="1">
      <alignment horizontal="center" vertical="center" wrapText="1"/>
    </xf>
    <xf numFmtId="0" fontId="104" fillId="2" borderId="45" xfId="0" applyNumberFormat="1" applyFont="1" applyFill="1" applyBorder="1" applyAlignment="1" applyProtection="1">
      <alignment horizontal="center" vertical="center" wrapText="1"/>
    </xf>
    <xf numFmtId="0" fontId="104" fillId="2" borderId="46" xfId="0" applyNumberFormat="1" applyFont="1" applyFill="1" applyBorder="1" applyAlignment="1" applyProtection="1">
      <alignment horizontal="center" vertical="center"/>
    </xf>
    <xf numFmtId="0" fontId="104" fillId="2" borderId="7" xfId="0" applyNumberFormat="1" applyFont="1" applyFill="1" applyBorder="1" applyAlignment="1" applyProtection="1">
      <alignment horizontal="center" vertical="center" wrapText="1"/>
    </xf>
    <xf numFmtId="0" fontId="104" fillId="2" borderId="176" xfId="0" applyNumberFormat="1" applyFont="1" applyFill="1" applyBorder="1" applyAlignment="1" applyProtection="1">
      <alignment horizontal="center" vertical="center" wrapText="1"/>
    </xf>
    <xf numFmtId="0" fontId="104" fillId="2" borderId="175" xfId="0" applyNumberFormat="1" applyFont="1" applyFill="1" applyBorder="1" applyAlignment="1" applyProtection="1">
      <alignment horizontal="center" vertical="center"/>
    </xf>
    <xf numFmtId="0" fontId="105" fillId="2" borderId="45" xfId="0" applyNumberFormat="1" applyFont="1" applyFill="1" applyBorder="1" applyAlignment="1" applyProtection="1">
      <alignment horizontal="center" vertical="center" wrapText="1"/>
    </xf>
    <xf numFmtId="0" fontId="108" fillId="2" borderId="47" xfId="0" applyNumberFormat="1" applyFont="1" applyFill="1" applyBorder="1" applyAlignment="1" applyProtection="1">
      <alignment horizontal="center" vertical="center"/>
    </xf>
    <xf numFmtId="0" fontId="103" fillId="7" borderId="53" xfId="0" applyNumberFormat="1" applyFont="1" applyFill="1" applyBorder="1" applyAlignment="1" applyProtection="1">
      <alignment horizontal="left" vertical="center" wrapText="1"/>
    </xf>
    <xf numFmtId="0" fontId="103" fillId="7" borderId="49" xfId="0" applyNumberFormat="1" applyFont="1" applyFill="1" applyBorder="1" applyAlignment="1" applyProtection="1">
      <alignment horizontal="right" vertical="center"/>
    </xf>
    <xf numFmtId="9" fontId="103" fillId="7" borderId="49" xfId="25" applyFont="1" applyFill="1" applyBorder="1" applyAlignment="1" applyProtection="1">
      <alignment horizontal="right" vertical="center"/>
    </xf>
    <xf numFmtId="9" fontId="103" fillId="7" borderId="49" xfId="0" applyNumberFormat="1" applyFont="1" applyFill="1" applyBorder="1" applyAlignment="1" applyProtection="1">
      <alignment horizontal="right" vertical="center"/>
    </xf>
    <xf numFmtId="0" fontId="103" fillId="7" borderId="51" xfId="0" applyNumberFormat="1" applyFont="1" applyFill="1" applyBorder="1" applyAlignment="1" applyProtection="1">
      <alignment horizontal="right" vertical="center"/>
    </xf>
    <xf numFmtId="0" fontId="103" fillId="7" borderId="49" xfId="0" applyNumberFormat="1" applyFont="1" applyFill="1" applyBorder="1" applyAlignment="1" applyProtection="1">
      <alignment horizontal="right" vertical="center" wrapText="1"/>
    </xf>
    <xf numFmtId="0" fontId="103" fillId="7" borderId="49" xfId="25" applyNumberFormat="1" applyFont="1" applyFill="1" applyBorder="1" applyAlignment="1" applyProtection="1">
      <alignment horizontal="right" vertical="center"/>
    </xf>
    <xf numFmtId="0" fontId="103" fillId="2" borderId="49" xfId="25" applyNumberFormat="1" applyFont="1" applyFill="1" applyBorder="1" applyAlignment="1" applyProtection="1">
      <alignment horizontal="right" vertical="center"/>
    </xf>
    <xf numFmtId="0" fontId="103" fillId="2" borderId="53" xfId="0" applyNumberFormat="1" applyFont="1" applyFill="1" applyBorder="1" applyAlignment="1" applyProtection="1">
      <alignment horizontal="left" vertical="center" wrapText="1"/>
    </xf>
    <xf numFmtId="0" fontId="103" fillId="2" borderId="49" xfId="0" applyNumberFormat="1" applyFont="1" applyFill="1" applyBorder="1" applyAlignment="1" applyProtection="1">
      <alignment horizontal="center" vertical="center"/>
    </xf>
    <xf numFmtId="0" fontId="103" fillId="2" borderId="49" xfId="0" applyNumberFormat="1" applyFont="1" applyFill="1" applyBorder="1" applyAlignment="1" applyProtection="1">
      <alignment horizontal="left" vertical="center"/>
    </xf>
    <xf numFmtId="0" fontId="103" fillId="2" borderId="49" xfId="0" applyNumberFormat="1" applyFont="1" applyFill="1" applyBorder="1" applyAlignment="1" applyProtection="1">
      <alignment horizontal="right" vertical="center"/>
    </xf>
    <xf numFmtId="1" fontId="103" fillId="2" borderId="51" xfId="25" applyNumberFormat="1" applyFont="1" applyFill="1" applyBorder="1" applyAlignment="1" applyProtection="1">
      <alignment horizontal="right" vertical="center"/>
    </xf>
    <xf numFmtId="3" fontId="103" fillId="2" borderId="49" xfId="0" applyNumberFormat="1" applyFont="1" applyFill="1" applyBorder="1" applyAlignment="1" applyProtection="1">
      <alignment horizontal="right" vertical="center"/>
    </xf>
    <xf numFmtId="0" fontId="191" fillId="0" borderId="1" xfId="0" applyFont="1" applyBorder="1" applyAlignment="1">
      <alignment wrapText="1"/>
    </xf>
    <xf numFmtId="0" fontId="191" fillId="0" borderId="1" xfId="0" applyFont="1" applyBorder="1"/>
    <xf numFmtId="0" fontId="193" fillId="0" borderId="198" xfId="0" applyFont="1" applyBorder="1" applyAlignment="1">
      <alignment horizontal="center" vertical="center" wrapText="1"/>
    </xf>
    <xf numFmtId="0" fontId="193" fillId="0" borderId="199" xfId="0" applyFont="1" applyBorder="1" applyAlignment="1">
      <alignment horizontal="center" vertical="center" wrapText="1"/>
    </xf>
    <xf numFmtId="0" fontId="193" fillId="0" borderId="199" xfId="0" applyFont="1" applyBorder="1" applyAlignment="1">
      <alignment horizontal="center" vertical="center"/>
    </xf>
    <xf numFmtId="0" fontId="193" fillId="0" borderId="200" xfId="0" applyFont="1" applyBorder="1" applyAlignment="1">
      <alignment horizontal="center" vertical="center"/>
    </xf>
    <xf numFmtId="0" fontId="194" fillId="0" borderId="6" xfId="0" applyFont="1" applyBorder="1" applyAlignment="1">
      <alignment horizontal="center" vertical="center"/>
    </xf>
    <xf numFmtId="0" fontId="194" fillId="0" borderId="7" xfId="0" applyFont="1" applyBorder="1" applyAlignment="1">
      <alignment horizontal="center" vertical="center"/>
    </xf>
    <xf numFmtId="0" fontId="194" fillId="0" borderId="7" xfId="0" applyFont="1" applyBorder="1" applyAlignment="1">
      <alignment horizontal="left" vertical="center"/>
    </xf>
    <xf numFmtId="0" fontId="194" fillId="0" borderId="7" xfId="0" applyFont="1" applyBorder="1" applyAlignment="1">
      <alignment horizontal="right" vertical="center"/>
    </xf>
    <xf numFmtId="3" fontId="194" fillId="0" borderId="7" xfId="0" applyNumberFormat="1" applyFont="1" applyBorder="1" applyAlignment="1">
      <alignment horizontal="right" vertical="center"/>
    </xf>
    <xf numFmtId="3" fontId="194" fillId="0" borderId="8" xfId="0" applyNumberFormat="1" applyFont="1" applyBorder="1" applyAlignment="1">
      <alignment horizontal="right" vertical="center"/>
    </xf>
    <xf numFmtId="3" fontId="195" fillId="0" borderId="95" xfId="0" applyNumberFormat="1" applyFont="1" applyBorder="1"/>
    <xf numFmtId="0" fontId="195" fillId="0" borderId="7" xfId="0" applyFont="1" applyBorder="1" applyAlignment="1">
      <alignment horizontal="right" vertical="center"/>
    </xf>
    <xf numFmtId="3" fontId="195" fillId="0" borderId="7" xfId="0" applyNumberFormat="1" applyFont="1" applyBorder="1" applyAlignment="1">
      <alignment horizontal="right" vertical="center"/>
    </xf>
    <xf numFmtId="0" fontId="194" fillId="0" borderId="8" xfId="0" applyFont="1" applyBorder="1" applyAlignment="1">
      <alignment horizontal="right" vertical="center"/>
    </xf>
    <xf numFmtId="0" fontId="197" fillId="3" borderId="29" xfId="0" applyFont="1" applyFill="1" applyBorder="1" applyAlignment="1">
      <alignment horizontal="left" vertical="center"/>
    </xf>
    <xf numFmtId="0" fontId="198" fillId="3" borderId="32" xfId="0" applyFont="1" applyFill="1" applyBorder="1" applyAlignment="1">
      <alignment horizontal="right" vertical="center"/>
    </xf>
    <xf numFmtId="0" fontId="198" fillId="3" borderId="33" xfId="0" applyFont="1" applyFill="1" applyBorder="1" applyAlignment="1">
      <alignment horizontal="left" vertical="center"/>
    </xf>
    <xf numFmtId="0" fontId="198" fillId="3" borderId="13" xfId="0" applyFont="1" applyFill="1" applyBorder="1" applyAlignment="1">
      <alignment horizontal="center" vertical="center"/>
    </xf>
    <xf numFmtId="0" fontId="198" fillId="3" borderId="118" xfId="0" applyFont="1" applyFill="1" applyBorder="1" applyAlignment="1">
      <alignment horizontal="center" vertical="center" wrapText="1"/>
    </xf>
    <xf numFmtId="0" fontId="198" fillId="3" borderId="119" xfId="0" applyFont="1" applyFill="1" applyBorder="1" applyAlignment="1">
      <alignment horizontal="center" vertical="center" wrapText="1"/>
    </xf>
    <xf numFmtId="0" fontId="198" fillId="3" borderId="14" xfId="0" applyFont="1" applyFill="1" applyBorder="1" applyAlignment="1">
      <alignment horizontal="center" vertical="center" wrapText="1"/>
    </xf>
    <xf numFmtId="0" fontId="198" fillId="3" borderId="120" xfId="0" applyFont="1" applyFill="1" applyBorder="1" applyAlignment="1">
      <alignment horizontal="center" vertical="center" wrapText="1"/>
    </xf>
    <xf numFmtId="0" fontId="198" fillId="3" borderId="16" xfId="0" applyFont="1" applyFill="1" applyBorder="1" applyAlignment="1">
      <alignment horizontal="center" vertical="center"/>
    </xf>
    <xf numFmtId="0" fontId="198" fillId="3" borderId="17" xfId="0" applyFont="1" applyFill="1" applyBorder="1" applyAlignment="1">
      <alignment horizontal="center" vertical="center"/>
    </xf>
    <xf numFmtId="0" fontId="199" fillId="0" borderId="18" xfId="0" applyFont="1" applyBorder="1" applyAlignment="1">
      <alignment horizontal="center" vertical="center"/>
    </xf>
    <xf numFmtId="0" fontId="199" fillId="0" borderId="19" xfId="0" applyFont="1" applyBorder="1" applyAlignment="1">
      <alignment horizontal="center" vertical="center"/>
    </xf>
    <xf numFmtId="0" fontId="199" fillId="0" borderId="20" xfId="0" applyFont="1" applyBorder="1" applyAlignment="1">
      <alignment horizontal="center" vertical="center"/>
    </xf>
    <xf numFmtId="0" fontId="199" fillId="0" borderId="21" xfId="0" applyFont="1" applyBorder="1" applyAlignment="1">
      <alignment horizontal="center" vertical="center"/>
    </xf>
    <xf numFmtId="0" fontId="200" fillId="0" borderId="22" xfId="0" applyFont="1" applyBorder="1" applyAlignment="1">
      <alignment horizontal="center" vertical="center"/>
    </xf>
    <xf numFmtId="0" fontId="201" fillId="0" borderId="23" xfId="0" applyFont="1" applyBorder="1" applyAlignment="1">
      <alignment horizontal="center" vertical="center"/>
    </xf>
    <xf numFmtId="0" fontId="199" fillId="0" borderId="24" xfId="0" applyFont="1" applyBorder="1" applyAlignment="1">
      <alignment horizontal="center" vertical="center"/>
    </xf>
    <xf numFmtId="0" fontId="202" fillId="4" borderId="6" xfId="0" applyFont="1" applyFill="1" applyBorder="1" applyAlignment="1">
      <alignment horizontal="center" vertical="center"/>
    </xf>
    <xf numFmtId="0" fontId="202" fillId="4" borderId="7" xfId="0" applyFont="1" applyFill="1" applyBorder="1" applyAlignment="1">
      <alignment horizontal="left" vertical="center"/>
    </xf>
    <xf numFmtId="4" fontId="202" fillId="4" borderId="7" xfId="0" applyNumberFormat="1" applyFont="1" applyFill="1" applyBorder="1" applyAlignment="1">
      <alignment horizontal="right" vertical="center"/>
    </xf>
    <xf numFmtId="0" fontId="202" fillId="4" borderId="7" xfId="0" applyFont="1" applyFill="1" applyBorder="1" applyAlignment="1">
      <alignment horizontal="right" vertical="center"/>
    </xf>
    <xf numFmtId="3" fontId="202" fillId="4" borderId="7" xfId="0" applyNumberFormat="1" applyFont="1" applyFill="1" applyBorder="1" applyAlignment="1">
      <alignment horizontal="right" vertical="center"/>
    </xf>
    <xf numFmtId="0" fontId="202" fillId="4" borderId="8" xfId="0" applyFont="1" applyFill="1" applyBorder="1" applyAlignment="1">
      <alignment horizontal="right" vertical="center"/>
    </xf>
    <xf numFmtId="0" fontId="203" fillId="4" borderId="8" xfId="0" applyFont="1" applyFill="1" applyBorder="1" applyAlignment="1">
      <alignment horizontal="right" vertical="center"/>
    </xf>
    <xf numFmtId="0" fontId="203" fillId="4" borderId="6" xfId="0" applyFont="1" applyFill="1" applyBorder="1" applyAlignment="1">
      <alignment horizontal="center" vertical="center"/>
    </xf>
    <xf numFmtId="0" fontId="203" fillId="4" borderId="7" xfId="0" applyFont="1" applyFill="1" applyBorder="1" applyAlignment="1">
      <alignment horizontal="left" vertical="center"/>
    </xf>
    <xf numFmtId="4" fontId="203" fillId="4" borderId="7" xfId="0" applyNumberFormat="1" applyFont="1" applyFill="1" applyBorder="1" applyAlignment="1">
      <alignment horizontal="right" vertical="center"/>
    </xf>
    <xf numFmtId="3" fontId="203" fillId="4" borderId="7" xfId="0" applyNumberFormat="1" applyFont="1" applyFill="1" applyBorder="1" applyAlignment="1">
      <alignment horizontal="right" vertical="center"/>
    </xf>
    <xf numFmtId="0" fontId="203" fillId="4" borderId="7" xfId="0" applyFont="1" applyFill="1" applyBorder="1" applyAlignment="1">
      <alignment horizontal="right" vertical="center"/>
    </xf>
    <xf numFmtId="0" fontId="198" fillId="4" borderId="6" xfId="0" applyFont="1" applyFill="1" applyBorder="1" applyAlignment="1">
      <alignment horizontal="center" vertical="center"/>
    </xf>
    <xf numFmtId="0" fontId="198" fillId="4" borderId="7" xfId="0" applyFont="1" applyFill="1" applyBorder="1" applyAlignment="1">
      <alignment horizontal="left" vertical="center"/>
    </xf>
    <xf numFmtId="4" fontId="198" fillId="4" borderId="7" xfId="0" applyNumberFormat="1" applyFont="1" applyFill="1" applyBorder="1" applyAlignment="1">
      <alignment horizontal="right" vertical="center"/>
    </xf>
    <xf numFmtId="3" fontId="198" fillId="4" borderId="7" xfId="0" applyNumberFormat="1" applyFont="1" applyFill="1" applyBorder="1" applyAlignment="1">
      <alignment horizontal="right" vertical="center"/>
    </xf>
    <xf numFmtId="0" fontId="198" fillId="4" borderId="7" xfId="0" applyFont="1" applyFill="1" applyBorder="1" applyAlignment="1">
      <alignment horizontal="right" vertical="center"/>
    </xf>
    <xf numFmtId="0" fontId="198" fillId="4" borderId="8" xfId="0" applyFont="1" applyFill="1" applyBorder="1" applyAlignment="1">
      <alignment horizontal="right" vertical="center"/>
    </xf>
    <xf numFmtId="0" fontId="199" fillId="0" borderId="25" xfId="0" applyFont="1" applyBorder="1" applyAlignment="1">
      <alignment horizontal="center" vertical="center"/>
    </xf>
    <xf numFmtId="0" fontId="199" fillId="0" borderId="26" xfId="0" applyFont="1" applyBorder="1" applyAlignment="1">
      <alignment horizontal="center" vertical="center"/>
    </xf>
    <xf numFmtId="0" fontId="199" fillId="0" borderId="27" xfId="0" applyFont="1" applyBorder="1" applyAlignment="1">
      <alignment horizontal="center" vertical="center"/>
    </xf>
    <xf numFmtId="0" fontId="199" fillId="0" borderId="28" xfId="0" applyFont="1" applyBorder="1" applyAlignment="1">
      <alignment horizontal="center" vertical="center"/>
    </xf>
    <xf numFmtId="0" fontId="201" fillId="0" borderId="22" xfId="0" applyFont="1" applyBorder="1" applyAlignment="1">
      <alignment horizontal="center" vertical="center"/>
    </xf>
    <xf numFmtId="0" fontId="198" fillId="4" borderId="7" xfId="0" applyFont="1" applyFill="1" applyBorder="1" applyAlignment="1">
      <alignment horizontal="left" vertical="center" wrapText="1"/>
    </xf>
    <xf numFmtId="0" fontId="202" fillId="4" borderId="7" xfId="0" applyFont="1" applyFill="1" applyBorder="1" applyAlignment="1">
      <alignment horizontal="left" vertical="center" wrapText="1"/>
    </xf>
    <xf numFmtId="0" fontId="203" fillId="4" borderId="7" xfId="0" applyFont="1" applyFill="1" applyBorder="1" applyAlignment="1">
      <alignment horizontal="left" vertical="center" wrapText="1"/>
    </xf>
    <xf numFmtId="0" fontId="204" fillId="4" borderId="7" xfId="0" applyFont="1" applyFill="1" applyBorder="1" applyAlignment="1">
      <alignment horizontal="left" vertical="center" wrapText="1"/>
    </xf>
    <xf numFmtId="4" fontId="204" fillId="4" borderId="7" xfId="0" applyNumberFormat="1" applyFont="1" applyFill="1" applyBorder="1" applyAlignment="1">
      <alignment horizontal="right" vertical="center"/>
    </xf>
    <xf numFmtId="0" fontId="204" fillId="4" borderId="7" xfId="0" applyFont="1" applyFill="1" applyBorder="1" applyAlignment="1">
      <alignment horizontal="right" vertical="center"/>
    </xf>
    <xf numFmtId="3" fontId="204" fillId="4" borderId="7" xfId="0" applyNumberFormat="1" applyFont="1" applyFill="1" applyBorder="1" applyAlignment="1">
      <alignment horizontal="right" vertical="center"/>
    </xf>
    <xf numFmtId="0" fontId="204" fillId="4" borderId="8" xfId="0" applyFont="1" applyFill="1" applyBorder="1" applyAlignment="1">
      <alignment horizontal="right" vertical="center"/>
    </xf>
    <xf numFmtId="0" fontId="193" fillId="0" borderId="4" xfId="0" applyFont="1" applyBorder="1" applyAlignment="1">
      <alignment horizontal="center" vertical="center"/>
    </xf>
    <xf numFmtId="0" fontId="193" fillId="0" borderId="5" xfId="0" applyFont="1" applyBorder="1" applyAlignment="1">
      <alignment horizontal="center" vertical="center"/>
    </xf>
    <xf numFmtId="0" fontId="193" fillId="0" borderId="4" xfId="0" applyFont="1" applyBorder="1" applyAlignment="1">
      <alignment horizontal="center" vertical="center" wrapText="1"/>
    </xf>
    <xf numFmtId="0" fontId="205" fillId="0" borderId="4" xfId="0" applyFont="1" applyBorder="1" applyAlignment="1">
      <alignment horizontal="center" vertical="center" wrapText="1"/>
    </xf>
    <xf numFmtId="0" fontId="193" fillId="0" borderId="5" xfId="0" applyFont="1" applyBorder="1" applyAlignment="1">
      <alignment horizontal="center" vertical="center" wrapText="1"/>
    </xf>
    <xf numFmtId="0" fontId="206" fillId="0" borderId="7" xfId="0" applyFont="1" applyBorder="1" applyAlignment="1">
      <alignment horizontal="left" vertical="center"/>
    </xf>
    <xf numFmtId="0" fontId="206" fillId="0" borderId="7" xfId="0" applyFont="1" applyBorder="1" applyAlignment="1">
      <alignment horizontal="center" vertical="center"/>
    </xf>
    <xf numFmtId="0" fontId="206" fillId="0" borderId="7" xfId="0" applyFont="1" applyBorder="1" applyAlignment="1">
      <alignment horizontal="left" vertical="center" wrapText="1"/>
    </xf>
    <xf numFmtId="0" fontId="206" fillId="0" borderId="7" xfId="0" applyFont="1" applyBorder="1" applyAlignment="1">
      <alignment horizontal="right" vertical="center"/>
    </xf>
    <xf numFmtId="3" fontId="206" fillId="0" borderId="7" xfId="0" applyNumberFormat="1" applyFont="1" applyBorder="1" applyAlignment="1">
      <alignment horizontal="right" vertical="center"/>
    </xf>
    <xf numFmtId="3" fontId="206" fillId="0" borderId="8" xfId="0" applyNumberFormat="1" applyFont="1" applyBorder="1" applyAlignment="1">
      <alignment horizontal="right" vertical="center"/>
    </xf>
    <xf numFmtId="0" fontId="206" fillId="0" borderId="234" xfId="0" applyFont="1" applyBorder="1" applyAlignment="1">
      <alignment horizontal="right" vertical="center"/>
    </xf>
    <xf numFmtId="0" fontId="206" fillId="0" borderId="369" xfId="0" applyFont="1" applyBorder="1" applyAlignment="1">
      <alignment horizontal="right" vertical="center"/>
    </xf>
    <xf numFmtId="0" fontId="191" fillId="0" borderId="237" xfId="0" applyFont="1" applyBorder="1" applyAlignment="1">
      <alignment wrapText="1"/>
    </xf>
    <xf numFmtId="0" fontId="191" fillId="0" borderId="233" xfId="0" applyFont="1" applyBorder="1" applyAlignment="1">
      <alignment wrapText="1"/>
    </xf>
    <xf numFmtId="0" fontId="206" fillId="0" borderId="370" xfId="0" applyFont="1" applyBorder="1" applyAlignment="1">
      <alignment horizontal="right" vertical="center"/>
    </xf>
    <xf numFmtId="0" fontId="206" fillId="0" borderId="8" xfId="0" applyFont="1" applyBorder="1" applyAlignment="1">
      <alignment horizontal="right" vertical="center"/>
    </xf>
    <xf numFmtId="0" fontId="197" fillId="3" borderId="10" xfId="0" applyFont="1" applyFill="1" applyBorder="1" applyAlignment="1">
      <alignment horizontal="left" vertical="center" wrapText="1"/>
    </xf>
    <xf numFmtId="0" fontId="197" fillId="3" borderId="30" xfId="0" applyFont="1" applyFill="1" applyBorder="1" applyAlignment="1">
      <alignment horizontal="left" vertical="center" wrapText="1"/>
    </xf>
    <xf numFmtId="0" fontId="198" fillId="3" borderId="135" xfId="0" applyFont="1" applyFill="1" applyBorder="1" applyAlignment="1">
      <alignment horizontal="center" vertical="center" wrapText="1"/>
    </xf>
    <xf numFmtId="0" fontId="198" fillId="3" borderId="136" xfId="0" applyFont="1" applyFill="1" applyBorder="1" applyAlignment="1">
      <alignment horizontal="center" vertical="center" wrapText="1"/>
    </xf>
    <xf numFmtId="0" fontId="198" fillId="3" borderId="15" xfId="0" applyFont="1" applyFill="1" applyBorder="1" applyAlignment="1">
      <alignment horizontal="center" vertical="center" wrapText="1"/>
    </xf>
    <xf numFmtId="0" fontId="198" fillId="3" borderId="131" xfId="0" applyFont="1" applyFill="1" applyBorder="1" applyAlignment="1">
      <alignment horizontal="center" vertical="center" wrapText="1"/>
    </xf>
    <xf numFmtId="0" fontId="198" fillId="3" borderId="130" xfId="0" applyFont="1" applyFill="1" applyBorder="1" applyAlignment="1">
      <alignment horizontal="center" vertical="center" wrapText="1"/>
    </xf>
    <xf numFmtId="0" fontId="199" fillId="0" borderId="34" xfId="0" applyFont="1" applyBorder="1" applyAlignment="1">
      <alignment horizontal="center" vertical="center"/>
    </xf>
    <xf numFmtId="0" fontId="202" fillId="0" borderId="7" xfId="0" applyFont="1" applyBorder="1" applyAlignment="1">
      <alignment horizontal="left" vertical="center" wrapText="1"/>
    </xf>
    <xf numFmtId="0" fontId="207" fillId="0" borderId="7" xfId="0" applyFont="1" applyBorder="1" applyAlignment="1">
      <alignment horizontal="left" vertical="center"/>
    </xf>
    <xf numFmtId="0" fontId="207" fillId="0" borderId="7" xfId="0" applyFont="1" applyBorder="1" applyAlignment="1">
      <alignment horizontal="right" vertical="center"/>
    </xf>
    <xf numFmtId="3" fontId="207" fillId="0" borderId="7" xfId="0" applyNumberFormat="1" applyFont="1" applyBorder="1" applyAlignment="1">
      <alignment horizontal="right" vertical="center"/>
    </xf>
    <xf numFmtId="3" fontId="207" fillId="0" borderId="8" xfId="0" applyNumberFormat="1" applyFont="1" applyBorder="1" applyAlignment="1">
      <alignment horizontal="right" vertical="center" wrapText="1"/>
    </xf>
    <xf numFmtId="0" fontId="207" fillId="0" borderId="8" xfId="0" applyFont="1" applyBorder="1" applyAlignment="1">
      <alignment horizontal="right" vertical="center" wrapText="1"/>
    </xf>
    <xf numFmtId="0" fontId="205" fillId="0" borderId="114" xfId="0" applyFont="1" applyBorder="1" applyAlignment="1">
      <alignment horizontal="center" vertical="center" wrapText="1"/>
    </xf>
    <xf numFmtId="0" fontId="205" fillId="0" borderId="75" xfId="0" applyFont="1" applyBorder="1" applyAlignment="1">
      <alignment horizontal="center" vertical="center" wrapText="1"/>
    </xf>
    <xf numFmtId="0" fontId="208" fillId="0" borderId="1" xfId="0" applyFont="1" applyBorder="1" applyAlignment="1">
      <alignment wrapText="1"/>
    </xf>
    <xf numFmtId="0" fontId="193" fillId="0" borderId="2" xfId="0" applyFont="1" applyBorder="1" applyAlignment="1">
      <alignment horizontal="center" vertical="center" wrapText="1"/>
    </xf>
    <xf numFmtId="0" fontId="193" fillId="0" borderId="3" xfId="0" applyFont="1" applyBorder="1" applyAlignment="1">
      <alignment horizontal="center" vertical="center" wrapText="1"/>
    </xf>
    <xf numFmtId="0" fontId="209" fillId="0" borderId="35" xfId="0" applyFont="1" applyBorder="1" applyAlignment="1">
      <alignment horizontal="center" vertical="center" wrapText="1"/>
    </xf>
    <xf numFmtId="0" fontId="206" fillId="0" borderId="36" xfId="0" applyFont="1" applyBorder="1" applyAlignment="1">
      <alignment horizontal="center" vertical="center"/>
    </xf>
    <xf numFmtId="0" fontId="206" fillId="0" borderId="37" xfId="0" applyFont="1" applyBorder="1" applyAlignment="1">
      <alignment horizontal="center" vertical="center"/>
    </xf>
    <xf numFmtId="0" fontId="206" fillId="0" borderId="37" xfId="0" applyFont="1" applyBorder="1" applyAlignment="1">
      <alignment horizontal="left" vertical="center" wrapText="1"/>
    </xf>
    <xf numFmtId="0" fontId="206" fillId="4" borderId="37" xfId="0" applyFont="1" applyFill="1" applyBorder="1" applyAlignment="1">
      <alignment horizontal="left" vertical="center" wrapText="1"/>
    </xf>
    <xf numFmtId="0" fontId="210" fillId="4" borderId="37" xfId="0" applyFont="1" applyFill="1" applyBorder="1" applyAlignment="1">
      <alignment horizontal="left" vertical="center" wrapText="1"/>
    </xf>
    <xf numFmtId="0" fontId="206" fillId="4" borderId="37" xfId="0" applyFont="1" applyFill="1" applyBorder="1" applyAlignment="1">
      <alignment horizontal="right" vertical="center"/>
    </xf>
    <xf numFmtId="0" fontId="0" fillId="4" borderId="38" xfId="0" applyFill="1" applyBorder="1" applyAlignment="1">
      <alignment horizontal="right" vertical="center"/>
    </xf>
    <xf numFmtId="3" fontId="206" fillId="4" borderId="37" xfId="0" applyNumberFormat="1" applyFont="1" applyFill="1" applyBorder="1" applyAlignment="1">
      <alignment horizontal="right" vertical="center"/>
    </xf>
    <xf numFmtId="3" fontId="0" fillId="4" borderId="38" xfId="0" applyNumberFormat="1" applyFill="1" applyBorder="1" applyAlignment="1">
      <alignment horizontal="right" vertical="center"/>
    </xf>
    <xf numFmtId="0" fontId="212" fillId="5" borderId="37" xfId="0" applyFont="1" applyFill="1" applyBorder="1" applyAlignment="1">
      <alignment horizontal="left" vertical="center" wrapText="1"/>
    </xf>
    <xf numFmtId="0" fontId="210" fillId="5" borderId="37" xfId="0" applyFont="1" applyFill="1" applyBorder="1" applyAlignment="1">
      <alignment horizontal="left" vertical="center" wrapText="1"/>
    </xf>
    <xf numFmtId="0" fontId="212" fillId="5" borderId="37" xfId="0" applyFont="1" applyFill="1" applyBorder="1" applyAlignment="1">
      <alignment horizontal="right" vertical="center"/>
    </xf>
    <xf numFmtId="3" fontId="212" fillId="5" borderId="37" xfId="0" applyNumberFormat="1" applyFont="1" applyFill="1" applyBorder="1" applyAlignment="1">
      <alignment horizontal="right" vertical="center"/>
    </xf>
    <xf numFmtId="3" fontId="0" fillId="5" borderId="38" xfId="0" applyNumberFormat="1" applyFill="1" applyBorder="1" applyAlignment="1">
      <alignment horizontal="right" vertical="center"/>
    </xf>
    <xf numFmtId="0" fontId="0" fillId="0" borderId="38" xfId="0" applyBorder="1" applyAlignment="1">
      <alignment horizontal="right" vertical="center"/>
    </xf>
    <xf numFmtId="0" fontId="213" fillId="5" borderId="37" xfId="0" applyFont="1" applyFill="1" applyBorder="1" applyAlignment="1">
      <alignment horizontal="left" vertical="center" wrapText="1"/>
    </xf>
    <xf numFmtId="0" fontId="206" fillId="5" borderId="37" xfId="0" applyFont="1" applyFill="1" applyBorder="1" applyAlignment="1">
      <alignment horizontal="left" vertical="center" wrapText="1"/>
    </xf>
    <xf numFmtId="0" fontId="213" fillId="5" borderId="37" xfId="0" applyFont="1" applyFill="1" applyBorder="1" applyAlignment="1">
      <alignment horizontal="right" vertical="center"/>
    </xf>
    <xf numFmtId="3" fontId="214" fillId="5" borderId="38" xfId="0" applyNumberFormat="1" applyFont="1" applyFill="1" applyBorder="1" applyAlignment="1">
      <alignment horizontal="right" vertical="center"/>
    </xf>
    <xf numFmtId="0" fontId="0" fillId="5" borderId="38" xfId="0" applyFill="1" applyBorder="1" applyAlignment="1">
      <alignment horizontal="right" vertical="center"/>
    </xf>
    <xf numFmtId="0" fontId="215" fillId="4" borderId="37" xfId="0" applyFont="1" applyFill="1" applyBorder="1" applyAlignment="1">
      <alignment horizontal="right" vertical="center"/>
    </xf>
    <xf numFmtId="0" fontId="215" fillId="4" borderId="38" xfId="0" applyFont="1" applyFill="1" applyBorder="1" applyAlignment="1">
      <alignment horizontal="right" vertical="center"/>
    </xf>
    <xf numFmtId="3" fontId="215" fillId="4" borderId="37" xfId="0" applyNumberFormat="1" applyFont="1" applyFill="1" applyBorder="1" applyAlignment="1">
      <alignment horizontal="right" vertical="center"/>
    </xf>
    <xf numFmtId="3" fontId="215" fillId="4" borderId="38" xfId="0" applyNumberFormat="1" applyFont="1" applyFill="1" applyBorder="1" applyAlignment="1">
      <alignment horizontal="right" vertical="center"/>
    </xf>
    <xf numFmtId="0" fontId="214" fillId="5" borderId="38" xfId="0" applyFont="1" applyFill="1" applyBorder="1" applyAlignment="1">
      <alignment horizontal="right" vertical="center"/>
    </xf>
    <xf numFmtId="0" fontId="211" fillId="4" borderId="38" xfId="0" applyFont="1" applyFill="1" applyBorder="1" applyAlignment="1">
      <alignment horizontal="right" vertical="center"/>
    </xf>
    <xf numFmtId="0" fontId="211" fillId="5" borderId="38" xfId="0" applyFont="1" applyFill="1" applyBorder="1" applyAlignment="1">
      <alignment horizontal="right" vertical="center"/>
    </xf>
    <xf numFmtId="0" fontId="210" fillId="0" borderId="37" xfId="0" applyFont="1" applyBorder="1" applyAlignment="1">
      <alignment horizontal="left" vertical="center" wrapText="1"/>
    </xf>
    <xf numFmtId="0" fontId="206" fillId="0" borderId="37" xfId="0" applyFont="1" applyBorder="1" applyAlignment="1">
      <alignment horizontal="right" vertical="center"/>
    </xf>
    <xf numFmtId="3" fontId="0" fillId="0" borderId="38" xfId="0" applyNumberFormat="1" applyBorder="1" applyAlignment="1">
      <alignment horizontal="right" vertical="center"/>
    </xf>
    <xf numFmtId="0" fontId="217" fillId="3" borderId="39" xfId="0" applyFont="1" applyFill="1" applyBorder="1" applyAlignment="1">
      <alignment horizontal="center" vertical="center" wrapText="1"/>
    </xf>
    <xf numFmtId="0" fontId="217" fillId="3" borderId="42" xfId="0" applyFont="1" applyFill="1" applyBorder="1" applyAlignment="1">
      <alignment horizontal="center" vertical="center" wrapText="1"/>
    </xf>
    <xf numFmtId="0" fontId="219" fillId="0" borderId="45" xfId="0" applyFont="1" applyBorder="1" applyAlignment="1">
      <alignment horizontal="center" vertical="center" wrapText="1"/>
    </xf>
    <xf numFmtId="0" fontId="221" fillId="0" borderId="86" xfId="0" applyFont="1" applyBorder="1" applyAlignment="1">
      <alignment horizontal="center" vertical="center" wrapText="1"/>
    </xf>
    <xf numFmtId="0" fontId="221" fillId="0" borderId="24" xfId="0" applyFont="1" applyBorder="1" applyAlignment="1">
      <alignment horizontal="center" vertical="center" wrapText="1"/>
    </xf>
    <xf numFmtId="0" fontId="221" fillId="0" borderId="87" xfId="0" applyFont="1" applyBorder="1" applyAlignment="1">
      <alignment horizontal="center" vertical="center" wrapText="1"/>
    </xf>
    <xf numFmtId="0" fontId="221" fillId="0" borderId="149" xfId="0" applyFont="1" applyBorder="1" applyAlignment="1">
      <alignment horizontal="center" vertical="center" wrapText="1"/>
    </xf>
    <xf numFmtId="0" fontId="222" fillId="0" borderId="45" xfId="0" applyFont="1" applyBorder="1" applyAlignment="1">
      <alignment horizontal="center" vertical="center" wrapText="1"/>
    </xf>
    <xf numFmtId="0" fontId="224" fillId="4" borderId="52" xfId="0" applyFont="1" applyFill="1" applyBorder="1" applyAlignment="1">
      <alignment horizontal="center" vertical="center"/>
    </xf>
    <xf numFmtId="0" fontId="225" fillId="4" borderId="53" xfId="0" applyFont="1" applyFill="1" applyBorder="1" applyAlignment="1">
      <alignment horizontal="left" vertical="center" wrapText="1"/>
    </xf>
    <xf numFmtId="0" fontId="225" fillId="4" borderId="49" xfId="0" applyFont="1" applyFill="1" applyBorder="1" applyAlignment="1">
      <alignment horizontal="right" vertical="center"/>
    </xf>
    <xf numFmtId="0" fontId="225" fillId="4" borderId="49" xfId="0" applyFont="1" applyFill="1" applyBorder="1" applyAlignment="1">
      <alignment horizontal="right" vertical="center" wrapText="1"/>
    </xf>
    <xf numFmtId="0" fontId="225" fillId="4" borderId="51" xfId="0" applyFont="1" applyFill="1" applyBorder="1" applyAlignment="1">
      <alignment horizontal="right" vertical="center"/>
    </xf>
    <xf numFmtId="0" fontId="220" fillId="0" borderId="45" xfId="0" applyFont="1" applyBorder="1" applyAlignment="1">
      <alignment horizontal="center" vertical="center" wrapText="1"/>
    </xf>
    <xf numFmtId="0" fontId="220" fillId="0" borderId="46" xfId="0" applyFont="1" applyBorder="1" applyAlignment="1">
      <alignment horizontal="center" vertical="center"/>
    </xf>
    <xf numFmtId="0" fontId="227" fillId="0" borderId="47" xfId="0" applyFont="1" applyBorder="1" applyAlignment="1">
      <alignment horizontal="center" vertical="center"/>
    </xf>
    <xf numFmtId="0" fontId="215" fillId="0" borderId="53" xfId="0" applyFont="1" applyBorder="1" applyAlignment="1">
      <alignment horizontal="left" vertical="center" wrapText="1"/>
    </xf>
    <xf numFmtId="0" fontId="215" fillId="0" borderId="49" xfId="0" applyFont="1" applyBorder="1" applyAlignment="1">
      <alignment horizontal="center" vertical="center"/>
    </xf>
    <xf numFmtId="0" fontId="215" fillId="0" borderId="49" xfId="0" applyFont="1" applyBorder="1" applyAlignment="1">
      <alignment horizontal="left" vertical="center"/>
    </xf>
    <xf numFmtId="0" fontId="215" fillId="0" borderId="49" xfId="0" applyFont="1" applyBorder="1" applyAlignment="1">
      <alignment horizontal="right" vertical="center" wrapText="1"/>
    </xf>
    <xf numFmtId="0" fontId="215" fillId="0" borderId="49" xfId="0" applyFont="1" applyBorder="1" applyAlignment="1">
      <alignment horizontal="right" vertical="center"/>
    </xf>
    <xf numFmtId="0" fontId="215" fillId="0" borderId="51" xfId="0" applyFont="1" applyBorder="1" applyAlignment="1">
      <alignment horizontal="right" vertical="center"/>
    </xf>
    <xf numFmtId="3" fontId="215" fillId="0" borderId="49" xfId="0" applyNumberFormat="1" applyFont="1" applyBorder="1" applyAlignment="1">
      <alignment horizontal="right" vertical="center" wrapText="1"/>
    </xf>
    <xf numFmtId="3" fontId="215" fillId="0" borderId="49" xfId="0" applyNumberFormat="1" applyFont="1" applyBorder="1" applyAlignment="1">
      <alignment horizontal="right" vertical="center"/>
    </xf>
    <xf numFmtId="0" fontId="228" fillId="0" borderId="1" xfId="0" applyFont="1" applyBorder="1"/>
    <xf numFmtId="0" fontId="222" fillId="0" borderId="239" xfId="0" applyFont="1" applyBorder="1" applyAlignment="1">
      <alignment horizontal="center" vertical="center"/>
    </xf>
    <xf numFmtId="0" fontId="222" fillId="0" borderId="109" xfId="0" applyFont="1" applyBorder="1" applyAlignment="1">
      <alignment horizontal="center" vertical="center"/>
    </xf>
    <xf numFmtId="0" fontId="223" fillId="0" borderId="248" xfId="0" applyFont="1" applyBorder="1" applyAlignment="1">
      <alignment horizontal="left" vertical="center"/>
    </xf>
    <xf numFmtId="0" fontId="223" fillId="0" borderId="371" xfId="0" applyFont="1" applyBorder="1" applyAlignment="1">
      <alignment horizontal="left" vertical="center"/>
    </xf>
    <xf numFmtId="0" fontId="229" fillId="4" borderId="53" xfId="0" applyFont="1" applyFill="1" applyBorder="1" applyAlignment="1">
      <alignment horizontal="left" vertical="center" wrapText="1"/>
    </xf>
    <xf numFmtId="0" fontId="229" fillId="4" borderId="49" xfId="0" applyFont="1" applyFill="1" applyBorder="1" applyAlignment="1">
      <alignment horizontal="right" vertical="center"/>
    </xf>
    <xf numFmtId="0" fontId="229" fillId="4" borderId="49" xfId="0" applyFont="1" applyFill="1" applyBorder="1" applyAlignment="1">
      <alignment horizontal="right" vertical="center" wrapText="1"/>
    </xf>
    <xf numFmtId="0" fontId="229" fillId="4" borderId="51" xfId="0" applyFont="1" applyFill="1" applyBorder="1" applyAlignment="1">
      <alignment horizontal="right" vertical="center"/>
    </xf>
    <xf numFmtId="0" fontId="230" fillId="0" borderId="47" xfId="0" applyFont="1" applyBorder="1" applyAlignment="1">
      <alignment horizontal="center" vertical="center"/>
    </xf>
    <xf numFmtId="0" fontId="223" fillId="0" borderId="53" xfId="0" applyFont="1" applyBorder="1" applyAlignment="1">
      <alignment horizontal="left" vertical="center" wrapText="1"/>
    </xf>
    <xf numFmtId="0" fontId="223" fillId="0" borderId="49" xfId="0" applyFont="1" applyBorder="1" applyAlignment="1">
      <alignment horizontal="center" vertical="center"/>
    </xf>
    <xf numFmtId="0" fontId="223" fillId="0" borderId="49" xfId="0" applyFont="1" applyBorder="1" applyAlignment="1">
      <alignment horizontal="left" vertical="center"/>
    </xf>
    <xf numFmtId="0" fontId="94" fillId="0" borderId="0" xfId="0" applyFont="1"/>
    <xf numFmtId="0" fontId="192" fillId="0" borderId="1" xfId="0" applyFont="1" applyBorder="1" applyAlignment="1">
      <alignment horizontal="center" vertical="top"/>
    </xf>
    <xf numFmtId="0" fontId="192" fillId="0" borderId="78" xfId="0" applyFont="1" applyBorder="1" applyAlignment="1">
      <alignment horizontal="center" vertical="top"/>
    </xf>
    <xf numFmtId="0" fontId="51" fillId="2" borderId="1" xfId="1"/>
    <xf numFmtId="0" fontId="109" fillId="2" borderId="1" xfId="1" applyFont="1"/>
    <xf numFmtId="0" fontId="109" fillId="2" borderId="95" xfId="1" applyFont="1" applyBorder="1" applyAlignment="1">
      <alignment horizontal="center" vertical="center" wrapText="1"/>
    </xf>
    <xf numFmtId="0" fontId="51" fillId="2" borderId="95" xfId="1" applyBorder="1" applyAlignment="1">
      <alignment vertical="center" wrapText="1"/>
    </xf>
    <xf numFmtId="49" fontId="51" fillId="2" borderId="95" xfId="1" applyNumberFormat="1" applyBorder="1" applyAlignment="1">
      <alignment horizontal="right" vertical="center" wrapText="1"/>
    </xf>
    <xf numFmtId="3" fontId="51" fillId="2" borderId="95" xfId="1" applyNumberFormat="1" applyBorder="1" applyAlignment="1">
      <alignment vertical="center" wrapText="1"/>
    </xf>
    <xf numFmtId="3" fontId="110" fillId="2" borderId="7" xfId="1" applyNumberFormat="1" applyFont="1" applyFill="1" applyBorder="1" applyAlignment="1" applyProtection="1">
      <alignment horizontal="right" vertical="center"/>
    </xf>
    <xf numFmtId="170" fontId="51" fillId="2" borderId="95" xfId="1" applyNumberFormat="1" applyBorder="1" applyAlignment="1">
      <alignment vertical="center" wrapText="1"/>
    </xf>
    <xf numFmtId="1" fontId="51" fillId="2" borderId="95" xfId="1" applyNumberFormat="1" applyBorder="1" applyAlignment="1">
      <alignment vertical="center" wrapText="1"/>
    </xf>
    <xf numFmtId="0" fontId="134" fillId="2" borderId="1" xfId="0" applyNumberFormat="1" applyFont="1" applyFill="1" applyBorder="1" applyAlignment="1" applyProtection="1">
      <alignment horizontal="left" vertical="top"/>
    </xf>
    <xf numFmtId="0" fontId="83" fillId="13" borderId="29" xfId="0" applyNumberFormat="1" applyFont="1" applyFill="1" applyBorder="1" applyAlignment="1" applyProtection="1">
      <alignment horizontal="left" vertical="center"/>
    </xf>
    <xf numFmtId="0" fontId="83" fillId="13" borderId="32" xfId="0" applyNumberFormat="1" applyFont="1" applyFill="1" applyBorder="1" applyAlignment="1" applyProtection="1">
      <alignment horizontal="left" vertical="center"/>
    </xf>
    <xf numFmtId="164" fontId="83" fillId="13" borderId="33" xfId="0" applyNumberFormat="1" applyFont="1" applyFill="1" applyBorder="1" applyAlignment="1" applyProtection="1">
      <alignment horizontal="left" vertical="center"/>
    </xf>
    <xf numFmtId="0" fontId="83" fillId="13" borderId="13" xfId="0" applyNumberFormat="1" applyFont="1" applyFill="1" applyBorder="1" applyAlignment="1" applyProtection="1">
      <alignment horizontal="center" vertical="center" wrapText="1"/>
    </xf>
    <xf numFmtId="0" fontId="83" fillId="13" borderId="14" xfId="0" applyNumberFormat="1" applyFont="1" applyFill="1" applyBorder="1" applyAlignment="1" applyProtection="1">
      <alignment horizontal="center" vertical="center" wrapText="1"/>
    </xf>
    <xf numFmtId="0" fontId="83" fillId="13" borderId="15" xfId="0" applyNumberFormat="1" applyFont="1" applyFill="1" applyBorder="1" applyAlignment="1" applyProtection="1">
      <alignment horizontal="center" vertical="center" wrapText="1"/>
    </xf>
    <xf numFmtId="0" fontId="83" fillId="13" borderId="163" xfId="0" applyNumberFormat="1" applyFont="1" applyFill="1" applyBorder="1" applyAlignment="1" applyProtection="1">
      <alignment horizontal="center" vertical="center" wrapText="1"/>
    </xf>
    <xf numFmtId="0" fontId="83" fillId="13" borderId="164" xfId="0" applyNumberFormat="1" applyFont="1" applyFill="1" applyBorder="1" applyAlignment="1" applyProtection="1">
      <alignment horizontal="center" vertical="center" wrapText="1"/>
    </xf>
    <xf numFmtId="0" fontId="83" fillId="13" borderId="165" xfId="0" applyNumberFormat="1" applyFont="1" applyFill="1" applyBorder="1" applyAlignment="1" applyProtection="1">
      <alignment horizontal="center" vertical="center" wrapText="1"/>
    </xf>
    <xf numFmtId="0" fontId="83" fillId="13" borderId="16" xfId="0" applyNumberFormat="1" applyFont="1" applyFill="1" applyBorder="1" applyAlignment="1" applyProtection="1">
      <alignment horizontal="center" vertical="center"/>
    </xf>
    <xf numFmtId="0" fontId="83" fillId="13" borderId="17" xfId="0" applyNumberFormat="1" applyFont="1" applyFill="1" applyBorder="1" applyAlignment="1" applyProtection="1">
      <alignment horizontal="center" vertical="center"/>
    </xf>
    <xf numFmtId="0" fontId="18" fillId="14" borderId="6" xfId="0" applyFont="1" applyFill="1" applyBorder="1" applyAlignment="1" applyProtection="1">
      <alignment horizontal="center" vertical="center"/>
    </xf>
    <xf numFmtId="0" fontId="18" fillId="14" borderId="7" xfId="0" applyFont="1" applyFill="1" applyBorder="1" applyAlignment="1" applyProtection="1">
      <alignment horizontal="left" vertical="center"/>
    </xf>
    <xf numFmtId="165" fontId="18" fillId="14" borderId="7" xfId="0" applyNumberFormat="1" applyFont="1" applyFill="1" applyBorder="1" applyAlignment="1" applyProtection="1">
      <alignment horizontal="right" vertical="center"/>
    </xf>
    <xf numFmtId="3" fontId="18" fillId="14" borderId="7" xfId="0" applyNumberFormat="1" applyFont="1" applyFill="1" applyBorder="1" applyAlignment="1" applyProtection="1">
      <alignment horizontal="right" vertical="center"/>
    </xf>
    <xf numFmtId="0" fontId="18" fillId="14" borderId="7" xfId="0" applyFont="1" applyFill="1" applyBorder="1" applyAlignment="1" applyProtection="1">
      <alignment horizontal="right" vertical="center"/>
    </xf>
    <xf numFmtId="3" fontId="18" fillId="14" borderId="8" xfId="0" applyNumberFormat="1" applyFont="1" applyFill="1" applyBorder="1" applyAlignment="1" applyProtection="1">
      <alignment horizontal="right" vertical="center"/>
    </xf>
    <xf numFmtId="166" fontId="18" fillId="14" borderId="7" xfId="0" applyNumberFormat="1" applyFont="1" applyFill="1" applyBorder="1" applyAlignment="1" applyProtection="1">
      <alignment horizontal="right" vertical="center"/>
    </xf>
    <xf numFmtId="167" fontId="18" fillId="14" borderId="7" xfId="0" applyNumberFormat="1" applyFont="1" applyFill="1" applyBorder="1" applyAlignment="1" applyProtection="1">
      <alignment horizontal="right" vertical="center"/>
    </xf>
    <xf numFmtId="0" fontId="58" fillId="14" borderId="6" xfId="0" applyFont="1" applyFill="1" applyBorder="1" applyAlignment="1" applyProtection="1">
      <alignment horizontal="center" vertical="center"/>
    </xf>
    <xf numFmtId="0" fontId="58" fillId="14" borderId="7" xfId="0" applyFont="1" applyFill="1" applyBorder="1" applyAlignment="1" applyProtection="1">
      <alignment horizontal="left" vertical="center"/>
    </xf>
    <xf numFmtId="3" fontId="58" fillId="14" borderId="7" xfId="0" applyNumberFormat="1" applyFont="1" applyFill="1" applyBorder="1" applyAlignment="1" applyProtection="1">
      <alignment horizontal="right" vertical="center"/>
    </xf>
    <xf numFmtId="3" fontId="58" fillId="14" borderId="8" xfId="0" applyNumberFormat="1" applyFont="1" applyFill="1" applyBorder="1" applyAlignment="1" applyProtection="1">
      <alignment horizontal="right" vertical="center"/>
    </xf>
    <xf numFmtId="4" fontId="18" fillId="14" borderId="7" xfId="0" applyNumberFormat="1" applyFont="1" applyFill="1" applyBorder="1" applyAlignment="1" applyProtection="1">
      <alignment horizontal="right" vertical="center"/>
    </xf>
    <xf numFmtId="0" fontId="58" fillId="14" borderId="7" xfId="0" applyFont="1" applyFill="1" applyBorder="1" applyAlignment="1" applyProtection="1">
      <alignment horizontal="left" vertical="center" wrapText="1"/>
    </xf>
    <xf numFmtId="4" fontId="58" fillId="14" borderId="7" xfId="0" applyNumberFormat="1" applyFont="1" applyFill="1" applyBorder="1" applyAlignment="1" applyProtection="1">
      <alignment horizontal="right" vertical="center"/>
    </xf>
    <xf numFmtId="0" fontId="83" fillId="14" borderId="6" xfId="0" applyFont="1" applyFill="1" applyBorder="1" applyAlignment="1" applyProtection="1">
      <alignment horizontal="center" vertical="center"/>
    </xf>
    <xf numFmtId="0" fontId="83" fillId="14" borderId="7" xfId="0" applyFont="1" applyFill="1" applyBorder="1" applyAlignment="1" applyProtection="1">
      <alignment horizontal="left" vertical="center"/>
    </xf>
    <xf numFmtId="167" fontId="83" fillId="14" borderId="7" xfId="0" applyNumberFormat="1" applyFont="1" applyFill="1" applyBorder="1" applyAlignment="1" applyProtection="1">
      <alignment horizontal="right" vertical="center"/>
    </xf>
    <xf numFmtId="3" fontId="83" fillId="14" borderId="7" xfId="0" applyNumberFormat="1" applyFont="1" applyFill="1" applyBorder="1" applyAlignment="1" applyProtection="1">
      <alignment horizontal="right" vertical="center"/>
    </xf>
    <xf numFmtId="3" fontId="83" fillId="14" borderId="8" xfId="0" applyNumberFormat="1" applyFont="1" applyFill="1" applyBorder="1" applyAlignment="1" applyProtection="1">
      <alignment horizontal="right" vertical="center"/>
    </xf>
    <xf numFmtId="4" fontId="83" fillId="14" borderId="7" xfId="0" applyNumberFormat="1" applyFont="1" applyFill="1" applyBorder="1" applyAlignment="1" applyProtection="1">
      <alignment horizontal="right" vertical="center"/>
    </xf>
    <xf numFmtId="0" fontId="83" fillId="14" borderId="7" xfId="0" applyFont="1" applyFill="1" applyBorder="1" applyAlignment="1" applyProtection="1">
      <alignment horizontal="left" vertical="center" wrapText="1"/>
    </xf>
    <xf numFmtId="0" fontId="18" fillId="14" borderId="7" xfId="0" applyFont="1" applyFill="1" applyBorder="1" applyAlignment="1" applyProtection="1">
      <alignment horizontal="left" vertical="center" wrapText="1"/>
    </xf>
    <xf numFmtId="0" fontId="112" fillId="14" borderId="7" xfId="0" applyFont="1" applyFill="1" applyBorder="1" applyAlignment="1" applyProtection="1">
      <alignment horizontal="left" vertical="center" wrapText="1"/>
    </xf>
    <xf numFmtId="3" fontId="112" fillId="14" borderId="7" xfId="0" applyNumberFormat="1" applyFont="1" applyFill="1" applyBorder="1" applyAlignment="1" applyProtection="1">
      <alignment horizontal="right" vertical="center"/>
    </xf>
    <xf numFmtId="3" fontId="112" fillId="14" borderId="8" xfId="0" applyNumberFormat="1" applyFont="1" applyFill="1" applyBorder="1" applyAlignment="1" applyProtection="1">
      <alignment horizontal="right" vertical="center"/>
    </xf>
    <xf numFmtId="0" fontId="231" fillId="2" borderId="1" xfId="0" applyFont="1" applyFill="1" applyBorder="1" applyAlignment="1" applyProtection="1">
      <alignment vertical="center"/>
    </xf>
    <xf numFmtId="0" fontId="231" fillId="2" borderId="1" xfId="0" applyNumberFormat="1" applyFont="1" applyFill="1" applyBorder="1" applyAlignment="1" applyProtection="1">
      <alignment vertical="center"/>
    </xf>
    <xf numFmtId="0" fontId="113" fillId="2" borderId="374" xfId="0" applyFont="1" applyFill="1" applyBorder="1" applyAlignment="1" applyProtection="1">
      <alignment vertical="center"/>
    </xf>
    <xf numFmtId="0" fontId="113" fillId="2" borderId="1" xfId="0" applyNumberFormat="1" applyFont="1" applyFill="1" applyBorder="1" applyAlignment="1" applyProtection="1">
      <alignment vertical="center"/>
    </xf>
    <xf numFmtId="0" fontId="113" fillId="2" borderId="4" xfId="0" applyFont="1" applyFill="1" applyBorder="1" applyAlignment="1" applyProtection="1">
      <alignment horizontal="center" vertical="center"/>
    </xf>
    <xf numFmtId="0" fontId="113" fillId="2" borderId="58" xfId="0" applyFont="1" applyFill="1" applyBorder="1" applyAlignment="1" applyProtection="1">
      <alignment vertical="center"/>
    </xf>
    <xf numFmtId="0" fontId="113" fillId="2" borderId="375" xfId="0" applyFont="1" applyFill="1" applyBorder="1" applyAlignment="1" applyProtection="1">
      <alignment vertical="center"/>
    </xf>
    <xf numFmtId="0" fontId="113" fillId="2" borderId="1" xfId="0" applyNumberFormat="1" applyFont="1" applyFill="1" applyBorder="1" applyAlignment="1" applyProtection="1">
      <alignment horizontal="center" vertical="center"/>
    </xf>
    <xf numFmtId="0" fontId="113" fillId="2" borderId="4" xfId="0" applyFont="1" applyFill="1" applyBorder="1" applyAlignment="1" applyProtection="1">
      <alignment horizontal="center" vertical="center" wrapText="1"/>
    </xf>
    <xf numFmtId="0" fontId="114" fillId="2" borderId="4" xfId="0" applyFont="1" applyFill="1" applyBorder="1" applyAlignment="1" applyProtection="1">
      <alignment horizontal="center" vertical="center" wrapText="1"/>
    </xf>
    <xf numFmtId="0" fontId="114" fillId="2" borderId="56" xfId="0" applyFont="1" applyFill="1" applyBorder="1" applyAlignment="1" applyProtection="1">
      <alignment vertical="center" wrapText="1"/>
    </xf>
    <xf numFmtId="0" fontId="114" fillId="2" borderId="376" xfId="0" applyFont="1" applyFill="1" applyBorder="1" applyAlignment="1" applyProtection="1">
      <alignment vertical="center" wrapText="1"/>
    </xf>
    <xf numFmtId="0" fontId="113" fillId="2" borderId="1" xfId="0" applyNumberFormat="1" applyFont="1" applyFill="1" applyBorder="1" applyAlignment="1" applyProtection="1">
      <alignment horizontal="center" vertical="center" wrapText="1"/>
    </xf>
    <xf numFmtId="3" fontId="110" fillId="2" borderId="54" xfId="0" applyNumberFormat="1" applyFont="1" applyFill="1" applyBorder="1" applyAlignment="1" applyProtection="1">
      <alignment vertical="center"/>
    </xf>
    <xf numFmtId="3" fontId="110" fillId="2" borderId="213" xfId="0" applyNumberFormat="1" applyFont="1" applyFill="1" applyBorder="1" applyAlignment="1" applyProtection="1">
      <alignment vertical="center"/>
    </xf>
    <xf numFmtId="3" fontId="110" fillId="2" borderId="1" xfId="0" applyNumberFormat="1" applyFont="1" applyFill="1" applyBorder="1" applyAlignment="1" applyProtection="1">
      <alignment horizontal="right" vertical="center"/>
    </xf>
    <xf numFmtId="0" fontId="115" fillId="2" borderId="54" xfId="0" applyFont="1" applyFill="1" applyBorder="1" applyAlignment="1" applyProtection="1">
      <alignment horizontal="left" vertical="center"/>
    </xf>
    <xf numFmtId="0" fontId="110" fillId="2" borderId="55" xfId="0" applyFont="1" applyFill="1" applyBorder="1" applyAlignment="1" applyProtection="1">
      <alignment horizontal="left" vertical="center" wrapText="1"/>
    </xf>
    <xf numFmtId="0" fontId="110" fillId="2" borderId="87" xfId="0" applyFont="1" applyFill="1" applyBorder="1" applyAlignment="1" applyProtection="1">
      <alignment horizontal="center" vertical="center"/>
    </xf>
    <xf numFmtId="0" fontId="83" fillId="13" borderId="9" xfId="0" applyNumberFormat="1" applyFont="1" applyFill="1" applyBorder="1" applyAlignment="1" applyProtection="1">
      <alignment horizontal="left" vertical="center" wrapText="1"/>
    </xf>
    <xf numFmtId="0" fontId="83" fillId="13" borderId="10" xfId="0" applyNumberFormat="1" applyFont="1" applyFill="1" applyBorder="1" applyAlignment="1" applyProtection="1">
      <alignment horizontal="left" vertical="center" wrapText="1"/>
    </xf>
    <xf numFmtId="0" fontId="83" fillId="13" borderId="29" xfId="0" applyNumberFormat="1" applyFont="1" applyFill="1" applyBorder="1" applyAlignment="1" applyProtection="1">
      <alignment horizontal="left" vertical="center" wrapText="1"/>
    </xf>
    <xf numFmtId="0" fontId="83" fillId="13" borderId="30" xfId="0" applyNumberFormat="1" applyFont="1" applyFill="1" applyBorder="1" applyAlignment="1" applyProtection="1">
      <alignment horizontal="left" vertical="center" wrapText="1"/>
    </xf>
    <xf numFmtId="0" fontId="83" fillId="13" borderId="172" xfId="0" applyNumberFormat="1" applyFont="1" applyFill="1" applyBorder="1" applyAlignment="1" applyProtection="1">
      <alignment horizontal="center" vertical="center" wrapText="1"/>
    </xf>
    <xf numFmtId="0" fontId="83" fillId="13" borderId="173" xfId="0" applyNumberFormat="1" applyFont="1" applyFill="1" applyBorder="1" applyAlignment="1" applyProtection="1">
      <alignment horizontal="center" vertical="center" wrapText="1"/>
    </xf>
    <xf numFmtId="0" fontId="83" fillId="13" borderId="174" xfId="0" applyNumberFormat="1" applyFont="1" applyFill="1" applyBorder="1" applyAlignment="1" applyProtection="1">
      <alignment horizontal="center" vertical="center" wrapText="1"/>
    </xf>
    <xf numFmtId="0" fontId="83" fillId="13" borderId="12" xfId="0" applyNumberFormat="1" applyFont="1" applyFill="1" applyBorder="1" applyAlignment="1" applyProtection="1">
      <alignment horizontal="center" vertical="center"/>
    </xf>
    <xf numFmtId="0" fontId="110" fillId="2" borderId="6" xfId="0" applyNumberFormat="1" applyFont="1" applyFill="1" applyBorder="1" applyAlignment="1" applyProtection="1">
      <alignment horizontal="center" vertical="center"/>
    </xf>
    <xf numFmtId="0" fontId="110" fillId="2" borderId="7" xfId="0" applyNumberFormat="1" applyFont="1" applyFill="1" applyBorder="1" applyAlignment="1" applyProtection="1">
      <alignment horizontal="center" vertical="center"/>
    </xf>
    <xf numFmtId="0" fontId="110" fillId="2" borderId="7" xfId="0" applyNumberFormat="1" applyFont="1" applyFill="1" applyBorder="1" applyAlignment="1" applyProtection="1">
      <alignment horizontal="left" vertical="center" wrapText="1"/>
    </xf>
    <xf numFmtId="0" fontId="110" fillId="2" borderId="7" xfId="0" applyNumberFormat="1" applyFont="1" applyFill="1" applyBorder="1" applyAlignment="1" applyProtection="1">
      <alignment horizontal="left" vertical="center"/>
    </xf>
    <xf numFmtId="0" fontId="118" fillId="2" borderId="35" xfId="0" applyNumberFormat="1" applyFont="1" applyFill="1" applyBorder="1" applyAlignment="1" applyProtection="1">
      <alignment horizontal="center" vertical="center" wrapText="1"/>
    </xf>
    <xf numFmtId="0" fontId="110" fillId="14" borderId="37" xfId="0" applyNumberFormat="1" applyFont="1" applyFill="1" applyBorder="1" applyAlignment="1" applyProtection="1">
      <alignment horizontal="left" vertical="center" wrapText="1"/>
    </xf>
    <xf numFmtId="0" fontId="122" fillId="14" borderId="37" xfId="0" applyNumberFormat="1" applyFont="1" applyFill="1" applyBorder="1" applyAlignment="1" applyProtection="1">
      <alignment horizontal="left" vertical="center" wrapText="1"/>
    </xf>
    <xf numFmtId="3" fontId="110" fillId="14" borderId="37" xfId="0" applyNumberFormat="1" applyFont="1" applyFill="1" applyBorder="1" applyAlignment="1" applyProtection="1">
      <alignment horizontal="right" vertical="center"/>
    </xf>
    <xf numFmtId="3" fontId="110" fillId="14" borderId="38" xfId="0" applyNumberFormat="1" applyFont="1" applyFill="1" applyBorder="1" applyAlignment="1" applyProtection="1">
      <alignment horizontal="right" vertical="center"/>
    </xf>
    <xf numFmtId="0" fontId="123" fillId="15" borderId="37" xfId="0" applyNumberFormat="1" applyFont="1" applyFill="1" applyBorder="1" applyAlignment="1" applyProtection="1">
      <alignment horizontal="left" vertical="center" wrapText="1"/>
    </xf>
    <xf numFmtId="0" fontId="122" fillId="15" borderId="37" xfId="0" applyNumberFormat="1" applyFont="1" applyFill="1" applyBorder="1" applyAlignment="1" applyProtection="1">
      <alignment horizontal="left" vertical="center" wrapText="1"/>
    </xf>
    <xf numFmtId="3" fontId="123" fillId="15" borderId="37" xfId="0" applyNumberFormat="1" applyFont="1" applyFill="1" applyBorder="1" applyAlignment="1" applyProtection="1">
      <alignment horizontal="right" vertical="center"/>
    </xf>
    <xf numFmtId="3" fontId="123" fillId="15" borderId="38" xfId="0" applyNumberFormat="1" applyFont="1" applyFill="1" applyBorder="1" applyAlignment="1" applyProtection="1">
      <alignment horizontal="right" vertical="center"/>
    </xf>
    <xf numFmtId="0" fontId="124" fillId="15" borderId="37" xfId="0" applyNumberFormat="1" applyFont="1" applyFill="1" applyBorder="1" applyAlignment="1" applyProtection="1">
      <alignment horizontal="left" vertical="center" wrapText="1"/>
    </xf>
    <xf numFmtId="0" fontId="110" fillId="15" borderId="37" xfId="0" applyNumberFormat="1" applyFont="1" applyFill="1" applyBorder="1" applyAlignment="1" applyProtection="1">
      <alignment horizontal="left" vertical="center" wrapText="1"/>
    </xf>
    <xf numFmtId="3" fontId="124" fillId="15" borderId="37" xfId="0" applyNumberFormat="1" applyFont="1" applyFill="1" applyBorder="1" applyAlignment="1" applyProtection="1">
      <alignment horizontal="right" vertical="center"/>
    </xf>
    <xf numFmtId="3" fontId="124" fillId="15" borderId="38" xfId="0" applyNumberFormat="1" applyFont="1" applyFill="1" applyBorder="1" applyAlignment="1" applyProtection="1">
      <alignment horizontal="right" vertical="center"/>
    </xf>
    <xf numFmtId="0" fontId="124" fillId="13" borderId="39" xfId="0" applyNumberFormat="1" applyFont="1" applyFill="1" applyBorder="1" applyAlignment="1" applyProtection="1">
      <alignment horizontal="center" vertical="center" wrapText="1"/>
    </xf>
    <xf numFmtId="0" fontId="124" fillId="13" borderId="42" xfId="0" applyNumberFormat="1" applyFont="1" applyFill="1" applyBorder="1" applyAlignment="1" applyProtection="1">
      <alignment horizontal="center" vertical="center" wrapText="1"/>
    </xf>
    <xf numFmtId="0" fontId="48" fillId="2" borderId="45" xfId="0" applyNumberFormat="1" applyFont="1" applyFill="1" applyBorder="1" applyAlignment="1" applyProtection="1">
      <alignment horizontal="center" vertical="center" wrapText="1"/>
    </xf>
    <xf numFmtId="0" fontId="49" fillId="2" borderId="45" xfId="0" applyNumberFormat="1" applyFont="1" applyFill="1" applyBorder="1" applyAlignment="1" applyProtection="1">
      <alignment horizontal="center" vertical="center" wrapText="1"/>
    </xf>
    <xf numFmtId="0" fontId="49" fillId="2" borderId="175" xfId="0" applyNumberFormat="1" applyFont="1" applyFill="1" applyBorder="1" applyAlignment="1" applyProtection="1">
      <alignment horizontal="center" vertical="center"/>
    </xf>
    <xf numFmtId="0" fontId="17" fillId="14" borderId="47" xfId="0" applyNumberFormat="1" applyFont="1" applyFill="1" applyBorder="1" applyAlignment="1" applyProtection="1">
      <alignment horizontal="center" vertical="center"/>
    </xf>
    <xf numFmtId="0" fontId="117" fillId="14" borderId="48" xfId="0" applyNumberFormat="1" applyFont="1" applyFill="1" applyBorder="1" applyAlignment="1" applyProtection="1">
      <alignment horizontal="left" vertical="center" wrapText="1"/>
    </xf>
    <xf numFmtId="0" fontId="13" fillId="14" borderId="49" xfId="0" applyNumberFormat="1" applyFont="1" applyFill="1" applyBorder="1" applyAlignment="1" applyProtection="1">
      <alignment horizontal="center" vertical="center"/>
    </xf>
    <xf numFmtId="0" fontId="18" fillId="14" borderId="50" xfId="0" applyNumberFormat="1" applyFont="1" applyFill="1" applyBorder="1" applyAlignment="1" applyProtection="1">
      <alignment horizontal="right" vertical="center" wrapText="1"/>
    </xf>
    <xf numFmtId="0" fontId="18" fillId="14" borderId="49" xfId="0" applyNumberFormat="1" applyFont="1" applyFill="1" applyBorder="1" applyAlignment="1" applyProtection="1">
      <alignment horizontal="right" vertical="center" wrapText="1"/>
    </xf>
    <xf numFmtId="9" fontId="117" fillId="14" borderId="49" xfId="0" applyNumberFormat="1" applyFont="1" applyFill="1" applyBorder="1" applyAlignment="1" applyProtection="1">
      <alignment horizontal="right" vertical="center"/>
    </xf>
    <xf numFmtId="0" fontId="18" fillId="14" borderId="49" xfId="0" applyNumberFormat="1" applyFont="1" applyFill="1" applyBorder="1" applyAlignment="1" applyProtection="1">
      <alignment horizontal="right" vertical="center"/>
    </xf>
    <xf numFmtId="0" fontId="118" fillId="2" borderId="45" xfId="0" applyNumberFormat="1" applyFont="1" applyFill="1" applyBorder="1" applyAlignment="1" applyProtection="1">
      <alignment horizontal="center" vertical="center" wrapText="1"/>
    </xf>
    <xf numFmtId="0" fontId="126" fillId="14" borderId="52" xfId="0" applyNumberFormat="1" applyFont="1" applyFill="1" applyBorder="1" applyAlignment="1" applyProtection="1">
      <alignment horizontal="center" vertical="center"/>
    </xf>
    <xf numFmtId="0" fontId="117" fillId="14" borderId="53" xfId="0" applyNumberFormat="1" applyFont="1" applyFill="1" applyBorder="1" applyAlignment="1" applyProtection="1">
      <alignment horizontal="left" vertical="center" wrapText="1"/>
    </xf>
    <xf numFmtId="0" fontId="117" fillId="14" borderId="49" xfId="0" applyNumberFormat="1" applyFont="1" applyFill="1" applyBorder="1" applyAlignment="1" applyProtection="1">
      <alignment horizontal="right" vertical="center"/>
    </xf>
    <xf numFmtId="0" fontId="117" fillId="14" borderId="49" xfId="0" applyNumberFormat="1" applyFont="1" applyFill="1" applyBorder="1" applyAlignment="1" applyProtection="1">
      <alignment horizontal="right" vertical="center" wrapText="1"/>
    </xf>
    <xf numFmtId="0" fontId="117" fillId="14" borderId="51" xfId="0" applyNumberFormat="1" applyFont="1" applyFill="1" applyBorder="1" applyAlignment="1" applyProtection="1">
      <alignment horizontal="right" vertical="center"/>
    </xf>
    <xf numFmtId="0" fontId="128" fillId="2" borderId="47" xfId="0" applyNumberFormat="1" applyFont="1" applyFill="1" applyBorder="1" applyAlignment="1" applyProtection="1">
      <alignment horizontal="center" vertical="center"/>
    </xf>
    <xf numFmtId="0" fontId="125" fillId="2" borderId="53" xfId="0" applyNumberFormat="1" applyFont="1" applyFill="1" applyBorder="1" applyAlignment="1" applyProtection="1">
      <alignment horizontal="left" vertical="center" wrapText="1"/>
    </xf>
    <xf numFmtId="0" fontId="110" fillId="2" borderId="49" xfId="0" applyNumberFormat="1" applyFont="1" applyFill="1" applyBorder="1" applyAlignment="1" applyProtection="1">
      <alignment horizontal="center" vertical="center"/>
    </xf>
    <xf numFmtId="0" fontId="110" fillId="2" borderId="49" xfId="0" applyNumberFormat="1" applyFont="1" applyFill="1" applyBorder="1" applyAlignment="1" applyProtection="1">
      <alignment horizontal="left" vertical="center"/>
    </xf>
    <xf numFmtId="3" fontId="110" fillId="2" borderId="51" xfId="0" applyNumberFormat="1" applyFont="1" applyFill="1" applyBorder="1" applyAlignment="1" applyProtection="1">
      <alignment horizontal="right" vertical="center"/>
    </xf>
    <xf numFmtId="0" fontId="128" fillId="2" borderId="37" xfId="0" applyNumberFormat="1" applyFont="1" applyFill="1" applyBorder="1" applyAlignment="1" applyProtection="1">
      <alignment horizontal="center" vertical="center"/>
    </xf>
    <xf numFmtId="0" fontId="128" fillId="14" borderId="37" xfId="0" applyNumberFormat="1" applyFont="1" applyFill="1" applyBorder="1" applyAlignment="1" applyProtection="1">
      <alignment horizontal="left" vertical="center" wrapText="1"/>
    </xf>
    <xf numFmtId="0" fontId="129" fillId="2" borderId="47" xfId="0" applyNumberFormat="1" applyFont="1" applyFill="1" applyBorder="1" applyAlignment="1" applyProtection="1">
      <alignment horizontal="center" vertical="center"/>
    </xf>
    <xf numFmtId="0" fontId="110" fillId="2" borderId="53" xfId="0" applyNumberFormat="1" applyFont="1" applyFill="1" applyBorder="1" applyAlignment="1" applyProtection="1">
      <alignment horizontal="left" vertical="center" wrapText="1"/>
    </xf>
    <xf numFmtId="0" fontId="9" fillId="6" borderId="15" xfId="0" applyNumberFormat="1" applyFont="1" applyFill="1" applyBorder="1" applyAlignment="1" applyProtection="1">
      <alignment horizontal="center" vertical="center" wrapText="1"/>
    </xf>
    <xf numFmtId="0" fontId="13" fillId="7" borderId="6" xfId="0" applyNumberFormat="1" applyFont="1" applyFill="1" applyBorder="1" applyAlignment="1" applyProtection="1">
      <alignment horizontal="center" vertical="center"/>
    </xf>
    <xf numFmtId="0" fontId="11" fillId="2" borderId="22" xfId="0" applyNumberFormat="1" applyFont="1" applyFill="1" applyBorder="1" applyAlignment="1" applyProtection="1">
      <alignment horizontal="center" vertical="center"/>
    </xf>
    <xf numFmtId="0" fontId="9" fillId="6" borderId="13" xfId="0" applyNumberFormat="1" applyFont="1" applyFill="1" applyBorder="1" applyAlignment="1" applyProtection="1">
      <alignment horizontal="center" vertical="center"/>
    </xf>
    <xf numFmtId="0" fontId="12" fillId="2" borderId="22" xfId="0" applyNumberFormat="1" applyFont="1" applyFill="1" applyBorder="1" applyAlignment="1" applyProtection="1">
      <alignment horizontal="center" vertical="center"/>
    </xf>
    <xf numFmtId="0" fontId="23" fillId="0" borderId="0" xfId="0" applyFont="1" applyAlignment="1">
      <alignment wrapText="1"/>
    </xf>
    <xf numFmtId="0" fontId="161" fillId="0" borderId="0" xfId="0" applyFont="1"/>
    <xf numFmtId="0" fontId="52" fillId="0" borderId="198" xfId="0" applyFont="1" applyBorder="1" applyAlignment="1">
      <alignment horizontal="center" vertical="center" wrapText="1"/>
    </xf>
    <xf numFmtId="0" fontId="52" fillId="0" borderId="199" xfId="0" applyFont="1" applyBorder="1" applyAlignment="1">
      <alignment horizontal="center" vertical="center" wrapText="1"/>
    </xf>
    <xf numFmtId="0" fontId="52" fillId="0" borderId="199" xfId="0" applyFont="1" applyBorder="1" applyAlignment="1">
      <alignment horizontal="center" vertical="center"/>
    </xf>
    <xf numFmtId="0" fontId="52" fillId="0" borderId="200" xfId="0" applyFont="1" applyBorder="1" applyAlignment="1">
      <alignment horizontal="center" vertical="center"/>
    </xf>
    <xf numFmtId="0" fontId="57" fillId="0" borderId="6"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horizontal="left" vertical="center"/>
    </xf>
    <xf numFmtId="3" fontId="57" fillId="0" borderId="7" xfId="0" applyNumberFormat="1" applyFont="1" applyBorder="1" applyAlignment="1">
      <alignment horizontal="right" vertical="center"/>
    </xf>
    <xf numFmtId="3" fontId="57" fillId="0" borderId="8" xfId="0" applyNumberFormat="1" applyFont="1" applyBorder="1" applyAlignment="1">
      <alignment horizontal="right" vertical="center"/>
    </xf>
    <xf numFmtId="0" fontId="52" fillId="0" borderId="7" xfId="0" applyFont="1" applyBorder="1" applyAlignment="1">
      <alignment horizontal="left" vertical="center"/>
    </xf>
    <xf numFmtId="3" fontId="52" fillId="0" borderId="7" xfId="0" applyNumberFormat="1" applyFont="1" applyBorder="1" applyAlignment="1">
      <alignment horizontal="right" vertical="center"/>
    </xf>
    <xf numFmtId="3" fontId="52" fillId="0" borderId="8" xfId="0" applyNumberFormat="1" applyFont="1" applyBorder="1" applyAlignment="1">
      <alignment horizontal="right" vertical="center"/>
    </xf>
    <xf numFmtId="0" fontId="22" fillId="0" borderId="4" xfId="0" applyFont="1" applyBorder="1" applyAlignment="1">
      <alignment horizontal="left" vertical="center"/>
    </xf>
    <xf numFmtId="43" fontId="161" fillId="2" borderId="1" xfId="2" applyFont="1"/>
    <xf numFmtId="9" fontId="161" fillId="2" borderId="1" xfId="3" applyFont="1"/>
    <xf numFmtId="43" fontId="161" fillId="0" borderId="0" xfId="0" applyNumberFormat="1" applyFont="1"/>
    <xf numFmtId="0" fontId="0" fillId="2" borderId="0" xfId="0" applyFill="1" applyAlignment="1" applyProtection="1">
      <alignment wrapText="1"/>
      <protection locked="0"/>
    </xf>
    <xf numFmtId="0" fontId="7" fillId="6" borderId="29" xfId="0" applyFont="1" applyFill="1" applyBorder="1" applyAlignment="1">
      <alignment horizontal="left" vertical="center"/>
    </xf>
    <xf numFmtId="0" fontId="9" fillId="6"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left" vertical="center"/>
    </xf>
    <xf numFmtId="3" fontId="13" fillId="7" borderId="7" xfId="0" applyNumberFormat="1" applyFont="1" applyFill="1" applyBorder="1" applyAlignment="1">
      <alignment horizontal="right" vertical="center"/>
    </xf>
    <xf numFmtId="3" fontId="13" fillId="0" borderId="7" xfId="0" applyNumberFormat="1" applyFont="1" applyBorder="1" applyAlignment="1">
      <alignment horizontal="right" vertical="center"/>
    </xf>
    <xf numFmtId="3" fontId="13" fillId="7" borderId="8" xfId="0" applyNumberFormat="1" applyFont="1" applyFill="1" applyBorder="1" applyAlignment="1">
      <alignment horizontal="right" vertical="center"/>
    </xf>
    <xf numFmtId="0" fontId="14" fillId="7" borderId="6" xfId="0" applyFont="1" applyFill="1" applyBorder="1" applyAlignment="1">
      <alignment horizontal="center" vertical="center"/>
    </xf>
    <xf numFmtId="0" fontId="14" fillId="7" borderId="7" xfId="0" applyFont="1" applyFill="1" applyBorder="1" applyAlignment="1">
      <alignment horizontal="left" vertical="center"/>
    </xf>
    <xf numFmtId="3" fontId="14" fillId="0" borderId="7" xfId="0" applyNumberFormat="1" applyFont="1" applyBorder="1" applyAlignment="1">
      <alignment horizontal="right" vertical="center"/>
    </xf>
    <xf numFmtId="3" fontId="63" fillId="0" borderId="7" xfId="0" applyNumberFormat="1" applyFont="1" applyBorder="1" applyAlignment="1">
      <alignment horizontal="right" vertical="center"/>
    </xf>
    <xf numFmtId="3" fontId="14" fillId="7" borderId="7" xfId="0" applyNumberFormat="1" applyFont="1" applyFill="1" applyBorder="1" applyAlignment="1">
      <alignment horizontal="right" vertical="center"/>
    </xf>
    <xf numFmtId="3" fontId="14" fillId="7" borderId="8" xfId="0" applyNumberFormat="1" applyFont="1" applyFill="1" applyBorder="1" applyAlignment="1">
      <alignment horizontal="right" vertical="center"/>
    </xf>
    <xf numFmtId="0" fontId="9" fillId="7" borderId="6" xfId="0" applyFont="1" applyFill="1" applyBorder="1" applyAlignment="1">
      <alignment horizontal="center" vertical="center"/>
    </xf>
    <xf numFmtId="0" fontId="9" fillId="7" borderId="7" xfId="0" applyFont="1" applyFill="1" applyBorder="1" applyAlignment="1">
      <alignment horizontal="left" vertical="center"/>
    </xf>
    <xf numFmtId="3" fontId="9" fillId="0" borderId="7" xfId="0" applyNumberFormat="1" applyFont="1" applyBorder="1" applyAlignment="1">
      <alignment horizontal="right" vertical="center"/>
    </xf>
    <xf numFmtId="3" fontId="9" fillId="7" borderId="7" xfId="0" applyNumberFormat="1" applyFont="1" applyFill="1" applyBorder="1" applyAlignment="1">
      <alignment horizontal="right" vertical="center"/>
    </xf>
    <xf numFmtId="3" fontId="161" fillId="0" borderId="0" xfId="0" applyNumberFormat="1" applyFont="1"/>
    <xf numFmtId="3" fontId="9" fillId="7" borderId="8" xfId="0" applyNumberFormat="1" applyFont="1" applyFill="1" applyBorder="1" applyAlignment="1">
      <alignment horizontal="right"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2" fillId="2" borderId="22" xfId="0" applyFont="1" applyFill="1" applyBorder="1" applyAlignment="1">
      <alignment horizontal="center" vertical="center"/>
    </xf>
    <xf numFmtId="0" fontId="9" fillId="7" borderId="7" xfId="0" applyFont="1" applyFill="1" applyBorder="1" applyAlignment="1">
      <alignment horizontal="left" vertical="center" wrapText="1"/>
    </xf>
    <xf numFmtId="0" fontId="13" fillId="7" borderId="7" xfId="0" applyFont="1" applyFill="1" applyBorder="1" applyAlignment="1">
      <alignment horizontal="left" vertical="center" wrapText="1"/>
    </xf>
    <xf numFmtId="0" fontId="14" fillId="7" borderId="7" xfId="0" applyFont="1" applyFill="1" applyBorder="1" applyAlignment="1">
      <alignment horizontal="left" vertical="center" wrapText="1"/>
    </xf>
    <xf numFmtId="0" fontId="16" fillId="7" borderId="7" xfId="0" applyFont="1" applyFill="1" applyBorder="1" applyAlignment="1">
      <alignment horizontal="left" vertical="center" wrapText="1"/>
    </xf>
    <xf numFmtId="3" fontId="16" fillId="7" borderId="7" xfId="0" applyNumberFormat="1" applyFont="1" applyFill="1" applyBorder="1" applyAlignment="1">
      <alignment horizontal="right" vertical="center"/>
    </xf>
    <xf numFmtId="3" fontId="16" fillId="7" borderId="8" xfId="0" applyNumberFormat="1" applyFont="1" applyFill="1" applyBorder="1" applyAlignment="1">
      <alignment horizontal="right" vertical="center"/>
    </xf>
    <xf numFmtId="0" fontId="5" fillId="2" borderId="1" xfId="0" applyFont="1" applyFill="1" applyBorder="1" applyAlignment="1">
      <alignment horizontal="left" vertical="top"/>
    </xf>
    <xf numFmtId="0" fontId="71" fillId="2" borderId="4" xfId="0" applyFont="1" applyFill="1" applyBorder="1" applyAlignment="1">
      <alignment horizontal="left" vertical="center"/>
    </xf>
    <xf numFmtId="0" fontId="42" fillId="2" borderId="4" xfId="0" applyFont="1" applyFill="1" applyBorder="1" applyAlignment="1">
      <alignment horizontal="center" vertical="center"/>
    </xf>
    <xf numFmtId="0" fontId="42" fillId="2" borderId="5" xfId="0" applyFont="1" applyFill="1" applyBorder="1" applyAlignment="1">
      <alignment horizontal="center" vertical="center"/>
    </xf>
    <xf numFmtId="0" fontId="42"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3" fillId="2" borderId="6" xfId="0" applyFont="1" applyFill="1" applyBorder="1" applyAlignment="1">
      <alignment horizontal="center" vertical="center"/>
    </xf>
    <xf numFmtId="0" fontId="43" fillId="2" borderId="7" xfId="0" applyFont="1" applyFill="1" applyBorder="1" applyAlignment="1">
      <alignment horizontal="left" vertical="center"/>
    </xf>
    <xf numFmtId="0" fontId="43" fillId="2" borderId="7" xfId="0" applyFont="1" applyFill="1" applyBorder="1" applyAlignment="1">
      <alignment horizontal="center" vertical="center"/>
    </xf>
    <xf numFmtId="0" fontId="43" fillId="2" borderId="7" xfId="0" applyFont="1" applyFill="1" applyBorder="1" applyAlignment="1">
      <alignment horizontal="left" vertical="center" wrapText="1"/>
    </xf>
    <xf numFmtId="3" fontId="43" fillId="2" borderId="7" xfId="0" applyNumberFormat="1" applyFont="1" applyFill="1" applyBorder="1" applyAlignment="1">
      <alignment horizontal="right" vertical="center"/>
    </xf>
    <xf numFmtId="3" fontId="43" fillId="2" borderId="8" xfId="0" applyNumberFormat="1" applyFont="1" applyFill="1" applyBorder="1" applyAlignment="1">
      <alignment horizontal="right" vertical="center"/>
    </xf>
    <xf numFmtId="0" fontId="7" fillId="6" borderId="9"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7" fillId="6" borderId="29" xfId="0" applyFont="1" applyFill="1" applyBorder="1" applyAlignment="1">
      <alignment horizontal="left" vertical="center" wrapText="1"/>
    </xf>
    <xf numFmtId="0" fontId="7" fillId="6" borderId="30" xfId="0" applyFont="1" applyFill="1" applyBorder="1" applyAlignment="1">
      <alignment horizontal="left" vertical="center" wrapText="1"/>
    </xf>
    <xf numFmtId="0" fontId="9" fillId="6" borderId="172" xfId="0" applyFont="1" applyFill="1" applyBorder="1" applyAlignment="1">
      <alignment horizontal="center" vertical="center" wrapText="1"/>
    </xf>
    <xf numFmtId="0" fontId="9" fillId="6" borderId="173" xfId="0" applyFont="1" applyFill="1" applyBorder="1" applyAlignment="1">
      <alignment horizontal="center" vertical="center" wrapText="1"/>
    </xf>
    <xf numFmtId="0" fontId="9" fillId="6" borderId="174" xfId="0" applyFont="1" applyFill="1" applyBorder="1" applyAlignment="1">
      <alignment horizontal="center" vertical="center" wrapText="1"/>
    </xf>
    <xf numFmtId="0" fontId="9" fillId="6" borderId="12" xfId="0" applyFont="1" applyFill="1" applyBorder="1" applyAlignment="1">
      <alignment horizontal="center" vertical="center"/>
    </xf>
    <xf numFmtId="0" fontId="10" fillId="2" borderId="34" xfId="0" applyFont="1" applyFill="1" applyBorder="1" applyAlignment="1">
      <alignment horizontal="center" vertical="center"/>
    </xf>
    <xf numFmtId="0" fontId="15" fillId="2" borderId="6" xfId="0" applyFont="1" applyFill="1" applyBorder="1" applyAlignment="1">
      <alignment horizontal="center" vertical="center"/>
    </xf>
    <xf numFmtId="0" fontId="13"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3" fontId="15" fillId="2" borderId="7" xfId="0" applyNumberFormat="1" applyFont="1" applyFill="1" applyBorder="1" applyAlignment="1">
      <alignment horizontal="right" vertical="center"/>
    </xf>
    <xf numFmtId="0" fontId="15" fillId="2" borderId="7" xfId="0" applyFont="1" applyFill="1" applyBorder="1" applyAlignment="1">
      <alignment horizontal="right" vertical="center"/>
    </xf>
    <xf numFmtId="1" fontId="15" fillId="2" borderId="7" xfId="0" applyNumberFormat="1" applyFont="1" applyFill="1" applyBorder="1" applyAlignment="1">
      <alignment horizontal="right" vertical="center"/>
    </xf>
    <xf numFmtId="0" fontId="15" fillId="2" borderId="8" xfId="0" applyFont="1" applyFill="1" applyBorder="1" applyAlignment="1">
      <alignment horizontal="right" vertical="center" wrapText="1"/>
    </xf>
    <xf numFmtId="0" fontId="15" fillId="0" borderId="7" xfId="0" applyFont="1" applyBorder="1" applyAlignment="1">
      <alignment horizontal="right" vertical="center"/>
    </xf>
    <xf numFmtId="3" fontId="15" fillId="0" borderId="7" xfId="0" applyNumberFormat="1" applyFont="1" applyBorder="1" applyAlignment="1">
      <alignment horizontal="right" vertical="center"/>
    </xf>
    <xf numFmtId="1" fontId="15" fillId="0" borderId="7" xfId="0" applyNumberFormat="1" applyFont="1" applyBorder="1" applyAlignment="1">
      <alignment horizontal="right" vertical="center"/>
    </xf>
    <xf numFmtId="0" fontId="4" fillId="2" borderId="5" xfId="0" applyFont="1" applyFill="1" applyBorder="1" applyAlignment="1">
      <alignment horizontal="center" vertical="center" wrapText="1"/>
    </xf>
    <xf numFmtId="0" fontId="43" fillId="2" borderId="7" xfId="0" applyFont="1" applyFill="1" applyBorder="1" applyAlignment="1">
      <alignment horizontal="right" vertical="center"/>
    </xf>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wrapText="1"/>
    </xf>
    <xf numFmtId="164" fontId="42" fillId="2" borderId="3" xfId="0" applyNumberFormat="1" applyFont="1" applyFill="1" applyBorder="1" applyAlignment="1">
      <alignment horizontal="center" vertical="center" wrapText="1"/>
    </xf>
    <xf numFmtId="0" fontId="42" fillId="2" borderId="35" xfId="0" applyFont="1" applyFill="1" applyBorder="1" applyAlignment="1">
      <alignment horizontal="center" vertical="center" wrapText="1"/>
    </xf>
    <xf numFmtId="0" fontId="43" fillId="2" borderId="36" xfId="0" applyFont="1" applyFill="1" applyBorder="1" applyAlignment="1">
      <alignment horizontal="center" vertical="center"/>
    </xf>
    <xf numFmtId="0" fontId="43" fillId="2" borderId="37" xfId="0" applyFont="1" applyFill="1" applyBorder="1" applyAlignment="1">
      <alignment horizontal="center" vertical="center"/>
    </xf>
    <xf numFmtId="0" fontId="43" fillId="2" borderId="37" xfId="0" applyFont="1" applyFill="1" applyBorder="1" applyAlignment="1">
      <alignment horizontal="left" vertical="center" wrapText="1"/>
    </xf>
    <xf numFmtId="0" fontId="43" fillId="0" borderId="38" xfId="0" applyFont="1" applyBorder="1" applyAlignment="1">
      <alignment horizontal="right" vertical="center"/>
    </xf>
    <xf numFmtId="3" fontId="43" fillId="0" borderId="38" xfId="0" applyNumberFormat="1" applyFont="1" applyBorder="1" applyAlignment="1">
      <alignment horizontal="right" vertical="center"/>
    </xf>
    <xf numFmtId="3" fontId="45" fillId="0" borderId="38" xfId="0" applyNumberFormat="1" applyFont="1" applyBorder="1" applyAlignment="1">
      <alignment horizontal="right" vertical="center"/>
    </xf>
    <xf numFmtId="3" fontId="45" fillId="0" borderId="37" xfId="0" applyNumberFormat="1" applyFont="1" applyBorder="1" applyAlignment="1">
      <alignment horizontal="right" vertical="center"/>
    </xf>
    <xf numFmtId="3" fontId="46" fillId="0" borderId="37" xfId="0" applyNumberFormat="1" applyFont="1" applyBorder="1" applyAlignment="1">
      <alignment horizontal="right" vertical="center"/>
    </xf>
    <xf numFmtId="3" fontId="46" fillId="0" borderId="38" xfId="0" applyNumberFormat="1" applyFont="1" applyBorder="1" applyAlignment="1">
      <alignment horizontal="right" vertical="center"/>
    </xf>
    <xf numFmtId="3" fontId="43" fillId="7" borderId="38" xfId="0" applyNumberFormat="1" applyFont="1" applyFill="1" applyBorder="1" applyAlignment="1">
      <alignment horizontal="right" vertical="center"/>
    </xf>
    <xf numFmtId="3" fontId="45" fillId="8" borderId="38" xfId="0" applyNumberFormat="1" applyFont="1" applyFill="1" applyBorder="1" applyAlignment="1">
      <alignment horizontal="right" vertical="center"/>
    </xf>
    <xf numFmtId="3" fontId="46" fillId="8" borderId="38" xfId="0" applyNumberFormat="1" applyFont="1" applyFill="1" applyBorder="1" applyAlignment="1">
      <alignment horizontal="right" vertical="center"/>
    </xf>
    <xf numFmtId="0" fontId="232" fillId="6" borderId="39" xfId="0" applyFont="1" applyFill="1" applyBorder="1" applyAlignment="1">
      <alignment horizontal="center" vertical="center" wrapText="1"/>
    </xf>
    <xf numFmtId="0" fontId="232" fillId="6" borderId="378" xfId="0" applyFont="1" applyFill="1" applyBorder="1" applyAlignment="1">
      <alignment horizontal="center" vertical="center" wrapText="1"/>
    </xf>
    <xf numFmtId="0" fontId="48" fillId="2" borderId="381" xfId="0" applyFont="1" applyFill="1" applyBorder="1" applyAlignment="1">
      <alignment horizontal="center" vertical="center" wrapText="1"/>
    </xf>
    <xf numFmtId="0" fontId="49" fillId="2" borderId="384" xfId="0" applyFont="1" applyFill="1" applyBorder="1" applyAlignment="1">
      <alignment horizontal="center" vertical="center" wrapText="1"/>
    </xf>
    <xf numFmtId="0" fontId="49" fillId="2" borderId="46" xfId="0" applyFont="1" applyFill="1" applyBorder="1" applyAlignment="1">
      <alignment horizontal="center" vertical="center"/>
    </xf>
    <xf numFmtId="0" fontId="233" fillId="2" borderId="7" xfId="0" applyFont="1" applyFill="1" applyBorder="1" applyAlignment="1">
      <alignment horizontal="center" vertical="center" wrapText="1"/>
    </xf>
    <xf numFmtId="0" fontId="233" fillId="2" borderId="176" xfId="0" applyFont="1" applyFill="1" applyBorder="1" applyAlignment="1">
      <alignment horizontal="center" vertical="center" wrapText="1"/>
    </xf>
    <xf numFmtId="0" fontId="233" fillId="2" borderId="215" xfId="0" applyFont="1" applyFill="1" applyBorder="1" applyAlignment="1">
      <alignment horizontal="center" vertical="center"/>
    </xf>
    <xf numFmtId="0" fontId="17" fillId="7" borderId="256" xfId="0" applyFont="1" applyFill="1" applyBorder="1" applyAlignment="1">
      <alignment horizontal="center" vertical="center"/>
    </xf>
    <xf numFmtId="0" fontId="13" fillId="7" borderId="48" xfId="0" applyFont="1" applyFill="1" applyBorder="1" applyAlignment="1">
      <alignment horizontal="left" vertical="center" wrapText="1"/>
    </xf>
    <xf numFmtId="0" fontId="13" fillId="7" borderId="49" xfId="0" applyFont="1" applyFill="1" applyBorder="1" applyAlignment="1">
      <alignment horizontal="center" vertical="center"/>
    </xf>
    <xf numFmtId="0" fontId="13" fillId="7" borderId="50" xfId="0" applyFont="1" applyFill="1" applyBorder="1" applyAlignment="1">
      <alignment horizontal="right" vertical="center" wrapText="1"/>
    </xf>
    <xf numFmtId="0" fontId="13" fillId="7" borderId="49" xfId="0" applyFont="1" applyFill="1" applyBorder="1" applyAlignment="1">
      <alignment horizontal="right" vertical="center" wrapText="1"/>
    </xf>
    <xf numFmtId="0" fontId="13" fillId="7" borderId="49" xfId="0" applyFont="1" applyFill="1" applyBorder="1" applyAlignment="1">
      <alignment horizontal="right" vertical="center"/>
    </xf>
    <xf numFmtId="0" fontId="13" fillId="7" borderId="385" xfId="0" applyFont="1" applyFill="1" applyBorder="1" applyAlignment="1">
      <alignment horizontal="right" vertical="center"/>
    </xf>
    <xf numFmtId="0" fontId="234" fillId="2" borderId="384" xfId="0" applyFont="1" applyFill="1" applyBorder="1" applyAlignment="1">
      <alignment horizontal="center" vertical="center" wrapText="1"/>
    </xf>
    <xf numFmtId="0" fontId="17" fillId="7" borderId="388" xfId="0" applyFont="1" applyFill="1" applyBorder="1" applyAlignment="1">
      <alignment horizontal="center" vertical="center"/>
    </xf>
    <xf numFmtId="0" fontId="13" fillId="7" borderId="53" xfId="0" applyFont="1" applyFill="1" applyBorder="1" applyAlignment="1">
      <alignment horizontal="left" vertical="center" wrapText="1"/>
    </xf>
    <xf numFmtId="165" fontId="13" fillId="7" borderId="385" xfId="2" applyNumberFormat="1" applyFont="1" applyFill="1" applyBorder="1" applyAlignment="1">
      <alignment horizontal="right" vertical="center"/>
    </xf>
    <xf numFmtId="0" fontId="237" fillId="2" borderId="256" xfId="0" applyFont="1" applyFill="1" applyBorder="1" applyAlignment="1">
      <alignment horizontal="center" vertical="center"/>
    </xf>
    <xf numFmtId="0" fontId="238" fillId="2" borderId="53" xfId="0" applyFont="1" applyFill="1" applyBorder="1" applyAlignment="1">
      <alignment horizontal="left" vertical="center" wrapText="1"/>
    </xf>
    <xf numFmtId="0" fontId="238" fillId="2" borderId="49" xfId="0" applyFont="1" applyFill="1" applyBorder="1" applyAlignment="1">
      <alignment horizontal="center" vertical="center"/>
    </xf>
    <xf numFmtId="0" fontId="238" fillId="2" borderId="49" xfId="0" applyFont="1" applyFill="1" applyBorder="1" applyAlignment="1">
      <alignment horizontal="left" vertical="center"/>
    </xf>
    <xf numFmtId="3" fontId="238" fillId="2" borderId="49" xfId="0" applyNumberFormat="1" applyFont="1" applyFill="1" applyBorder="1" applyAlignment="1">
      <alignment horizontal="right" vertical="center" wrapText="1"/>
    </xf>
    <xf numFmtId="0" fontId="238" fillId="2" borderId="49" xfId="0" applyFont="1" applyFill="1" applyBorder="1" applyAlignment="1">
      <alignment horizontal="right" vertical="center"/>
    </xf>
    <xf numFmtId="3" fontId="238" fillId="2" borderId="385" xfId="0" applyNumberFormat="1" applyFont="1" applyFill="1" applyBorder="1" applyAlignment="1">
      <alignment horizontal="right" vertical="center"/>
    </xf>
    <xf numFmtId="3" fontId="238" fillId="2" borderId="49" xfId="0" applyNumberFormat="1" applyFont="1" applyFill="1" applyBorder="1" applyAlignment="1">
      <alignment horizontal="right" vertical="center"/>
    </xf>
    <xf numFmtId="3" fontId="238" fillId="0" borderId="49" xfId="0" applyNumberFormat="1" applyFont="1" applyBorder="1" applyAlignment="1">
      <alignment horizontal="right" vertical="center"/>
    </xf>
    <xf numFmtId="0" fontId="237" fillId="2" borderId="257" xfId="0" applyFont="1" applyFill="1" applyBorder="1" applyAlignment="1">
      <alignment horizontal="center" vertical="center"/>
    </xf>
    <xf numFmtId="0" fontId="238" fillId="2" borderId="389" xfId="0" applyFont="1" applyFill="1" applyBorder="1" applyAlignment="1">
      <alignment horizontal="left" vertical="center" wrapText="1"/>
    </xf>
    <xf numFmtId="0" fontId="238" fillId="2" borderId="390" xfId="0" applyFont="1" applyFill="1" applyBorder="1" applyAlignment="1">
      <alignment horizontal="center" vertical="center"/>
    </xf>
    <xf numFmtId="0" fontId="238" fillId="2" borderId="390" xfId="0" applyFont="1" applyFill="1" applyBorder="1" applyAlignment="1">
      <alignment horizontal="left" vertical="center"/>
    </xf>
    <xf numFmtId="3" fontId="238" fillId="2" borderId="390" xfId="0" applyNumberFormat="1" applyFont="1" applyFill="1" applyBorder="1" applyAlignment="1">
      <alignment horizontal="right" vertical="center" wrapText="1"/>
    </xf>
    <xf numFmtId="3" fontId="238" fillId="2" borderId="390" xfId="0" applyNumberFormat="1" applyFont="1" applyFill="1" applyBorder="1" applyAlignment="1">
      <alignment horizontal="right" vertical="center"/>
    </xf>
    <xf numFmtId="3" fontId="238" fillId="2" borderId="391" xfId="0" applyNumberFormat="1" applyFont="1" applyFill="1" applyBorder="1" applyAlignment="1">
      <alignment horizontal="right" vertical="center"/>
    </xf>
    <xf numFmtId="0" fontId="238" fillId="7" borderId="1" xfId="0" applyFont="1" applyFill="1" applyBorder="1" applyAlignment="1">
      <alignment horizontal="left" vertical="center"/>
    </xf>
    <xf numFmtId="0" fontId="184" fillId="2" borderId="4" xfId="0" applyFont="1" applyFill="1" applyBorder="1" applyAlignment="1">
      <alignment horizontal="center" vertical="center"/>
    </xf>
    <xf numFmtId="0" fontId="50" fillId="2" borderId="4" xfId="0" applyFont="1" applyFill="1" applyBorder="1" applyAlignment="1">
      <alignment horizontal="left" vertical="center"/>
    </xf>
    <xf numFmtId="0" fontId="184" fillId="2" borderId="4" xfId="0" applyFont="1" applyFill="1" applyBorder="1" applyAlignment="1">
      <alignment horizontal="left" vertical="center"/>
    </xf>
    <xf numFmtId="0" fontId="104" fillId="2" borderId="175" xfId="0" applyNumberFormat="1" applyFont="1" applyFill="1" applyBorder="1" applyAlignment="1" applyProtection="1">
      <alignment horizontal="center" vertical="center"/>
    </xf>
    <xf numFmtId="0" fontId="52" fillId="2" borderId="198" xfId="0" applyNumberFormat="1" applyFont="1" applyFill="1" applyBorder="1" applyAlignment="1" applyProtection="1">
      <alignment horizontal="center" vertical="center" wrapText="1"/>
    </xf>
    <xf numFmtId="0" fontId="52" fillId="2" borderId="199" xfId="0" applyNumberFormat="1" applyFont="1" applyFill="1" applyBorder="1" applyAlignment="1" applyProtection="1">
      <alignment horizontal="center" vertical="center" wrapText="1"/>
    </xf>
    <xf numFmtId="0" fontId="52" fillId="2" borderId="199" xfId="0" applyNumberFormat="1" applyFont="1" applyFill="1" applyBorder="1" applyAlignment="1" applyProtection="1">
      <alignment horizontal="center" vertical="center"/>
    </xf>
    <xf numFmtId="0" fontId="52" fillId="2" borderId="200" xfId="0" applyNumberFormat="1" applyFont="1" applyFill="1" applyBorder="1" applyAlignment="1" applyProtection="1">
      <alignment horizontal="center" vertical="center"/>
    </xf>
    <xf numFmtId="3" fontId="57" fillId="9" borderId="7" xfId="0" applyNumberFormat="1" applyFont="1" applyFill="1" applyBorder="1" applyAlignment="1" applyProtection="1">
      <alignment horizontal="right" vertical="center"/>
    </xf>
    <xf numFmtId="3" fontId="52" fillId="9" borderId="8" xfId="0" applyNumberFormat="1" applyFont="1" applyFill="1" applyBorder="1" applyAlignment="1" applyProtection="1">
      <alignment horizontal="right" vertical="center"/>
    </xf>
    <xf numFmtId="3" fontId="52" fillId="9" borderId="7" xfId="0" applyNumberFormat="1" applyFont="1" applyFill="1" applyBorder="1" applyAlignment="1" applyProtection="1">
      <alignment horizontal="right" vertical="center"/>
    </xf>
    <xf numFmtId="3" fontId="57" fillId="9" borderId="8" xfId="0" applyNumberFormat="1" applyFont="1" applyFill="1" applyBorder="1" applyAlignment="1" applyProtection="1">
      <alignment horizontal="right" vertical="center"/>
    </xf>
    <xf numFmtId="3" fontId="57" fillId="2" borderId="86" xfId="0" applyNumberFormat="1" applyFont="1" applyFill="1" applyBorder="1" applyAlignment="1" applyProtection="1">
      <alignment horizontal="right" vertical="center"/>
    </xf>
    <xf numFmtId="3" fontId="52" fillId="2" borderId="8" xfId="0" applyNumberFormat="1" applyFont="1" applyFill="1" applyBorder="1" applyAlignment="1" applyProtection="1">
      <alignment horizontal="center" vertical="center"/>
    </xf>
    <xf numFmtId="3" fontId="57" fillId="2" borderId="54" xfId="0" applyNumberFormat="1" applyFont="1" applyFill="1" applyBorder="1" applyAlignment="1" applyProtection="1">
      <alignment horizontal="right" vertical="center"/>
    </xf>
    <xf numFmtId="165" fontId="13" fillId="9" borderId="7" xfId="2" applyNumberFormat="1" applyFont="1" applyFill="1" applyBorder="1" applyAlignment="1" applyProtection="1">
      <alignment horizontal="right" vertical="center"/>
    </xf>
    <xf numFmtId="165" fontId="14" fillId="7" borderId="7" xfId="2" applyNumberFormat="1" applyFont="1" applyFill="1" applyBorder="1" applyAlignment="1" applyProtection="1">
      <alignment horizontal="right" vertical="center"/>
    </xf>
    <xf numFmtId="4" fontId="9" fillId="7" borderId="7" xfId="0" applyNumberFormat="1" applyFont="1" applyFill="1" applyBorder="1" applyAlignment="1" applyProtection="1">
      <alignment horizontal="right" vertical="center"/>
    </xf>
    <xf numFmtId="165" fontId="9" fillId="7" borderId="7" xfId="2" applyNumberFormat="1" applyFont="1" applyFill="1" applyBorder="1" applyAlignment="1" applyProtection="1">
      <alignment horizontal="right" vertical="center"/>
    </xf>
    <xf numFmtId="4" fontId="10" fillId="2" borderId="25" xfId="0" applyNumberFormat="1" applyFont="1" applyFill="1" applyBorder="1" applyAlignment="1" applyProtection="1">
      <alignment horizontal="center" vertical="center"/>
    </xf>
    <xf numFmtId="165" fontId="13" fillId="7" borderId="7" xfId="2" applyNumberFormat="1" applyFont="1" applyFill="1" applyBorder="1" applyAlignment="1" applyProtection="1">
      <alignment horizontal="right" vertical="center"/>
    </xf>
    <xf numFmtId="4" fontId="16" fillId="7" borderId="7" xfId="0" applyNumberFormat="1" applyFont="1" applyFill="1" applyBorder="1" applyAlignment="1" applyProtection="1">
      <alignment horizontal="right" vertical="center"/>
    </xf>
    <xf numFmtId="165" fontId="16" fillId="7" borderId="7" xfId="2" applyNumberFormat="1" applyFont="1" applyFill="1" applyBorder="1" applyAlignment="1" applyProtection="1">
      <alignment horizontal="right" vertical="center"/>
    </xf>
    <xf numFmtId="0" fontId="42" fillId="2" borderId="4" xfId="0" applyNumberFormat="1" applyFont="1" applyFill="1" applyBorder="1" applyAlignment="1" applyProtection="1">
      <alignment horizontal="center" vertical="center"/>
    </xf>
    <xf numFmtId="0" fontId="42" fillId="2" borderId="5" xfId="0" applyNumberFormat="1" applyFont="1" applyFill="1" applyBorder="1" applyAlignment="1" applyProtection="1">
      <alignment horizontal="center" vertical="center"/>
    </xf>
    <xf numFmtId="0" fontId="42" fillId="2" borderId="4"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42" fillId="2" borderId="5" xfId="0" applyNumberFormat="1" applyFont="1" applyFill="1" applyBorder="1" applyAlignment="1" applyProtection="1">
      <alignment horizontal="center" vertical="center" wrapText="1"/>
    </xf>
    <xf numFmtId="0" fontId="43" fillId="2" borderId="6" xfId="0" applyNumberFormat="1" applyFont="1" applyFill="1" applyBorder="1" applyAlignment="1" applyProtection="1">
      <alignment horizontal="center" vertical="center"/>
    </xf>
    <xf numFmtId="0" fontId="43" fillId="2" borderId="7" xfId="0" applyNumberFormat="1" applyFont="1" applyFill="1" applyBorder="1" applyAlignment="1" applyProtection="1">
      <alignment horizontal="left" vertical="center"/>
    </xf>
    <xf numFmtId="0" fontId="43" fillId="2" borderId="7" xfId="0" applyNumberFormat="1" applyFont="1" applyFill="1" applyBorder="1" applyAlignment="1" applyProtection="1">
      <alignment horizontal="center" vertical="center"/>
    </xf>
    <xf numFmtId="0" fontId="43" fillId="2" borderId="7" xfId="0" applyNumberFormat="1" applyFont="1" applyFill="1" applyBorder="1" applyAlignment="1" applyProtection="1">
      <alignment horizontal="left" vertical="center" wrapText="1"/>
    </xf>
    <xf numFmtId="3" fontId="43" fillId="2" borderId="7" xfId="0" applyNumberFormat="1" applyFont="1" applyFill="1" applyBorder="1" applyAlignment="1" applyProtection="1">
      <alignment horizontal="right" vertical="center"/>
    </xf>
    <xf numFmtId="3" fontId="43" fillId="9" borderId="7" xfId="0" applyNumberFormat="1" applyFont="1" applyFill="1" applyBorder="1" applyAlignment="1" applyProtection="1">
      <alignment horizontal="right" vertical="center"/>
    </xf>
    <xf numFmtId="3" fontId="43" fillId="2" borderId="8" xfId="0" applyNumberFormat="1" applyFont="1" applyFill="1" applyBorder="1" applyAlignment="1" applyProtection="1">
      <alignment horizontal="right" vertical="center"/>
    </xf>
    <xf numFmtId="0" fontId="42" fillId="2" borderId="2" xfId="0" applyNumberFormat="1" applyFont="1" applyFill="1" applyBorder="1" applyAlignment="1" applyProtection="1">
      <alignment horizontal="center" vertical="center" wrapText="1"/>
    </xf>
    <xf numFmtId="0" fontId="42" fillId="2" borderId="3" xfId="0" applyNumberFormat="1" applyFont="1" applyFill="1" applyBorder="1" applyAlignment="1" applyProtection="1">
      <alignment horizontal="center" vertical="center" wrapText="1"/>
    </xf>
    <xf numFmtId="0" fontId="85" fillId="6" borderId="9" xfId="0" applyNumberFormat="1" applyFont="1" applyFill="1" applyBorder="1" applyAlignment="1" applyProtection="1">
      <alignment horizontal="left" vertical="center" wrapText="1"/>
    </xf>
    <xf numFmtId="0" fontId="85" fillId="6" borderId="10" xfId="0" applyNumberFormat="1" applyFont="1" applyFill="1" applyBorder="1" applyAlignment="1" applyProtection="1">
      <alignment horizontal="left" vertical="center" wrapText="1"/>
    </xf>
    <xf numFmtId="0" fontId="85" fillId="6" borderId="29" xfId="0" applyNumberFormat="1" applyFont="1" applyFill="1" applyBorder="1" applyAlignment="1" applyProtection="1">
      <alignment horizontal="left" vertical="center" wrapText="1"/>
    </xf>
    <xf numFmtId="0" fontId="85" fillId="6" borderId="30" xfId="0" applyNumberFormat="1" applyFont="1" applyFill="1" applyBorder="1" applyAlignment="1" applyProtection="1">
      <alignment horizontal="left" vertical="center" wrapText="1"/>
    </xf>
    <xf numFmtId="0" fontId="85" fillId="6" borderId="14" xfId="0" applyNumberFormat="1" applyFont="1" applyFill="1" applyBorder="1" applyAlignment="1" applyProtection="1">
      <alignment horizontal="center" vertical="center" wrapText="1"/>
    </xf>
    <xf numFmtId="0" fontId="85" fillId="6" borderId="172" xfId="0" applyNumberFormat="1" applyFont="1" applyFill="1" applyBorder="1" applyAlignment="1" applyProtection="1">
      <alignment horizontal="center" vertical="center" wrapText="1"/>
    </xf>
    <xf numFmtId="0" fontId="85" fillId="6" borderId="164" xfId="0" applyNumberFormat="1" applyFont="1" applyFill="1" applyBorder="1" applyAlignment="1" applyProtection="1">
      <alignment horizontal="center" vertical="center" wrapText="1"/>
    </xf>
    <xf numFmtId="0" fontId="85" fillId="6" borderId="163" xfId="0" applyNumberFormat="1" applyFont="1" applyFill="1" applyBorder="1" applyAlignment="1" applyProtection="1">
      <alignment horizontal="center" vertical="center" wrapText="1"/>
    </xf>
    <xf numFmtId="0" fontId="85" fillId="6" borderId="173" xfId="0" applyNumberFormat="1" applyFont="1" applyFill="1" applyBorder="1" applyAlignment="1" applyProtection="1">
      <alignment horizontal="center" vertical="center" wrapText="1"/>
    </xf>
    <xf numFmtId="0" fontId="85" fillId="6" borderId="174" xfId="0" applyNumberFormat="1" applyFont="1" applyFill="1" applyBorder="1" applyAlignment="1" applyProtection="1">
      <alignment horizontal="center" vertical="center" wrapText="1"/>
    </xf>
    <xf numFmtId="0" fontId="85" fillId="6" borderId="12" xfId="0" applyNumberFormat="1" applyFont="1" applyFill="1" applyBorder="1" applyAlignment="1" applyProtection="1">
      <alignment horizontal="center" vertical="center"/>
    </xf>
    <xf numFmtId="0" fontId="85" fillId="6" borderId="16" xfId="0" applyNumberFormat="1" applyFont="1" applyFill="1" applyBorder="1" applyAlignment="1" applyProtection="1">
      <alignment horizontal="center" vertical="center"/>
    </xf>
    <xf numFmtId="0" fontId="85" fillId="6" borderId="17" xfId="0" applyNumberFormat="1" applyFont="1" applyFill="1" applyBorder="1" applyAlignment="1" applyProtection="1">
      <alignment horizontal="center" vertical="center"/>
    </xf>
    <xf numFmtId="0" fontId="86" fillId="2" borderId="6" xfId="0" applyNumberFormat="1" applyFont="1" applyFill="1" applyBorder="1" applyAlignment="1" applyProtection="1">
      <alignment horizontal="center" vertical="center"/>
    </xf>
    <xf numFmtId="0" fontId="86" fillId="2" borderId="7" xfId="0" applyNumberFormat="1" applyFont="1" applyFill="1" applyBorder="1" applyAlignment="1" applyProtection="1">
      <alignment horizontal="left" vertical="center" wrapText="1"/>
    </xf>
    <xf numFmtId="0" fontId="86" fillId="2" borderId="7" xfId="0" applyNumberFormat="1" applyFont="1" applyFill="1" applyBorder="1" applyAlignment="1" applyProtection="1">
      <alignment horizontal="left" vertical="center"/>
    </xf>
    <xf numFmtId="3" fontId="86" fillId="2" borderId="7" xfId="0" applyNumberFormat="1" applyFont="1" applyFill="1" applyBorder="1" applyAlignment="1" applyProtection="1">
      <alignment horizontal="right" vertical="center"/>
    </xf>
    <xf numFmtId="0" fontId="86" fillId="2" borderId="7" xfId="0" applyNumberFormat="1" applyFont="1" applyFill="1" applyBorder="1" applyAlignment="1" applyProtection="1">
      <alignment horizontal="right" vertical="center"/>
    </xf>
    <xf numFmtId="0" fontId="86" fillId="2" borderId="8" xfId="0" applyNumberFormat="1" applyFont="1" applyFill="1" applyBorder="1" applyAlignment="1" applyProtection="1">
      <alignment horizontal="right" vertical="center" wrapText="1"/>
    </xf>
    <xf numFmtId="3" fontId="10" fillId="2" borderId="19" xfId="0" applyNumberFormat="1" applyFont="1" applyFill="1" applyBorder="1" applyAlignment="1" applyProtection="1">
      <alignment horizontal="center" vertical="center"/>
    </xf>
    <xf numFmtId="0" fontId="4" fillId="2" borderId="5"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right" vertical="center"/>
    </xf>
    <xf numFmtId="0" fontId="43" fillId="2" borderId="216" xfId="0" applyNumberFormat="1" applyFont="1" applyFill="1" applyBorder="1" applyAlignment="1" applyProtection="1">
      <alignment horizontal="center" vertical="center"/>
    </xf>
    <xf numFmtId="0" fontId="43" fillId="2" borderId="86" xfId="0" applyNumberFormat="1" applyFont="1" applyFill="1" applyBorder="1" applyAlignment="1" applyProtection="1">
      <alignment horizontal="center" vertical="center"/>
    </xf>
    <xf numFmtId="0" fontId="43" fillId="2" borderId="86" xfId="0" applyNumberFormat="1" applyFont="1" applyFill="1" applyBorder="1" applyAlignment="1" applyProtection="1">
      <alignment horizontal="left" vertical="center" wrapText="1"/>
    </xf>
    <xf numFmtId="0" fontId="43" fillId="2" borderId="86" xfId="0" applyNumberFormat="1" applyFont="1" applyFill="1" applyBorder="1" applyAlignment="1" applyProtection="1">
      <alignment horizontal="left" vertical="center"/>
    </xf>
    <xf numFmtId="0" fontId="43" fillId="2" borderId="86" xfId="0" applyNumberFormat="1" applyFont="1" applyFill="1" applyBorder="1" applyAlignment="1" applyProtection="1">
      <alignment horizontal="right" vertical="center"/>
    </xf>
    <xf numFmtId="3" fontId="43" fillId="2" borderId="86" xfId="0" applyNumberFormat="1" applyFont="1" applyFill="1" applyBorder="1" applyAlignment="1" applyProtection="1">
      <alignment horizontal="right" vertical="center"/>
    </xf>
    <xf numFmtId="3" fontId="43" fillId="2" borderId="115" xfId="0" applyNumberFormat="1" applyFont="1" applyFill="1" applyBorder="1" applyAlignment="1" applyProtection="1">
      <alignment horizontal="right" vertical="center"/>
    </xf>
    <xf numFmtId="0" fontId="43" fillId="2" borderId="95" xfId="0" applyNumberFormat="1" applyFont="1" applyFill="1" applyBorder="1" applyAlignment="1" applyProtection="1">
      <alignment horizontal="center" vertical="center"/>
    </xf>
    <xf numFmtId="0" fontId="43" fillId="2" borderId="95" xfId="0" applyNumberFormat="1"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xf>
    <xf numFmtId="0" fontId="43" fillId="2" borderId="95" xfId="0" applyNumberFormat="1" applyFont="1" applyFill="1" applyBorder="1" applyAlignment="1" applyProtection="1">
      <alignment horizontal="right" vertical="center"/>
    </xf>
    <xf numFmtId="3" fontId="43" fillId="2" borderId="95" xfId="0" applyNumberFormat="1" applyFont="1" applyFill="1" applyBorder="1" applyAlignment="1" applyProtection="1">
      <alignment horizontal="right" vertical="center"/>
    </xf>
    <xf numFmtId="0" fontId="43" fillId="2" borderId="95" xfId="0" applyNumberFormat="1" applyFont="1" applyFill="1" applyBorder="1" applyAlignment="1" applyProtection="1">
      <alignment horizontal="center" vertical="center" wrapText="1"/>
    </xf>
    <xf numFmtId="3" fontId="43" fillId="2" borderId="95" xfId="0" applyNumberFormat="1" applyFont="1" applyFill="1" applyBorder="1" applyAlignment="1" applyProtection="1">
      <alignment horizontal="right" vertical="center" wrapText="1"/>
    </xf>
    <xf numFmtId="0" fontId="43" fillId="2" borderId="392" xfId="0" applyNumberFormat="1" applyFont="1" applyFill="1" applyBorder="1" applyAlignment="1" applyProtection="1">
      <alignment horizontal="center" vertical="center"/>
    </xf>
    <xf numFmtId="0" fontId="43" fillId="2" borderId="87" xfId="0" applyNumberFormat="1" applyFont="1" applyFill="1" applyBorder="1" applyAlignment="1" applyProtection="1">
      <alignment horizontal="center" vertical="center"/>
    </xf>
    <xf numFmtId="0" fontId="43" fillId="2" borderId="87" xfId="0" applyNumberFormat="1" applyFont="1" applyFill="1" applyBorder="1" applyAlignment="1" applyProtection="1">
      <alignment horizontal="left" vertical="center" wrapText="1"/>
    </xf>
    <xf numFmtId="0" fontId="43" fillId="2" borderId="87" xfId="0" applyNumberFormat="1" applyFont="1" applyFill="1" applyBorder="1" applyAlignment="1" applyProtection="1">
      <alignment horizontal="left" vertical="center"/>
    </xf>
    <xf numFmtId="0" fontId="43" fillId="2" borderId="87" xfId="0" applyNumberFormat="1" applyFont="1" applyFill="1" applyBorder="1" applyAlignment="1" applyProtection="1">
      <alignment horizontal="right" vertical="center"/>
    </xf>
    <xf numFmtId="3" fontId="43" fillId="2" borderId="87" xfId="0" applyNumberFormat="1" applyFont="1" applyFill="1" applyBorder="1" applyAlignment="1" applyProtection="1">
      <alignment horizontal="right" vertical="center"/>
    </xf>
    <xf numFmtId="3" fontId="43" fillId="2" borderId="117" xfId="0" applyNumberFormat="1" applyFont="1" applyFill="1" applyBorder="1" applyAlignment="1" applyProtection="1">
      <alignment horizontal="right" vertical="center"/>
    </xf>
    <xf numFmtId="3" fontId="43" fillId="2" borderId="1" xfId="0" applyNumberFormat="1" applyFont="1" applyFill="1" applyBorder="1" applyAlignment="1" applyProtection="1">
      <alignment horizontal="right" vertical="center"/>
    </xf>
    <xf numFmtId="164" fontId="42" fillId="2" borderId="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3" fillId="2" borderId="36" xfId="0" applyNumberFormat="1" applyFont="1" applyFill="1" applyBorder="1" applyAlignment="1" applyProtection="1">
      <alignment horizontal="center" vertical="center"/>
    </xf>
    <xf numFmtId="0" fontId="43" fillId="7" borderId="38" xfId="0" applyNumberFormat="1" applyFont="1" applyFill="1" applyBorder="1" applyAlignment="1" applyProtection="1">
      <alignment horizontal="right" vertical="center"/>
    </xf>
    <xf numFmtId="3" fontId="43" fillId="7" borderId="38" xfId="0" applyNumberFormat="1" applyFont="1" applyFill="1" applyBorder="1" applyAlignment="1" applyProtection="1">
      <alignment horizontal="right" vertical="center"/>
    </xf>
    <xf numFmtId="3" fontId="45" fillId="8" borderId="38" xfId="0" applyNumberFormat="1" applyFont="1" applyFill="1" applyBorder="1" applyAlignment="1" applyProtection="1">
      <alignment horizontal="right" vertical="center"/>
    </xf>
    <xf numFmtId="3" fontId="46" fillId="8" borderId="38" xfId="0" applyNumberFormat="1" applyFont="1" applyFill="1" applyBorder="1" applyAlignment="1" applyProtection="1">
      <alignment horizontal="right" vertical="center"/>
    </xf>
    <xf numFmtId="0" fontId="232" fillId="6" borderId="39" xfId="0" applyNumberFormat="1" applyFont="1" applyFill="1" applyBorder="1" applyAlignment="1" applyProtection="1">
      <alignment horizontal="center" vertical="center" wrapText="1"/>
    </xf>
    <xf numFmtId="0" fontId="232" fillId="6" borderId="42" xfId="0" applyNumberFormat="1" applyFont="1" applyFill="1" applyBorder="1" applyAlignment="1" applyProtection="1">
      <alignment horizontal="center" vertical="center" wrapText="1"/>
    </xf>
    <xf numFmtId="0" fontId="233" fillId="2" borderId="7" xfId="0" applyNumberFormat="1" applyFont="1" applyFill="1" applyBorder="1" applyAlignment="1" applyProtection="1">
      <alignment horizontal="center" vertical="center" wrapText="1"/>
    </xf>
    <xf numFmtId="0" fontId="233" fillId="2" borderId="176" xfId="0" applyNumberFormat="1" applyFont="1" applyFill="1" applyBorder="1" applyAlignment="1" applyProtection="1">
      <alignment horizontal="center" vertical="center" wrapText="1"/>
    </xf>
    <xf numFmtId="0" fontId="233" fillId="2" borderId="54" xfId="0" applyNumberFormat="1" applyFont="1" applyFill="1" applyBorder="1" applyAlignment="1" applyProtection="1">
      <alignment horizontal="center" vertical="center" wrapText="1"/>
    </xf>
    <xf numFmtId="0" fontId="233" fillId="2" borderId="95" xfId="0" applyNumberFormat="1" applyFont="1" applyFill="1" applyBorder="1" applyAlignment="1" applyProtection="1">
      <alignment horizontal="center" vertical="center" wrapText="1"/>
    </xf>
    <xf numFmtId="0" fontId="17" fillId="7" borderId="47" xfId="0" applyNumberFormat="1" applyFont="1" applyFill="1" applyBorder="1" applyAlignment="1" applyProtection="1">
      <alignment horizontal="center" vertical="center"/>
    </xf>
    <xf numFmtId="0" fontId="13" fillId="7" borderId="48" xfId="0" applyNumberFormat="1" applyFont="1" applyFill="1" applyBorder="1" applyAlignment="1" applyProtection="1">
      <alignment horizontal="left" vertical="center" wrapText="1"/>
    </xf>
    <xf numFmtId="0" fontId="13" fillId="7" borderId="49" xfId="0" applyNumberFormat="1" applyFont="1" applyFill="1" applyBorder="1" applyAlignment="1" applyProtection="1">
      <alignment horizontal="center" vertical="center"/>
    </xf>
    <xf numFmtId="0" fontId="13" fillId="7" borderId="50" xfId="0" applyNumberFormat="1" applyFont="1" applyFill="1" applyBorder="1" applyAlignment="1" applyProtection="1">
      <alignment horizontal="right" vertical="center" wrapText="1"/>
    </xf>
    <xf numFmtId="0" fontId="13" fillId="7" borderId="49" xfId="0" applyNumberFormat="1" applyFont="1" applyFill="1" applyBorder="1" applyAlignment="1" applyProtection="1">
      <alignment horizontal="right" vertical="center" wrapText="1"/>
    </xf>
    <xf numFmtId="0" fontId="13" fillId="7" borderId="49" xfId="0" applyNumberFormat="1" applyFont="1" applyFill="1" applyBorder="1" applyAlignment="1" applyProtection="1">
      <alignment horizontal="right" vertical="center"/>
    </xf>
    <xf numFmtId="0" fontId="13" fillId="7" borderId="393" xfId="0" applyNumberFormat="1" applyFont="1" applyFill="1" applyBorder="1" applyAlignment="1" applyProtection="1">
      <alignment horizontal="right" vertical="center"/>
    </xf>
    <xf numFmtId="0" fontId="13" fillId="7" borderId="51" xfId="0" applyNumberFormat="1" applyFont="1" applyFill="1" applyBorder="1" applyAlignment="1" applyProtection="1">
      <alignment horizontal="right" vertical="center"/>
    </xf>
    <xf numFmtId="0" fontId="234" fillId="2" borderId="45" xfId="0" applyNumberFormat="1" applyFont="1" applyFill="1" applyBorder="1" applyAlignment="1" applyProtection="1">
      <alignment horizontal="center" vertical="center" wrapText="1"/>
    </xf>
    <xf numFmtId="0" fontId="17" fillId="7" borderId="52" xfId="0" applyNumberFormat="1" applyFont="1" applyFill="1" applyBorder="1" applyAlignment="1" applyProtection="1">
      <alignment horizontal="center" vertical="center"/>
    </xf>
    <xf numFmtId="0" fontId="13" fillId="7" borderId="53" xfId="0" applyNumberFormat="1" applyFont="1" applyFill="1" applyBorder="1" applyAlignment="1" applyProtection="1">
      <alignment horizontal="left" vertical="center" wrapText="1"/>
    </xf>
    <xf numFmtId="0" fontId="237" fillId="2" borderId="47" xfId="0" applyNumberFormat="1" applyFont="1" applyFill="1" applyBorder="1" applyAlignment="1" applyProtection="1">
      <alignment horizontal="center" vertical="center"/>
    </xf>
    <xf numFmtId="0" fontId="238" fillId="2" borderId="53" xfId="0" applyNumberFormat="1" applyFont="1" applyFill="1" applyBorder="1" applyAlignment="1" applyProtection="1">
      <alignment horizontal="left" vertical="center" wrapText="1"/>
    </xf>
    <xf numFmtId="0" fontId="238" fillId="2" borderId="49" xfId="0" applyNumberFormat="1" applyFont="1" applyFill="1" applyBorder="1" applyAlignment="1" applyProtection="1">
      <alignment horizontal="center" vertical="center"/>
    </xf>
    <xf numFmtId="0" fontId="238" fillId="2" borderId="49" xfId="0" applyNumberFormat="1" applyFont="1" applyFill="1" applyBorder="1" applyAlignment="1" applyProtection="1">
      <alignment horizontal="left" vertical="center"/>
    </xf>
    <xf numFmtId="3" fontId="238" fillId="2" borderId="49" xfId="0" applyNumberFormat="1" applyFont="1" applyFill="1" applyBorder="1" applyAlignment="1" applyProtection="1">
      <alignment horizontal="right" vertical="center" wrapText="1"/>
    </xf>
    <xf numFmtId="0" fontId="238" fillId="2" borderId="49" xfId="0" applyNumberFormat="1" applyFont="1" applyFill="1" applyBorder="1" applyAlignment="1" applyProtection="1">
      <alignment horizontal="right" vertical="center"/>
    </xf>
    <xf numFmtId="3" fontId="238" fillId="2" borderId="51" xfId="0" applyNumberFormat="1" applyFont="1" applyFill="1" applyBorder="1" applyAlignment="1" applyProtection="1">
      <alignment horizontal="right" vertical="center"/>
    </xf>
    <xf numFmtId="3" fontId="238" fillId="2" borderId="49" xfId="0" applyNumberFormat="1" applyFont="1" applyFill="1" applyBorder="1" applyAlignment="1" applyProtection="1">
      <alignment horizontal="right" vertical="center"/>
    </xf>
    <xf numFmtId="0" fontId="77" fillId="2" borderId="43" xfId="5" applyNumberFormat="1" applyFont="1" applyFill="1" applyBorder="1" applyAlignment="1" applyProtection="1">
      <alignment horizontal="center" vertical="center" wrapText="1"/>
    </xf>
    <xf numFmtId="0" fontId="77" fillId="2" borderId="43" xfId="5" applyNumberFormat="1" applyFont="1" applyFill="1" applyBorder="1" applyAlignment="1" applyProtection="1">
      <alignment horizontal="center" vertical="center"/>
    </xf>
    <xf numFmtId="0" fontId="77" fillId="2" borderId="44" xfId="5" applyNumberFormat="1" applyFont="1" applyFill="1" applyBorder="1" applyAlignment="1" applyProtection="1">
      <alignment horizontal="center" vertical="center"/>
    </xf>
    <xf numFmtId="0" fontId="76" fillId="2" borderId="181" xfId="5" applyNumberFormat="1" applyFont="1" applyFill="1" applyBorder="1" applyAlignment="1" applyProtection="1">
      <alignment horizontal="center" vertical="center"/>
    </xf>
    <xf numFmtId="0" fontId="69" fillId="0" borderId="114" xfId="0" applyFont="1" applyBorder="1" applyAlignment="1">
      <alignment horizontal="center" vertical="center" wrapText="1"/>
    </xf>
    <xf numFmtId="0" fontId="69" fillId="0" borderId="68" xfId="0" applyFont="1" applyBorder="1" applyAlignment="1">
      <alignment horizontal="center" vertical="center" wrapText="1"/>
    </xf>
    <xf numFmtId="0" fontId="69" fillId="0" borderId="75" xfId="0" applyFont="1" applyBorder="1" applyAlignment="1">
      <alignment horizontal="center" vertical="center" wrapText="1"/>
    </xf>
    <xf numFmtId="0" fontId="107" fillId="0" borderId="197" xfId="0" applyFont="1" applyBorder="1" applyAlignment="1">
      <alignment horizontal="left" vertical="center"/>
    </xf>
    <xf numFmtId="0" fontId="107" fillId="0" borderId="193" xfId="0" applyFont="1" applyBorder="1" applyAlignment="1">
      <alignment horizontal="left" vertical="center"/>
    </xf>
    <xf numFmtId="0" fontId="107" fillId="0" borderId="204" xfId="0" applyFont="1" applyBorder="1" applyAlignment="1">
      <alignment horizontal="left" vertical="center"/>
    </xf>
    <xf numFmtId="0" fontId="107" fillId="0" borderId="205" xfId="0" applyFont="1" applyBorder="1" applyAlignment="1">
      <alignment horizontal="left" vertical="center"/>
    </xf>
    <xf numFmtId="0" fontId="107" fillId="0" borderId="207" xfId="0" applyFont="1" applyBorder="1" applyAlignment="1">
      <alignment horizontal="left" vertical="center"/>
    </xf>
    <xf numFmtId="0" fontId="71" fillId="0" borderId="197" xfId="0" applyFont="1" applyBorder="1" applyAlignment="1">
      <alignment horizontal="left" vertical="center"/>
    </xf>
    <xf numFmtId="0" fontId="71" fillId="0" borderId="193" xfId="0" applyFont="1" applyBorder="1" applyAlignment="1">
      <alignment horizontal="left" vertical="center"/>
    </xf>
    <xf numFmtId="0" fontId="71" fillId="0" borderId="204" xfId="0" applyFont="1" applyBorder="1" applyAlignment="1">
      <alignment horizontal="left" vertical="center"/>
    </xf>
    <xf numFmtId="0" fontId="71" fillId="0" borderId="205" xfId="0" applyFont="1" applyBorder="1" applyAlignment="1">
      <alignment horizontal="left" vertical="center"/>
    </xf>
    <xf numFmtId="0" fontId="71" fillId="0" borderId="207" xfId="0" applyFont="1" applyBorder="1" applyAlignment="1">
      <alignment horizontal="left" vertical="center"/>
    </xf>
    <xf numFmtId="0" fontId="68" fillId="2" borderId="142" xfId="5" applyNumberFormat="1" applyFont="1" applyFill="1" applyBorder="1" applyAlignment="1" applyProtection="1">
      <alignment horizontal="left" vertical="center" wrapText="1"/>
    </xf>
    <xf numFmtId="0" fontId="68" fillId="2" borderId="112" xfId="5" applyNumberFormat="1" applyFont="1" applyFill="1" applyBorder="1" applyAlignment="1" applyProtection="1">
      <alignment horizontal="left" vertical="center" wrapText="1"/>
    </xf>
    <xf numFmtId="0" fontId="68" fillId="2" borderId="143" xfId="5" applyNumberFormat="1" applyFont="1" applyFill="1" applyBorder="1" applyAlignment="1" applyProtection="1">
      <alignment horizontal="left" vertical="center" wrapText="1"/>
    </xf>
    <xf numFmtId="0" fontId="5" fillId="2" borderId="206" xfId="5" applyNumberFormat="1" applyFont="1" applyFill="1" applyBorder="1" applyAlignment="1" applyProtection="1">
      <alignment horizontal="left" vertical="top"/>
    </xf>
    <xf numFmtId="0" fontId="81" fillId="2" borderId="175" xfId="5" applyNumberFormat="1" applyFont="1" applyFill="1" applyBorder="1" applyAlignment="1" applyProtection="1">
      <alignment horizontal="left" vertical="center"/>
    </xf>
    <xf numFmtId="0" fontId="80" fillId="2" borderId="182" xfId="5" applyNumberFormat="1" applyFont="1" applyFill="1" applyBorder="1" applyAlignment="1" applyProtection="1">
      <alignment horizontal="left" vertical="center"/>
    </xf>
    <xf numFmtId="0" fontId="43" fillId="2" borderId="55" xfId="4" applyNumberFormat="1" applyFont="1" applyFill="1" applyBorder="1" applyAlignment="1" applyProtection="1">
      <alignment horizontal="left" vertical="center" wrapText="1"/>
    </xf>
    <xf numFmtId="0" fontId="43" fillId="2" borderId="7" xfId="4" applyNumberFormat="1" applyFont="1" applyFill="1" applyBorder="1" applyAlignment="1" applyProtection="1">
      <alignment horizontal="left" vertical="center" wrapText="1"/>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0" borderId="60" xfId="0" applyFont="1" applyBorder="1" applyAlignment="1">
      <alignment horizontal="center" vertical="center"/>
    </xf>
    <xf numFmtId="0" fontId="27" fillId="0" borderId="67"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7" fillId="6" borderId="10" xfId="0" applyNumberFormat="1" applyFont="1" applyFill="1" applyBorder="1" applyAlignment="1" applyProtection="1">
      <alignment horizontal="center" vertical="center" wrapText="1"/>
    </xf>
    <xf numFmtId="0" fontId="7" fillId="6" borderId="11" xfId="0" applyNumberFormat="1" applyFont="1" applyFill="1" applyBorder="1" applyAlignment="1" applyProtection="1">
      <alignment horizontal="center" vertical="center" wrapText="1"/>
    </xf>
    <xf numFmtId="0" fontId="2" fillId="2" borderId="1" xfId="4" applyNumberFormat="1" applyFont="1" applyFill="1" applyBorder="1" applyAlignment="1" applyProtection="1">
      <alignment horizontal="center" vertical="top"/>
    </xf>
    <xf numFmtId="0" fontId="3" fillId="2" borderId="1" xfId="4" applyNumberFormat="1" applyFont="1" applyFill="1" applyBorder="1" applyAlignment="1" applyProtection="1">
      <alignment horizontal="left" vertical="center"/>
    </xf>
    <xf numFmtId="0" fontId="42" fillId="2" borderId="283" xfId="4" applyNumberFormat="1" applyFont="1" applyFill="1" applyBorder="1" applyAlignment="1" applyProtection="1">
      <alignment horizontal="center" vertical="center" wrapText="1"/>
    </xf>
    <xf numFmtId="0" fontId="42" fillId="2" borderId="284" xfId="4" applyNumberFormat="1" applyFont="1" applyFill="1" applyBorder="1" applyAlignment="1" applyProtection="1">
      <alignment horizontal="center" vertical="center" wrapText="1"/>
    </xf>
    <xf numFmtId="0" fontId="42" fillId="2" borderId="186" xfId="4" applyNumberFormat="1" applyFont="1" applyFill="1" applyBorder="1" applyAlignment="1" applyProtection="1">
      <alignment horizontal="center" vertical="center" wrapText="1"/>
    </xf>
    <xf numFmtId="0" fontId="42" fillId="2" borderId="95" xfId="4" applyNumberFormat="1" applyFont="1" applyFill="1" applyBorder="1" applyAlignment="1" applyProtection="1">
      <alignment horizontal="center" vertical="center" wrapText="1"/>
    </xf>
    <xf numFmtId="0" fontId="42" fillId="2" borderId="281" xfId="4" applyNumberFormat="1" applyFont="1" applyFill="1" applyBorder="1" applyAlignment="1" applyProtection="1">
      <alignment horizontal="center" vertical="center"/>
    </xf>
    <xf numFmtId="0" fontId="42" fillId="2" borderId="261" xfId="4" applyNumberFormat="1" applyFont="1" applyFill="1" applyBorder="1" applyAlignment="1" applyProtection="1">
      <alignment horizontal="center" vertical="center"/>
    </xf>
    <xf numFmtId="0" fontId="42" fillId="2" borderId="282" xfId="4" applyNumberFormat="1" applyFont="1" applyFill="1" applyBorder="1" applyAlignment="1" applyProtection="1">
      <alignment horizontal="center" vertical="center"/>
    </xf>
    <xf numFmtId="0" fontId="42" fillId="2" borderId="3" xfId="4"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top"/>
    </xf>
    <xf numFmtId="0" fontId="68" fillId="2" borderId="154" xfId="5" applyNumberFormat="1" applyFont="1" applyFill="1" applyBorder="1" applyAlignment="1" applyProtection="1">
      <alignment horizontal="left" vertical="center" wrapText="1"/>
    </xf>
    <xf numFmtId="0" fontId="68" fillId="2" borderId="155" xfId="5" applyNumberFormat="1" applyFont="1" applyFill="1" applyBorder="1" applyAlignment="1" applyProtection="1">
      <alignment horizontal="left" vertical="center" wrapText="1"/>
    </xf>
    <xf numFmtId="0" fontId="68" fillId="2" borderId="156" xfId="5" applyNumberFormat="1" applyFont="1" applyFill="1" applyBorder="1" applyAlignment="1" applyProtection="1">
      <alignment horizontal="left" vertical="center" wrapText="1"/>
    </xf>
    <xf numFmtId="0" fontId="76" fillId="2" borderId="175" xfId="5" applyNumberFormat="1" applyFont="1" applyFill="1" applyBorder="1" applyAlignment="1" applyProtection="1">
      <alignment horizontal="center" vertical="center"/>
    </xf>
    <xf numFmtId="0" fontId="76" fillId="2" borderId="1" xfId="5" applyNumberFormat="1" applyFont="1" applyFill="1" applyBorder="1" applyAlignment="1" applyProtection="1">
      <alignment horizontal="center" vertical="center"/>
    </xf>
    <xf numFmtId="0" fontId="76" fillId="2" borderId="153" xfId="5" applyNumberFormat="1" applyFont="1" applyFill="1" applyBorder="1" applyAlignment="1" applyProtection="1">
      <alignment horizontal="left" vertical="top"/>
    </xf>
    <xf numFmtId="0" fontId="77" fillId="2" borderId="40" xfId="5" applyNumberFormat="1" applyFont="1" applyFill="1" applyBorder="1" applyAlignment="1" applyProtection="1">
      <alignment horizontal="center" vertical="center" wrapText="1"/>
    </xf>
    <xf numFmtId="0" fontId="77" fillId="2" borderId="40" xfId="5" applyNumberFormat="1" applyFont="1" applyFill="1" applyBorder="1" applyAlignment="1" applyProtection="1">
      <alignment horizontal="center" vertical="center"/>
    </xf>
    <xf numFmtId="0" fontId="77" fillId="2" borderId="41" xfId="5" applyNumberFormat="1" applyFont="1" applyFill="1" applyBorder="1" applyAlignment="1" applyProtection="1">
      <alignment horizontal="center" vertical="center"/>
    </xf>
    <xf numFmtId="0" fontId="42" fillId="2" borderId="261" xfId="4" applyNumberFormat="1" applyFont="1" applyFill="1" applyBorder="1" applyAlignment="1" applyProtection="1">
      <alignment horizontal="center" vertical="center" wrapText="1"/>
    </xf>
    <xf numFmtId="0" fontId="42" fillId="2" borderId="3" xfId="4"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top"/>
    </xf>
    <xf numFmtId="0" fontId="8" fillId="2" borderId="1" xfId="0" applyNumberFormat="1" applyFont="1" applyFill="1" applyBorder="1" applyAlignment="1" applyProtection="1">
      <alignment horizontal="left" vertical="center"/>
    </xf>
    <xf numFmtId="0" fontId="8" fillId="2" borderId="78" xfId="0" applyNumberFormat="1" applyFont="1" applyFill="1" applyBorder="1" applyAlignment="1" applyProtection="1">
      <alignment horizontal="right" vertical="center"/>
    </xf>
    <xf numFmtId="0" fontId="42" fillId="2" borderId="278" xfId="4" applyNumberFormat="1" applyFont="1" applyFill="1" applyBorder="1" applyAlignment="1" applyProtection="1">
      <alignment horizontal="center" vertical="center"/>
    </xf>
    <xf numFmtId="0" fontId="42" fillId="2" borderId="279" xfId="4" applyNumberFormat="1" applyFont="1" applyFill="1" applyBorder="1" applyAlignment="1" applyProtection="1">
      <alignment horizontal="center" vertical="center"/>
    </xf>
    <xf numFmtId="0" fontId="42" fillId="2" borderId="280" xfId="4" applyNumberFormat="1" applyFont="1" applyFill="1" applyBorder="1" applyAlignment="1" applyProtection="1">
      <alignment horizontal="center" vertical="center"/>
    </xf>
    <xf numFmtId="0" fontId="42" fillId="2" borderId="4" xfId="4" applyNumberFormat="1" applyFont="1" applyFill="1" applyBorder="1" applyAlignment="1" applyProtection="1">
      <alignment horizontal="center" vertical="center" wrapText="1"/>
    </xf>
    <xf numFmtId="0" fontId="10" fillId="2" borderId="92" xfId="0" applyNumberFormat="1" applyFont="1" applyFill="1" applyBorder="1" applyAlignment="1" applyProtection="1">
      <alignment horizontal="center" vertical="center" wrapText="1"/>
    </xf>
    <xf numFmtId="0" fontId="10" fillId="2" borderId="93" xfId="0" applyNumberFormat="1" applyFont="1" applyFill="1" applyBorder="1" applyAlignment="1" applyProtection="1">
      <alignment horizontal="center" vertical="center" wrapText="1"/>
    </xf>
    <xf numFmtId="0" fontId="10" fillId="2" borderId="90" xfId="0" applyNumberFormat="1" applyFont="1" applyFill="1" applyBorder="1" applyAlignment="1" applyProtection="1">
      <alignment horizontal="center" vertical="center" wrapText="1"/>
    </xf>
    <xf numFmtId="0" fontId="10" fillId="2" borderId="91" xfId="0" applyNumberFormat="1" applyFont="1" applyFill="1" applyBorder="1" applyAlignment="1" applyProtection="1">
      <alignment horizontal="center" vertical="center" wrapText="1"/>
    </xf>
    <xf numFmtId="0" fontId="7" fillId="6" borderId="77" xfId="0" applyNumberFormat="1" applyFont="1" applyFill="1" applyBorder="1" applyAlignment="1" applyProtection="1">
      <alignment horizontal="center" vertical="center" wrapText="1"/>
    </xf>
    <xf numFmtId="0" fontId="7" fillId="6" borderId="30" xfId="0" applyNumberFormat="1" applyFont="1" applyFill="1" applyBorder="1" applyAlignment="1" applyProtection="1">
      <alignment horizontal="center" vertical="center" wrapText="1"/>
    </xf>
    <xf numFmtId="0" fontId="7" fillId="6" borderId="31" xfId="0" applyNumberFormat="1" applyFont="1" applyFill="1" applyBorder="1" applyAlignment="1" applyProtection="1">
      <alignment horizontal="center" vertical="center" wrapText="1"/>
    </xf>
    <xf numFmtId="0" fontId="7" fillId="6" borderId="88" xfId="0" applyNumberFormat="1" applyFont="1" applyFill="1" applyBorder="1" applyAlignment="1" applyProtection="1">
      <alignment horizontal="center" vertical="center" wrapText="1"/>
    </xf>
    <xf numFmtId="0" fontId="7" fillId="6" borderId="89" xfId="0" applyNumberFormat="1" applyFont="1" applyFill="1" applyBorder="1" applyAlignment="1" applyProtection="1">
      <alignment horizontal="center" vertical="center" wrapText="1"/>
    </xf>
    <xf numFmtId="0" fontId="7" fillId="6" borderId="86" xfId="0" applyNumberFormat="1" applyFont="1" applyFill="1" applyBorder="1" applyAlignment="1" applyProtection="1">
      <alignment horizontal="center" vertical="center" wrapText="1"/>
    </xf>
    <xf numFmtId="0" fontId="7" fillId="6" borderId="87" xfId="0" applyNumberFormat="1" applyFont="1" applyFill="1" applyBorder="1" applyAlignment="1" applyProtection="1">
      <alignment horizontal="center" vertical="center" wrapText="1"/>
    </xf>
    <xf numFmtId="0" fontId="9" fillId="6" borderId="84" xfId="0" applyNumberFormat="1" applyFont="1" applyFill="1" applyBorder="1" applyAlignment="1" applyProtection="1">
      <alignment horizontal="center" vertical="center" wrapText="1"/>
    </xf>
    <xf numFmtId="0" fontId="9" fillId="6" borderId="85" xfId="0" applyNumberFormat="1" applyFont="1" applyFill="1" applyBorder="1" applyAlignment="1" applyProtection="1">
      <alignment horizontal="center" vertical="center" wrapText="1"/>
    </xf>
    <xf numFmtId="0" fontId="9" fillId="6" borderId="82" xfId="0" applyNumberFormat="1" applyFont="1" applyFill="1" applyBorder="1" applyAlignment="1" applyProtection="1">
      <alignment horizontal="center" vertical="center"/>
    </xf>
    <xf numFmtId="0" fontId="9" fillId="6" borderId="77" xfId="0" applyNumberFormat="1" applyFont="1" applyFill="1" applyBorder="1" applyAlignment="1" applyProtection="1">
      <alignment horizontal="center" vertical="center"/>
    </xf>
    <xf numFmtId="0" fontId="9" fillId="6" borderId="83" xfId="0" applyNumberFormat="1" applyFont="1" applyFill="1" applyBorder="1" applyAlignment="1" applyProtection="1">
      <alignment horizontal="center" vertical="center"/>
    </xf>
    <xf numFmtId="0" fontId="9" fillId="6" borderId="79" xfId="0" applyNumberFormat="1" applyFont="1" applyFill="1" applyBorder="1" applyAlignment="1" applyProtection="1">
      <alignment horizontal="center" vertical="center"/>
    </xf>
    <xf numFmtId="0" fontId="9" fillId="6" borderId="80" xfId="0" applyNumberFormat="1" applyFont="1" applyFill="1" applyBorder="1" applyAlignment="1" applyProtection="1">
      <alignment horizontal="center" vertical="center"/>
    </xf>
    <xf numFmtId="0" fontId="9" fillId="6" borderId="81" xfId="0" applyNumberFormat="1" applyFont="1" applyFill="1" applyBorder="1" applyAlignment="1" applyProtection="1">
      <alignment horizontal="center" vertical="center"/>
    </xf>
    <xf numFmtId="0" fontId="9" fillId="6" borderId="94" xfId="0" applyNumberFormat="1" applyFont="1" applyFill="1" applyBorder="1" applyAlignment="1" applyProtection="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213" xfId="0" applyFont="1" applyBorder="1" applyAlignment="1">
      <alignment horizontal="center" vertical="center"/>
    </xf>
    <xf numFmtId="0" fontId="6" fillId="6" borderId="106" xfId="0" applyNumberFormat="1" applyFont="1" applyFill="1" applyBorder="1" applyAlignment="1" applyProtection="1">
      <alignment horizontal="center" vertical="center"/>
    </xf>
    <xf numFmtId="0" fontId="6" fillId="6" borderId="107" xfId="0" applyNumberFormat="1" applyFont="1" applyFill="1" applyBorder="1" applyAlignment="1" applyProtection="1">
      <alignment horizontal="center" vertical="center"/>
    </xf>
    <xf numFmtId="0" fontId="6" fillId="6" borderId="108" xfId="0" applyNumberFormat="1" applyFont="1" applyFill="1" applyBorder="1" applyAlignment="1" applyProtection="1">
      <alignment horizontal="center" vertical="center"/>
    </xf>
    <xf numFmtId="0" fontId="6" fillId="6" borderId="109" xfId="0" applyNumberFormat="1" applyFont="1" applyFill="1" applyBorder="1" applyAlignment="1" applyProtection="1">
      <alignment horizontal="center" vertical="center"/>
    </xf>
    <xf numFmtId="0" fontId="6" fillId="6" borderId="110" xfId="0" applyNumberFormat="1" applyFont="1" applyFill="1" applyBorder="1" applyAlignment="1" applyProtection="1">
      <alignment horizontal="center" vertical="center"/>
    </xf>
    <xf numFmtId="0" fontId="6" fillId="6" borderId="111" xfId="0" applyNumberFormat="1" applyFont="1" applyFill="1" applyBorder="1" applyAlignment="1" applyProtection="1">
      <alignment horizontal="center" vertical="center"/>
    </xf>
    <xf numFmtId="0" fontId="7" fillId="6" borderId="54" xfId="0" applyNumberFormat="1" applyFont="1" applyFill="1" applyBorder="1" applyAlignment="1" applyProtection="1">
      <alignment horizontal="center" vertical="center"/>
    </xf>
    <xf numFmtId="0" fontId="7" fillId="6" borderId="112" xfId="0" applyNumberFormat="1" applyFont="1" applyFill="1" applyBorder="1" applyAlignment="1" applyProtection="1">
      <alignment horizontal="center" vertical="center"/>
    </xf>
    <xf numFmtId="0" fontId="7" fillId="6" borderId="113" xfId="0" applyNumberFormat="1" applyFont="1" applyFill="1" applyBorder="1" applyAlignment="1" applyProtection="1">
      <alignment horizontal="center" vertical="center"/>
    </xf>
    <xf numFmtId="0" fontId="9" fillId="6" borderId="125" xfId="0" applyNumberFormat="1" applyFont="1" applyFill="1" applyBorder="1" applyAlignment="1" applyProtection="1">
      <alignment horizontal="center" vertical="center"/>
    </xf>
    <xf numFmtId="0" fontId="9" fillId="6" borderId="126" xfId="0" applyNumberFormat="1" applyFont="1" applyFill="1" applyBorder="1" applyAlignment="1" applyProtection="1">
      <alignment horizontal="center" vertical="center"/>
    </xf>
    <xf numFmtId="0" fontId="9" fillId="6" borderId="107" xfId="0" applyNumberFormat="1" applyFont="1" applyFill="1" applyBorder="1" applyAlignment="1" applyProtection="1">
      <alignment horizontal="center" vertical="center" wrapText="1"/>
    </xf>
    <xf numFmtId="0" fontId="9" fillId="6" borderId="15" xfId="0" applyNumberFormat="1" applyFont="1" applyFill="1" applyBorder="1" applyAlignment="1" applyProtection="1">
      <alignment horizontal="center" vertical="center" wrapText="1"/>
    </xf>
    <xf numFmtId="0" fontId="9" fillId="6" borderId="115" xfId="0" applyNumberFormat="1" applyFont="1" applyFill="1" applyBorder="1" applyAlignment="1" applyProtection="1">
      <alignment horizontal="center" vertical="center" wrapText="1"/>
    </xf>
    <xf numFmtId="0" fontId="9" fillId="6" borderId="117" xfId="0" applyNumberFormat="1" applyFont="1" applyFill="1" applyBorder="1" applyAlignment="1" applyProtection="1">
      <alignment horizontal="center" vertical="center" wrapText="1"/>
    </xf>
    <xf numFmtId="0" fontId="10" fillId="2" borderId="132" xfId="0" applyNumberFormat="1" applyFont="1" applyFill="1" applyBorder="1" applyAlignment="1" applyProtection="1">
      <alignment horizontal="center" vertical="center"/>
    </xf>
    <xf numFmtId="0" fontId="10" fillId="2" borderId="133" xfId="0" applyNumberFormat="1" applyFont="1" applyFill="1" applyBorder="1" applyAlignment="1" applyProtection="1">
      <alignment horizontal="center" vertical="center"/>
    </xf>
    <xf numFmtId="0" fontId="10" fillId="2" borderId="122" xfId="0" applyNumberFormat="1" applyFont="1" applyFill="1" applyBorder="1" applyAlignment="1" applyProtection="1">
      <alignment horizontal="center" vertical="center"/>
    </xf>
    <xf numFmtId="0" fontId="10" fillId="2" borderId="134" xfId="0" applyNumberFormat="1" applyFont="1" applyFill="1" applyBorder="1" applyAlignment="1" applyProtection="1">
      <alignment horizontal="center" vertical="center"/>
    </xf>
    <xf numFmtId="0" fontId="5" fillId="2" borderId="171" xfId="0" applyNumberFormat="1" applyFont="1" applyFill="1" applyBorder="1" applyAlignment="1" applyProtection="1">
      <alignment horizontal="left" vertical="top"/>
    </xf>
    <xf numFmtId="0" fontId="2" fillId="0" borderId="0" xfId="0" applyFont="1" applyAlignment="1">
      <alignment horizontal="center" vertical="top"/>
    </xf>
    <xf numFmtId="0" fontId="3" fillId="0" borderId="1" xfId="0" applyFont="1" applyBorder="1" applyAlignment="1">
      <alignment horizontal="left" vertical="center"/>
    </xf>
    <xf numFmtId="0" fontId="27" fillId="0" borderId="72"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0" xfId="0" applyFont="1" applyBorder="1" applyAlignment="1">
      <alignment horizontal="center" vertical="center" wrapText="1"/>
    </xf>
    <xf numFmtId="0" fontId="8" fillId="2" borderId="1" xfId="0" applyNumberFormat="1" applyFont="1" applyFill="1" applyBorder="1" applyAlignment="1" applyProtection="1">
      <alignment horizontal="right" vertical="center"/>
    </xf>
    <xf numFmtId="0" fontId="7" fillId="6" borderId="100" xfId="0" applyNumberFormat="1" applyFont="1" applyFill="1" applyBorder="1" applyAlignment="1" applyProtection="1">
      <alignment horizontal="left" vertical="center"/>
    </xf>
    <xf numFmtId="0" fontId="7" fillId="6" borderId="101" xfId="0" applyNumberFormat="1" applyFont="1" applyFill="1" applyBorder="1" applyAlignment="1" applyProtection="1">
      <alignment horizontal="left" vertical="center"/>
    </xf>
    <xf numFmtId="0" fontId="7" fillId="6" borderId="102" xfId="0" applyNumberFormat="1" applyFont="1" applyFill="1" applyBorder="1" applyAlignment="1" applyProtection="1">
      <alignment horizontal="center" vertical="center"/>
    </xf>
    <xf numFmtId="0" fontId="7" fillId="6" borderId="103" xfId="0" applyNumberFormat="1" applyFont="1" applyFill="1" applyBorder="1" applyAlignment="1" applyProtection="1">
      <alignment horizontal="center" vertical="center"/>
    </xf>
    <xf numFmtId="0" fontId="7" fillId="6" borderId="102" xfId="0" applyNumberFormat="1" applyFont="1" applyFill="1" applyBorder="1" applyAlignment="1" applyProtection="1">
      <alignment horizontal="left" vertical="center"/>
    </xf>
    <xf numFmtId="0" fontId="7" fillId="6" borderId="103" xfId="0" applyNumberFormat="1" applyFont="1" applyFill="1" applyBorder="1" applyAlignment="1" applyProtection="1">
      <alignment horizontal="left" vertical="center"/>
    </xf>
    <xf numFmtId="0" fontId="7" fillId="6" borderId="104" xfId="0" applyNumberFormat="1" applyFont="1" applyFill="1" applyBorder="1" applyAlignment="1" applyProtection="1">
      <alignment horizontal="center" vertical="center"/>
    </xf>
    <xf numFmtId="0" fontId="7" fillId="6" borderId="105" xfId="0" applyNumberFormat="1" applyFont="1" applyFill="1" applyBorder="1" applyAlignment="1" applyProtection="1">
      <alignment horizontal="center" vertical="center"/>
    </xf>
    <xf numFmtId="0" fontId="7" fillId="6" borderId="123" xfId="0" applyNumberFormat="1" applyFont="1" applyFill="1" applyBorder="1" applyAlignment="1" applyProtection="1">
      <alignment horizontal="center" vertical="center"/>
    </xf>
    <xf numFmtId="0" fontId="7" fillId="6" borderId="123" xfId="0" applyNumberFormat="1" applyFont="1" applyFill="1" applyBorder="1" applyAlignment="1" applyProtection="1">
      <alignment horizontal="left" vertical="center"/>
    </xf>
    <xf numFmtId="0" fontId="7" fillId="6" borderId="124" xfId="0" applyNumberFormat="1" applyFont="1" applyFill="1" applyBorder="1" applyAlignment="1" applyProtection="1">
      <alignment horizontal="center" vertical="center"/>
    </xf>
    <xf numFmtId="3" fontId="68" fillId="9" borderId="7" xfId="0" applyNumberFormat="1" applyFont="1" applyFill="1" applyBorder="1" applyAlignment="1" applyProtection="1">
      <alignment horizontal="right" vertical="center"/>
    </xf>
    <xf numFmtId="3" fontId="68" fillId="2" borderId="7" xfId="0" applyNumberFormat="1" applyFont="1" applyFill="1" applyBorder="1" applyAlignment="1" applyProtection="1">
      <alignment horizontal="right" vertical="center"/>
    </xf>
    <xf numFmtId="0" fontId="5" fillId="0" borderId="1" xfId="0" applyFont="1" applyBorder="1" applyAlignment="1">
      <alignment horizontal="left" vertical="top"/>
    </xf>
    <xf numFmtId="3" fontId="75" fillId="9" borderId="7" xfId="0" applyNumberFormat="1" applyFont="1" applyFill="1" applyBorder="1" applyAlignment="1" applyProtection="1">
      <alignment horizontal="right" vertical="center"/>
    </xf>
    <xf numFmtId="0" fontId="75" fillId="2" borderId="199" xfId="0" applyNumberFormat="1" applyFont="1" applyFill="1" applyBorder="1" applyAlignment="1" applyProtection="1">
      <alignment horizontal="center" vertical="center"/>
    </xf>
    <xf numFmtId="0" fontId="5" fillId="0" borderId="0" xfId="0" applyFont="1" applyAlignment="1">
      <alignment horizontal="left" vertical="top"/>
    </xf>
    <xf numFmtId="0" fontId="27" fillId="0" borderId="63" xfId="0" applyFont="1" applyBorder="1" applyAlignment="1">
      <alignment horizontal="center" vertical="center"/>
    </xf>
    <xf numFmtId="0" fontId="27" fillId="0" borderId="114"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60" xfId="0" applyFont="1" applyBorder="1" applyAlignment="1">
      <alignment horizontal="center" vertical="center" wrapText="1"/>
    </xf>
    <xf numFmtId="0" fontId="27" fillId="0" borderId="140" xfId="0" applyFont="1" applyBorder="1" applyAlignment="1">
      <alignment horizontal="center" vertical="center" wrapText="1"/>
    </xf>
    <xf numFmtId="0" fontId="27" fillId="0" borderId="141" xfId="0" applyFont="1" applyBorder="1" applyAlignment="1">
      <alignment horizontal="center" vertical="center" wrapText="1"/>
    </xf>
    <xf numFmtId="0" fontId="13" fillId="7" borderId="6" xfId="0" applyNumberFormat="1" applyFont="1" applyFill="1" applyBorder="1" applyAlignment="1" applyProtection="1">
      <alignment horizontal="center" vertical="center"/>
    </xf>
    <xf numFmtId="0" fontId="69" fillId="2" borderId="247" xfId="0" applyNumberFormat="1" applyFont="1" applyFill="1" applyBorder="1" applyAlignment="1" applyProtection="1">
      <alignment horizontal="center" vertical="center"/>
    </xf>
    <xf numFmtId="0" fontId="69" fillId="2" borderId="83" xfId="0" applyNumberFormat="1" applyFont="1" applyFill="1" applyBorder="1" applyAlignment="1" applyProtection="1">
      <alignment horizontal="center" vertical="center"/>
    </xf>
    <xf numFmtId="0" fontId="69" fillId="2" borderId="248" xfId="0" applyNumberFormat="1" applyFont="1" applyFill="1" applyBorder="1" applyAlignment="1" applyProtection="1">
      <alignment horizontal="center" vertical="center"/>
    </xf>
    <xf numFmtId="0" fontId="69" fillId="2" borderId="70" xfId="0" applyNumberFormat="1" applyFont="1" applyFill="1" applyBorder="1" applyAlignment="1" applyProtection="1">
      <alignment horizontal="center" vertical="center"/>
    </xf>
    <xf numFmtId="0" fontId="69" fillId="2" borderId="249" xfId="0" applyNumberFormat="1" applyFont="1" applyFill="1" applyBorder="1" applyAlignment="1" applyProtection="1">
      <alignment horizontal="center" vertical="center"/>
    </xf>
    <xf numFmtId="0" fontId="69" fillId="2" borderId="202" xfId="0" applyNumberFormat="1" applyFont="1" applyFill="1" applyBorder="1" applyAlignment="1" applyProtection="1">
      <alignment horizontal="center" vertical="center"/>
    </xf>
    <xf numFmtId="0" fontId="107" fillId="2" borderId="197" xfId="0" applyNumberFormat="1" applyFont="1" applyFill="1" applyBorder="1" applyAlignment="1" applyProtection="1">
      <alignment horizontal="left" vertical="center"/>
    </xf>
    <xf numFmtId="0" fontId="107" fillId="2" borderId="193" xfId="0" applyNumberFormat="1" applyFont="1" applyFill="1" applyBorder="1" applyAlignment="1" applyProtection="1">
      <alignment horizontal="left" vertical="center"/>
    </xf>
    <xf numFmtId="0" fontId="70" fillId="2" borderId="197" xfId="0" applyNumberFormat="1" applyFont="1" applyFill="1" applyBorder="1" applyAlignment="1" applyProtection="1">
      <alignment horizontal="left" vertical="center"/>
    </xf>
    <xf numFmtId="0" fontId="70" fillId="2" borderId="193" xfId="0" applyNumberFormat="1" applyFont="1" applyFill="1" applyBorder="1" applyAlignment="1" applyProtection="1">
      <alignment horizontal="left" vertical="center"/>
    </xf>
    <xf numFmtId="0" fontId="5" fillId="6" borderId="169" xfId="0" applyNumberFormat="1" applyFont="1" applyFill="1" applyBorder="1" applyAlignment="1" applyProtection="1">
      <alignment horizontal="left" vertical="top"/>
    </xf>
    <xf numFmtId="0" fontId="69" fillId="2" borderId="194" xfId="0" applyNumberFormat="1" applyFont="1" applyFill="1" applyBorder="1" applyAlignment="1" applyProtection="1">
      <alignment horizontal="center" vertical="center" wrapText="1"/>
    </xf>
    <xf numFmtId="0" fontId="69" fillId="2" borderId="195" xfId="0" applyNumberFormat="1" applyFont="1" applyFill="1" applyBorder="1" applyAlignment="1" applyProtection="1">
      <alignment horizontal="center" vertical="center" wrapText="1"/>
    </xf>
    <xf numFmtId="0" fontId="69" fillId="2" borderId="196" xfId="0"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left" vertical="center"/>
    </xf>
    <xf numFmtId="0" fontId="7" fillId="6" borderId="9" xfId="0" applyNumberFormat="1" applyFont="1" applyFill="1" applyBorder="1" applyAlignment="1" applyProtection="1">
      <alignment horizontal="center" vertical="center"/>
    </xf>
    <xf numFmtId="0" fontId="7" fillId="6" borderId="10" xfId="0" applyNumberFormat="1" applyFont="1" applyFill="1" applyBorder="1" applyAlignment="1" applyProtection="1">
      <alignment horizontal="left" vertical="center"/>
    </xf>
    <xf numFmtId="0" fontId="7" fillId="6" borderId="10" xfId="0" applyNumberFormat="1" applyFont="1" applyFill="1" applyBorder="1" applyAlignment="1" applyProtection="1">
      <alignment horizontal="center" vertical="center"/>
    </xf>
    <xf numFmtId="0" fontId="7" fillId="6" borderId="11" xfId="0" applyNumberFormat="1" applyFont="1" applyFill="1" applyBorder="1" applyAlignment="1" applyProtection="1">
      <alignment horizontal="left" vertical="center"/>
    </xf>
    <xf numFmtId="0" fontId="13" fillId="2" borderId="167" xfId="0" applyNumberFormat="1" applyFont="1" applyFill="1" applyBorder="1" applyAlignment="1" applyProtection="1">
      <alignment horizontal="center" vertical="center"/>
    </xf>
    <xf numFmtId="0" fontId="10" fillId="2" borderId="166" xfId="0" applyNumberFormat="1" applyFont="1" applyFill="1" applyBorder="1" applyAlignment="1" applyProtection="1">
      <alignment horizontal="center" vertical="center"/>
    </xf>
    <xf numFmtId="0" fontId="11" fillId="2" borderId="22" xfId="0" applyNumberFormat="1" applyFont="1" applyFill="1" applyBorder="1" applyAlignment="1" applyProtection="1">
      <alignment horizontal="center" vertical="center"/>
    </xf>
    <xf numFmtId="0" fontId="6" fillId="6" borderId="12" xfId="0" applyNumberFormat="1" applyFont="1" applyFill="1" applyBorder="1" applyAlignment="1" applyProtection="1">
      <alignment horizontal="center" vertical="center"/>
    </xf>
    <xf numFmtId="0" fontId="7" fillId="6" borderId="8" xfId="0" applyNumberFormat="1" applyFont="1" applyFill="1" applyBorder="1" applyAlignment="1" applyProtection="1">
      <alignment horizontal="center" vertical="center"/>
    </xf>
    <xf numFmtId="0" fontId="9" fillId="6" borderId="13" xfId="0" applyNumberFormat="1" applyFont="1" applyFill="1" applyBorder="1" applyAlignment="1" applyProtection="1">
      <alignment horizontal="center" vertical="center"/>
    </xf>
    <xf numFmtId="0" fontId="9" fillId="6" borderId="13" xfId="0" applyNumberFormat="1" applyFont="1" applyFill="1" applyBorder="1" applyAlignment="1" applyProtection="1">
      <alignment horizontal="center" vertical="center" wrapText="1"/>
    </xf>
    <xf numFmtId="0" fontId="9" fillId="6" borderId="4" xfId="0" applyNumberFormat="1" applyFont="1" applyFill="1" applyBorder="1" applyAlignment="1" applyProtection="1">
      <alignment horizontal="center" vertical="center" wrapText="1"/>
    </xf>
    <xf numFmtId="0" fontId="9" fillId="6" borderId="8" xfId="0" applyNumberFormat="1" applyFont="1" applyFill="1" applyBorder="1" applyAlignment="1" applyProtection="1">
      <alignment horizontal="center" vertical="center" wrapText="1"/>
    </xf>
    <xf numFmtId="0" fontId="10" fillId="2" borderId="168" xfId="0" applyNumberFormat="1" applyFont="1" applyFill="1" applyBorder="1" applyAlignment="1" applyProtection="1">
      <alignment horizontal="center" vertical="center"/>
    </xf>
    <xf numFmtId="0" fontId="12" fillId="2" borderId="22" xfId="0" applyNumberFormat="1" applyFont="1" applyFill="1" applyBorder="1" applyAlignment="1" applyProtection="1">
      <alignment horizontal="center" vertical="center"/>
    </xf>
    <xf numFmtId="0" fontId="107" fillId="2" borderId="204" xfId="0" applyFont="1" applyFill="1" applyBorder="1" applyAlignment="1">
      <alignment horizontal="center" vertical="center"/>
    </xf>
    <xf numFmtId="0" fontId="107" fillId="2" borderId="205" xfId="0" applyFont="1" applyFill="1" applyBorder="1" applyAlignment="1">
      <alignment horizontal="center" vertical="center"/>
    </xf>
    <xf numFmtId="0" fontId="107" fillId="2" borderId="207" xfId="0" applyFont="1" applyFill="1" applyBorder="1" applyAlignment="1">
      <alignment horizontal="center" vertical="center"/>
    </xf>
    <xf numFmtId="0" fontId="106" fillId="2" borderId="181" xfId="0" applyNumberFormat="1" applyFont="1" applyFill="1" applyBorder="1" applyAlignment="1" applyProtection="1">
      <alignment horizontal="center" vertical="center"/>
    </xf>
    <xf numFmtId="0" fontId="104" fillId="2" borderId="175" xfId="0" applyNumberFormat="1" applyFont="1" applyFill="1" applyBorder="1" applyAlignment="1" applyProtection="1">
      <alignment horizontal="left" vertical="center"/>
    </xf>
    <xf numFmtId="0" fontId="107" fillId="2" borderId="182" xfId="0" applyNumberFormat="1" applyFont="1" applyFill="1" applyBorder="1" applyAlignment="1" applyProtection="1">
      <alignment horizontal="left" vertical="center"/>
    </xf>
    <xf numFmtId="0" fontId="106" fillId="2" borderId="4" xfId="0" applyFont="1" applyFill="1" applyBorder="1" applyAlignment="1">
      <alignment horizontal="center" vertical="center" wrapText="1"/>
    </xf>
    <xf numFmtId="0" fontId="107" fillId="2" borderId="4" xfId="0" applyFont="1" applyFill="1" applyBorder="1" applyAlignment="1">
      <alignment horizontal="center" vertical="center"/>
    </xf>
    <xf numFmtId="0" fontId="106" fillId="2" borderId="183" xfId="0" applyFont="1" applyFill="1" applyBorder="1" applyAlignment="1">
      <alignment horizontal="center" vertical="center" wrapText="1"/>
    </xf>
    <xf numFmtId="0" fontId="106" fillId="2" borderId="203" xfId="0" applyFont="1" applyFill="1" applyBorder="1" applyAlignment="1">
      <alignment horizontal="center" vertical="center" wrapText="1"/>
    </xf>
    <xf numFmtId="0" fontId="106" fillId="2" borderId="184" xfId="0" applyFont="1" applyFill="1" applyBorder="1" applyAlignment="1">
      <alignment horizontal="center" vertical="center" wrapText="1"/>
    </xf>
    <xf numFmtId="0" fontId="107" fillId="2" borderId="4" xfId="0" applyFont="1" applyFill="1" applyBorder="1" applyAlignment="1">
      <alignment horizontal="left" vertical="center"/>
    </xf>
    <xf numFmtId="0" fontId="103" fillId="2" borderId="180" xfId="0" applyNumberFormat="1" applyFont="1" applyFill="1" applyBorder="1" applyAlignment="1" applyProtection="1">
      <alignment horizontal="left" vertical="center" wrapText="1"/>
    </xf>
    <xf numFmtId="0" fontId="104" fillId="2" borderId="181" xfId="0" applyNumberFormat="1" applyFont="1" applyFill="1" applyBorder="1" applyAlignment="1" applyProtection="1">
      <alignment horizontal="center" vertical="center"/>
    </xf>
    <xf numFmtId="0" fontId="104" fillId="2" borderId="175" xfId="0" applyNumberFormat="1" applyFont="1" applyFill="1" applyBorder="1" applyAlignment="1" applyProtection="1">
      <alignment horizontal="center" vertical="center"/>
    </xf>
    <xf numFmtId="0" fontId="91" fillId="2" borderId="1" xfId="0" applyNumberFormat="1" applyFont="1" applyFill="1" applyBorder="1" applyAlignment="1" applyProtection="1">
      <alignment horizontal="center" vertical="center"/>
    </xf>
    <xf numFmtId="0" fontId="91" fillId="7" borderId="1" xfId="0" applyNumberFormat="1" applyFont="1" applyFill="1" applyBorder="1" applyAlignment="1" applyProtection="1">
      <alignment horizontal="left" vertical="top"/>
    </xf>
    <xf numFmtId="0" fontId="91" fillId="6" borderId="40" xfId="0" applyNumberFormat="1" applyFont="1" applyFill="1" applyBorder="1" applyAlignment="1" applyProtection="1">
      <alignment horizontal="center" vertical="center" wrapText="1"/>
    </xf>
    <xf numFmtId="0" fontId="91" fillId="6" borderId="40" xfId="0" applyNumberFormat="1" applyFont="1" applyFill="1" applyBorder="1" applyAlignment="1" applyProtection="1">
      <alignment horizontal="center" vertical="center"/>
    </xf>
    <xf numFmtId="0" fontId="91" fillId="6" borderId="41" xfId="0" applyNumberFormat="1" applyFont="1" applyFill="1" applyBorder="1" applyAlignment="1" applyProtection="1">
      <alignment horizontal="center" vertical="center"/>
    </xf>
    <xf numFmtId="0" fontId="91" fillId="6" borderId="43" xfId="0" applyNumberFormat="1" applyFont="1" applyFill="1" applyBorder="1" applyAlignment="1" applyProtection="1">
      <alignment horizontal="center" vertical="center" wrapText="1"/>
    </xf>
    <xf numFmtId="0" fontId="91" fillId="6" borderId="43" xfId="0" applyNumberFormat="1" applyFont="1" applyFill="1" applyBorder="1" applyAlignment="1" applyProtection="1">
      <alignment horizontal="center" vertical="center"/>
    </xf>
    <xf numFmtId="0" fontId="91" fillId="6" borderId="44" xfId="0" applyNumberFormat="1" applyFont="1" applyFill="1" applyBorder="1" applyAlignment="1" applyProtection="1">
      <alignment horizontal="center" vertical="center"/>
    </xf>
    <xf numFmtId="0" fontId="104" fillId="2" borderId="1" xfId="0" applyNumberFormat="1" applyFont="1" applyFill="1" applyBorder="1" applyAlignment="1" applyProtection="1">
      <alignment horizontal="center" vertical="top"/>
    </xf>
    <xf numFmtId="0" fontId="106" fillId="2" borderId="95" xfId="0" applyFont="1" applyFill="1" applyBorder="1" applyAlignment="1">
      <alignment horizontal="center" vertical="center"/>
    </xf>
    <xf numFmtId="0" fontId="103" fillId="2" borderId="7" xfId="0" applyNumberFormat="1" applyFont="1" applyFill="1" applyBorder="1" applyAlignment="1" applyProtection="1">
      <alignment horizontal="left" vertical="center" wrapText="1"/>
    </xf>
    <xf numFmtId="0" fontId="107" fillId="2" borderId="95" xfId="0" applyFont="1" applyFill="1" applyBorder="1" applyAlignment="1">
      <alignment horizontal="center" vertical="center"/>
    </xf>
    <xf numFmtId="0" fontId="105" fillId="2" borderId="3" xfId="0" applyNumberFormat="1" applyFont="1" applyFill="1" applyBorder="1" applyAlignment="1" applyProtection="1">
      <alignment horizontal="center" vertical="center" wrapText="1"/>
    </xf>
    <xf numFmtId="0" fontId="105" fillId="2" borderId="170" xfId="0" applyNumberFormat="1" applyFont="1" applyFill="1" applyBorder="1" applyAlignment="1" applyProtection="1">
      <alignment horizontal="center" vertical="center"/>
    </xf>
    <xf numFmtId="0" fontId="105" fillId="2" borderId="4" xfId="0" applyNumberFormat="1" applyFont="1" applyFill="1" applyBorder="1" applyAlignment="1" applyProtection="1">
      <alignment horizontal="center" vertical="center" wrapText="1"/>
    </xf>
    <xf numFmtId="0" fontId="105" fillId="2" borderId="1" xfId="0" applyNumberFormat="1" applyFont="1" applyFill="1" applyBorder="1" applyAlignment="1" applyProtection="1">
      <alignment horizontal="left" vertical="center"/>
    </xf>
    <xf numFmtId="0" fontId="105" fillId="2" borderId="2" xfId="0" applyNumberFormat="1" applyFont="1" applyFill="1" applyBorder="1" applyAlignment="1" applyProtection="1">
      <alignment horizontal="center" vertical="center" wrapText="1"/>
    </xf>
    <xf numFmtId="0" fontId="105" fillId="2" borderId="3" xfId="0" applyNumberFormat="1" applyFont="1" applyFill="1" applyBorder="1" applyAlignment="1" applyProtection="1">
      <alignment horizontal="center" vertical="center"/>
    </xf>
    <xf numFmtId="0" fontId="91" fillId="6" borderId="13" xfId="0" applyNumberFormat="1" applyFont="1" applyFill="1" applyBorder="1" applyAlignment="1" applyProtection="1">
      <alignment horizontal="center" vertical="center"/>
    </xf>
    <xf numFmtId="0" fontId="91" fillId="6" borderId="179" xfId="0" applyNumberFormat="1" applyFont="1" applyFill="1" applyBorder="1" applyAlignment="1" applyProtection="1">
      <alignment horizontal="center" vertical="center"/>
    </xf>
    <xf numFmtId="0" fontId="106" fillId="2" borderId="166" xfId="0" applyNumberFormat="1" applyFont="1" applyFill="1" applyBorder="1" applyAlignment="1" applyProtection="1">
      <alignment horizontal="center" vertical="center" wrapText="1"/>
    </xf>
    <xf numFmtId="0" fontId="91" fillId="6" borderId="177" xfId="0" applyNumberFormat="1" applyFont="1" applyFill="1" applyBorder="1" applyAlignment="1" applyProtection="1">
      <alignment horizontal="center" vertical="center" wrapText="1"/>
    </xf>
    <xf numFmtId="0" fontId="91" fillId="6" borderId="7" xfId="0" applyNumberFormat="1" applyFont="1" applyFill="1" applyBorder="1" applyAlignment="1" applyProtection="1">
      <alignment horizontal="center" vertical="center" wrapText="1"/>
    </xf>
    <xf numFmtId="0" fontId="91" fillId="6" borderId="178" xfId="0" applyNumberFormat="1" applyFont="1" applyFill="1" applyBorder="1" applyAlignment="1" applyProtection="1">
      <alignment horizontal="center" vertical="center" wrapText="1"/>
    </xf>
    <xf numFmtId="0" fontId="91" fillId="2" borderId="1" xfId="0" applyNumberFormat="1" applyFont="1" applyFill="1" applyBorder="1" applyAlignment="1" applyProtection="1">
      <alignment horizontal="center" vertical="top"/>
    </xf>
    <xf numFmtId="0" fontId="91" fillId="2" borderId="1" xfId="0" applyNumberFormat="1" applyFont="1" applyFill="1" applyBorder="1" applyAlignment="1" applyProtection="1">
      <alignment horizontal="left" vertical="center"/>
    </xf>
    <xf numFmtId="0" fontId="91" fillId="2" borderId="1" xfId="0" applyNumberFormat="1" applyFont="1" applyFill="1" applyBorder="1" applyAlignment="1" applyProtection="1">
      <alignment horizontal="right" vertical="center"/>
    </xf>
    <xf numFmtId="0" fontId="91" fillId="6" borderId="10" xfId="0" applyNumberFormat="1" applyFont="1" applyFill="1" applyBorder="1" applyAlignment="1" applyProtection="1">
      <alignment horizontal="center" vertical="center" wrapText="1"/>
    </xf>
    <xf numFmtId="0" fontId="91" fillId="6" borderId="11" xfId="0" applyNumberFormat="1" applyFont="1" applyFill="1" applyBorder="1" applyAlignment="1" applyProtection="1">
      <alignment horizontal="center" vertical="center" wrapText="1"/>
    </xf>
    <xf numFmtId="0" fontId="91" fillId="6" borderId="30" xfId="0" applyNumberFormat="1" applyFont="1" applyFill="1" applyBorder="1" applyAlignment="1" applyProtection="1">
      <alignment horizontal="center" vertical="center" wrapText="1"/>
    </xf>
    <xf numFmtId="0" fontId="91" fillId="6" borderId="31" xfId="0" applyNumberFormat="1" applyFont="1" applyFill="1" applyBorder="1" applyAlignment="1" applyProtection="1">
      <alignment horizontal="center" vertical="center" wrapText="1"/>
    </xf>
    <xf numFmtId="0" fontId="106" fillId="2" borderId="166" xfId="0" applyNumberFormat="1" applyFont="1" applyFill="1" applyBorder="1" applyAlignment="1" applyProtection="1">
      <alignment horizontal="center" vertical="center"/>
    </xf>
    <xf numFmtId="0" fontId="106" fillId="2" borderId="168" xfId="0" applyNumberFormat="1" applyFont="1" applyFill="1" applyBorder="1" applyAlignment="1" applyProtection="1">
      <alignment horizontal="center" vertical="center" wrapText="1"/>
    </xf>
    <xf numFmtId="0" fontId="91" fillId="6" borderId="12" xfId="0" applyNumberFormat="1" applyFont="1" applyFill="1" applyBorder="1" applyAlignment="1" applyProtection="1">
      <alignment horizontal="center" vertical="center"/>
    </xf>
    <xf numFmtId="0" fontId="91" fillId="6" borderId="8" xfId="0" applyNumberFormat="1" applyFont="1" applyFill="1" applyBorder="1" applyAlignment="1" applyProtection="1">
      <alignment horizontal="center" vertical="center"/>
    </xf>
    <xf numFmtId="0" fontId="91" fillId="6" borderId="4" xfId="0" applyNumberFormat="1" applyFont="1" applyFill="1" applyBorder="1" applyAlignment="1" applyProtection="1">
      <alignment horizontal="center" vertical="center" wrapText="1"/>
    </xf>
    <xf numFmtId="0" fontId="91" fillId="6" borderId="8" xfId="0" applyNumberFormat="1" applyFont="1" applyFill="1" applyBorder="1" applyAlignment="1" applyProtection="1">
      <alignment horizontal="center" vertical="center" wrapText="1"/>
    </xf>
    <xf numFmtId="0" fontId="91" fillId="6" borderId="9" xfId="0" applyNumberFormat="1" applyFont="1" applyFill="1" applyBorder="1" applyAlignment="1" applyProtection="1">
      <alignment horizontal="left" vertical="center"/>
    </xf>
    <xf numFmtId="0" fontId="91" fillId="6" borderId="10" xfId="0" applyNumberFormat="1" applyFont="1" applyFill="1" applyBorder="1" applyAlignment="1" applyProtection="1">
      <alignment horizontal="center" vertical="center"/>
    </xf>
    <xf numFmtId="0" fontId="91" fillId="6" borderId="10" xfId="0" applyNumberFormat="1" applyFont="1" applyFill="1" applyBorder="1" applyAlignment="1" applyProtection="1">
      <alignment horizontal="left" vertical="center"/>
    </xf>
    <xf numFmtId="0" fontId="91" fillId="6" borderId="11" xfId="0" applyNumberFormat="1" applyFont="1" applyFill="1" applyBorder="1" applyAlignment="1" applyProtection="1">
      <alignment horizontal="center" vertical="center"/>
    </xf>
    <xf numFmtId="0" fontId="91" fillId="6" borderId="30" xfId="0" applyNumberFormat="1" applyFont="1" applyFill="1" applyBorder="1" applyAlignment="1" applyProtection="1">
      <alignment horizontal="center" vertical="center"/>
    </xf>
    <xf numFmtId="0" fontId="91" fillId="6" borderId="30" xfId="0" applyNumberFormat="1" applyFont="1" applyFill="1" applyBorder="1" applyAlignment="1" applyProtection="1">
      <alignment horizontal="left" vertical="center"/>
    </xf>
    <xf numFmtId="0" fontId="91" fillId="6" borderId="31" xfId="0" applyNumberFormat="1" applyFont="1" applyFill="1" applyBorder="1" applyAlignment="1" applyProtection="1">
      <alignment horizontal="center" vertical="center"/>
    </xf>
    <xf numFmtId="0" fontId="103" fillId="2" borderId="1" xfId="0" applyFont="1" applyFill="1" applyBorder="1" applyAlignment="1">
      <alignment horizontal="left" vertical="top"/>
    </xf>
    <xf numFmtId="0" fontId="104" fillId="2" borderId="1" xfId="0" applyFont="1" applyFill="1" applyBorder="1" applyAlignment="1">
      <alignment horizontal="center" vertical="top"/>
    </xf>
    <xf numFmtId="0" fontId="105" fillId="2" borderId="1" xfId="0" applyFont="1" applyFill="1" applyBorder="1" applyAlignment="1">
      <alignment horizontal="left" vertical="center"/>
    </xf>
    <xf numFmtId="0" fontId="187" fillId="2" borderId="1" xfId="0" applyFont="1" applyFill="1" applyBorder="1" applyAlignment="1">
      <alignment horizontal="left" vertical="top"/>
    </xf>
    <xf numFmtId="0" fontId="215" fillId="0" borderId="142" xfId="0" applyFont="1" applyBorder="1" applyAlignment="1">
      <alignment horizontal="left" vertical="center" wrapText="1"/>
    </xf>
    <xf numFmtId="0" fontId="215" fillId="0" borderId="112" xfId="0" applyFont="1" applyBorder="1" applyAlignment="1">
      <alignment horizontal="left" vertical="center" wrapText="1"/>
    </xf>
    <xf numFmtId="0" fontId="215" fillId="0" borderId="143" xfId="0" applyFont="1" applyBorder="1" applyAlignment="1">
      <alignment horizontal="left" vertical="center" wrapText="1"/>
    </xf>
    <xf numFmtId="0" fontId="222" fillId="0" borderId="144" xfId="0" applyFont="1" applyBorder="1" applyAlignment="1">
      <alignment horizontal="center" vertical="center"/>
    </xf>
    <xf numFmtId="0" fontId="222" fillId="0" borderId="55" xfId="0" applyFont="1" applyBorder="1" applyAlignment="1">
      <alignment horizontal="center" vertical="center"/>
    </xf>
    <xf numFmtId="0" fontId="209" fillId="0" borderId="54" xfId="0" applyFont="1" applyBorder="1" applyAlignment="1">
      <alignment horizontal="left" vertical="center"/>
    </xf>
    <xf numFmtId="0" fontId="209" fillId="0" borderId="112" xfId="0" applyFont="1" applyBorder="1" applyAlignment="1">
      <alignment horizontal="left" vertical="center"/>
    </xf>
    <xf numFmtId="0" fontId="209" fillId="0" borderId="143" xfId="0" applyFont="1" applyBorder="1" applyAlignment="1">
      <alignment horizontal="left" vertical="center"/>
    </xf>
    <xf numFmtId="0" fontId="215" fillId="0" borderId="160" xfId="0" applyFont="1" applyBorder="1" applyAlignment="1">
      <alignment horizontal="left" vertical="center"/>
    </xf>
    <xf numFmtId="0" fontId="215" fillId="0" borderId="161" xfId="0" applyFont="1" applyBorder="1" applyAlignment="1">
      <alignment horizontal="left" vertical="center"/>
    </xf>
    <xf numFmtId="0" fontId="215" fillId="0" borderId="162" xfId="0" applyFont="1" applyBorder="1" applyAlignment="1">
      <alignment horizontal="left" vertical="center"/>
    </xf>
    <xf numFmtId="0" fontId="93" fillId="0" borderId="0" xfId="0" applyFont="1" applyAlignment="1">
      <alignment horizontal="left" vertical="center"/>
    </xf>
    <xf numFmtId="0" fontId="223" fillId="0" borderId="160" xfId="0" applyFont="1" applyBorder="1" applyAlignment="1">
      <alignment horizontal="left" vertical="center"/>
    </xf>
    <xf numFmtId="0" fontId="223" fillId="0" borderId="161" xfId="0" applyFont="1" applyBorder="1" applyAlignment="1">
      <alignment horizontal="left" vertical="center"/>
    </xf>
    <xf numFmtId="0" fontId="223" fillId="0" borderId="162" xfId="0" applyFont="1" applyBorder="1" applyAlignment="1">
      <alignment horizontal="left" vertical="center"/>
    </xf>
    <xf numFmtId="0" fontId="223" fillId="0" borderId="157" xfId="0" applyFont="1" applyBorder="1" applyAlignment="1">
      <alignment horizontal="left" vertical="center"/>
    </xf>
    <xf numFmtId="0" fontId="223" fillId="0" borderId="158" xfId="0" applyFont="1" applyBorder="1" applyAlignment="1">
      <alignment horizontal="left" vertical="center"/>
    </xf>
    <xf numFmtId="0" fontId="223" fillId="0" borderId="159" xfId="0" applyFont="1" applyBorder="1" applyAlignment="1">
      <alignment horizontal="left" vertical="center"/>
    </xf>
    <xf numFmtId="0" fontId="226" fillId="0" borderId="54" xfId="0" applyFont="1" applyBorder="1" applyAlignment="1">
      <alignment horizontal="left" vertical="center"/>
    </xf>
    <xf numFmtId="0" fontId="226" fillId="0" borderId="112" xfId="0" applyFont="1" applyBorder="1" applyAlignment="1">
      <alignment horizontal="left" vertical="center"/>
    </xf>
    <xf numFmtId="0" fontId="226" fillId="0" borderId="143" xfId="0" applyFont="1" applyBorder="1" applyAlignment="1">
      <alignment horizontal="left" vertical="center"/>
    </xf>
    <xf numFmtId="0" fontId="191" fillId="0" borderId="0" xfId="0" applyFont="1"/>
    <xf numFmtId="0" fontId="223" fillId="0" borderId="54" xfId="0" applyFont="1" applyBorder="1" applyAlignment="1">
      <alignment horizontal="left" vertical="center"/>
    </xf>
    <xf numFmtId="0" fontId="223" fillId="0" borderId="112" xfId="0" applyFont="1" applyBorder="1" applyAlignment="1">
      <alignment horizontal="left" vertical="center"/>
    </xf>
    <xf numFmtId="0" fontId="223" fillId="0" borderId="231" xfId="0" applyFont="1" applyBorder="1" applyAlignment="1">
      <alignment horizontal="left" vertical="center"/>
    </xf>
    <xf numFmtId="0" fontId="219" fillId="0" borderId="144" xfId="0" applyFont="1" applyBorder="1" applyAlignment="1">
      <alignment horizontal="center" vertical="center"/>
    </xf>
    <xf numFmtId="0" fontId="219" fillId="0" borderId="55" xfId="0" applyFont="1" applyBorder="1" applyAlignment="1">
      <alignment horizontal="center" vertical="center"/>
    </xf>
    <xf numFmtId="0" fontId="219" fillId="0" borderId="54" xfId="0" applyFont="1" applyBorder="1" applyAlignment="1">
      <alignment horizontal="center" vertical="center"/>
    </xf>
    <xf numFmtId="0" fontId="219" fillId="0" borderId="112" xfId="0" applyFont="1" applyBorder="1" applyAlignment="1">
      <alignment horizontal="center" vertical="center"/>
    </xf>
    <xf numFmtId="0" fontId="219" fillId="0" borderId="143" xfId="0" applyFont="1" applyBorder="1" applyAlignment="1">
      <alignment horizontal="center" vertical="center"/>
    </xf>
    <xf numFmtId="0" fontId="191" fillId="0" borderId="373" xfId="0" applyFont="1" applyBorder="1"/>
    <xf numFmtId="0" fontId="220" fillId="0" borderId="145" xfId="0" applyFont="1" applyBorder="1" applyAlignment="1">
      <alignment horizontal="center" vertical="center" wrapText="1"/>
    </xf>
    <xf numFmtId="0" fontId="220" fillId="0" borderId="146" xfId="0" applyFont="1" applyBorder="1" applyAlignment="1">
      <alignment horizontal="center" vertical="center" wrapText="1"/>
    </xf>
    <xf numFmtId="0" fontId="220" fillId="0" borderId="147" xfId="0" applyFont="1" applyBorder="1" applyAlignment="1">
      <alignment horizontal="center" vertical="center" wrapText="1"/>
    </xf>
    <xf numFmtId="0" fontId="220" fillId="0" borderId="148" xfId="0" applyFont="1" applyBorder="1" applyAlignment="1">
      <alignment horizontal="center" vertical="center"/>
    </xf>
    <xf numFmtId="0" fontId="220" fillId="0" borderId="129" xfId="0" applyFont="1" applyBorder="1" applyAlignment="1">
      <alignment horizontal="center" vertical="center"/>
    </xf>
    <xf numFmtId="0" fontId="220" fillId="0" borderId="130" xfId="0" applyFont="1" applyBorder="1" applyAlignment="1">
      <alignment horizontal="center" vertical="center"/>
    </xf>
    <xf numFmtId="0" fontId="221" fillId="0" borderId="86" xfId="0" applyFont="1" applyBorder="1" applyAlignment="1">
      <alignment horizontal="center" vertical="center" wrapText="1"/>
    </xf>
    <xf numFmtId="0" fontId="221" fillId="0" borderId="24" xfId="0" applyFont="1" applyBorder="1" applyAlignment="1">
      <alignment horizontal="center" vertical="center" wrapText="1"/>
    </xf>
    <xf numFmtId="0" fontId="221" fillId="0" borderId="87" xfId="0" applyFont="1" applyBorder="1" applyAlignment="1">
      <alignment horizontal="center" vertical="center" wrapText="1"/>
    </xf>
    <xf numFmtId="0" fontId="221" fillId="0" borderId="150" xfId="0" applyFont="1" applyBorder="1" applyAlignment="1">
      <alignment horizontal="center" vertical="center"/>
    </xf>
    <xf numFmtId="0" fontId="221" fillId="0" borderId="151" xfId="0" applyFont="1" applyBorder="1" applyAlignment="1">
      <alignment horizontal="center" vertical="center"/>
    </xf>
    <xf numFmtId="0" fontId="221" fillId="0" borderId="152" xfId="0" applyFont="1" applyBorder="1" applyAlignment="1">
      <alignment horizontal="center" vertical="center"/>
    </xf>
    <xf numFmtId="0" fontId="191" fillId="0" borderId="239" xfId="0" applyFont="1" applyBorder="1"/>
    <xf numFmtId="0" fontId="216" fillId="0" borderId="0" xfId="0" applyFont="1" applyAlignment="1">
      <alignment horizontal="center" vertical="center"/>
    </xf>
    <xf numFmtId="0" fontId="216" fillId="4" borderId="153" xfId="0" applyFont="1" applyFill="1" applyBorder="1" applyAlignment="1">
      <alignment horizontal="left" vertical="top"/>
    </xf>
    <xf numFmtId="0" fontId="217" fillId="3" borderId="40" xfId="0" applyFont="1" applyFill="1" applyBorder="1" applyAlignment="1">
      <alignment horizontal="center" vertical="center" wrapText="1"/>
    </xf>
    <xf numFmtId="0" fontId="217" fillId="3" borderId="40" xfId="0" applyFont="1" applyFill="1" applyBorder="1" applyAlignment="1">
      <alignment horizontal="center" vertical="center"/>
    </xf>
    <xf numFmtId="0" fontId="218" fillId="3" borderId="40" xfId="0" applyFont="1" applyFill="1" applyBorder="1" applyAlignment="1">
      <alignment horizontal="center" vertical="center"/>
    </xf>
    <xf numFmtId="0" fontId="218" fillId="3" borderId="41" xfId="0" applyFont="1" applyFill="1" applyBorder="1" applyAlignment="1">
      <alignment horizontal="center" vertical="center"/>
    </xf>
    <xf numFmtId="0" fontId="217" fillId="3" borderId="43" xfId="0" applyFont="1" applyFill="1" applyBorder="1" applyAlignment="1">
      <alignment horizontal="center" vertical="center" wrapText="1"/>
    </xf>
    <xf numFmtId="0" fontId="217" fillId="3" borderId="43" xfId="0" applyFont="1" applyFill="1" applyBorder="1" applyAlignment="1">
      <alignment horizontal="center" vertical="center"/>
    </xf>
    <xf numFmtId="0" fontId="218" fillId="3" borderId="43" xfId="0" applyFont="1" applyFill="1" applyBorder="1" applyAlignment="1">
      <alignment horizontal="center" vertical="center"/>
    </xf>
    <xf numFmtId="0" fontId="218" fillId="3" borderId="44" xfId="0" applyFont="1" applyFill="1" applyBorder="1" applyAlignment="1">
      <alignment horizontal="center" vertical="center"/>
    </xf>
    <xf numFmtId="0" fontId="206" fillId="0" borderId="154" xfId="0" applyFont="1" applyBorder="1" applyAlignment="1">
      <alignment horizontal="left" vertical="center" wrapText="1"/>
    </xf>
    <xf numFmtId="0" fontId="206" fillId="0" borderId="155" xfId="0" applyFont="1" applyBorder="1" applyAlignment="1">
      <alignment horizontal="left" vertical="center" wrapText="1"/>
    </xf>
    <xf numFmtId="0" fontId="206" fillId="0" borderId="156" xfId="0" applyFont="1" applyBorder="1" applyAlignment="1">
      <alignment horizontal="left" vertical="center" wrapText="1"/>
    </xf>
    <xf numFmtId="0" fontId="198" fillId="3" borderId="137" xfId="0" applyFont="1" applyFill="1" applyBorder="1" applyAlignment="1">
      <alignment horizontal="center" vertical="center" wrapText="1"/>
    </xf>
    <xf numFmtId="0" fontId="198" fillId="3" borderId="138" xfId="0" applyFont="1" applyFill="1" applyBorder="1" applyAlignment="1">
      <alignment horizontal="center" vertical="center" wrapText="1"/>
    </xf>
    <xf numFmtId="0" fontId="191" fillId="0" borderId="108" xfId="0" applyFont="1" applyBorder="1"/>
    <xf numFmtId="0" fontId="193" fillId="0" borderId="64" xfId="0" applyFont="1" applyBorder="1" applyAlignment="1">
      <alignment horizontal="center" vertical="center"/>
    </xf>
    <xf numFmtId="0" fontId="193" fillId="0" borderId="69" xfId="0" applyFont="1" applyBorder="1" applyAlignment="1">
      <alignment horizontal="center" vertical="center"/>
    </xf>
    <xf numFmtId="0" fontId="193" fillId="0" borderId="65" xfId="0" applyFont="1" applyBorder="1" applyAlignment="1">
      <alignment horizontal="center" vertical="center"/>
    </xf>
    <xf numFmtId="0" fontId="193" fillId="0" borderId="70" xfId="0" applyFont="1" applyBorder="1" applyAlignment="1">
      <alignment horizontal="center" vertical="center"/>
    </xf>
    <xf numFmtId="0" fontId="193" fillId="0" borderId="66" xfId="0" applyFont="1" applyBorder="1" applyAlignment="1">
      <alignment horizontal="center" vertical="center"/>
    </xf>
    <xf numFmtId="0" fontId="193" fillId="0" borderId="71" xfId="0" applyFont="1" applyBorder="1" applyAlignment="1">
      <alignment horizontal="center" vertical="center"/>
    </xf>
    <xf numFmtId="0" fontId="193" fillId="0" borderId="67" xfId="0" applyFont="1" applyBorder="1" applyAlignment="1">
      <alignment horizontal="center" vertical="center" wrapText="1"/>
    </xf>
    <xf numFmtId="0" fontId="193" fillId="0" borderId="68" xfId="0" applyFont="1" applyBorder="1" applyAlignment="1">
      <alignment horizontal="center" vertical="center" wrapText="1"/>
    </xf>
    <xf numFmtId="0" fontId="193" fillId="0" borderId="60" xfId="0" applyFont="1" applyBorder="1" applyAlignment="1">
      <alignment horizontal="center" vertical="center" wrapText="1"/>
    </xf>
    <xf numFmtId="0" fontId="193" fillId="0" borderId="61" xfId="0" applyFont="1" applyBorder="1" applyAlignment="1">
      <alignment horizontal="center" vertical="center"/>
    </xf>
    <xf numFmtId="0" fontId="193" fillId="0" borderId="62" xfId="0" applyFont="1" applyBorder="1" applyAlignment="1">
      <alignment horizontal="center" vertical="center"/>
    </xf>
    <xf numFmtId="0" fontId="193" fillId="0" borderId="63" xfId="0" applyFont="1" applyBorder="1" applyAlignment="1">
      <alignment horizontal="center" vertical="center"/>
    </xf>
    <xf numFmtId="0" fontId="193" fillId="0" borderId="76" xfId="0" applyFont="1" applyBorder="1" applyAlignment="1">
      <alignment horizontal="center" vertical="center" wrapText="1"/>
    </xf>
    <xf numFmtId="0" fontId="193" fillId="0" borderId="58" xfId="0" applyFont="1" applyBorder="1" applyAlignment="1">
      <alignment horizontal="center" vertical="center"/>
    </xf>
    <xf numFmtId="0" fontId="193" fillId="0" borderId="59" xfId="0" applyFont="1" applyBorder="1" applyAlignment="1">
      <alignment horizontal="center" vertical="center"/>
    </xf>
    <xf numFmtId="0" fontId="205" fillId="0" borderId="114" xfId="0" applyFont="1" applyBorder="1" applyAlignment="1">
      <alignment horizontal="center" vertical="center" wrapText="1"/>
    </xf>
    <xf numFmtId="0" fontId="205" fillId="0" borderId="60" xfId="0" applyFont="1" applyBorder="1" applyAlignment="1">
      <alignment horizontal="center" vertical="center" wrapText="1"/>
    </xf>
    <xf numFmtId="0" fontId="205" fillId="0" borderId="82" xfId="0" applyFont="1" applyBorder="1" applyAlignment="1">
      <alignment horizontal="center" vertical="center" wrapText="1"/>
    </xf>
    <xf numFmtId="0" fontId="205" fillId="0" borderId="83" xfId="0" applyFont="1" applyBorder="1" applyAlignment="1">
      <alignment horizontal="center" vertical="center" wrapText="1"/>
    </xf>
    <xf numFmtId="0" fontId="205" fillId="0" borderId="66" xfId="0" applyFont="1" applyBorder="1" applyAlignment="1">
      <alignment horizontal="center" vertical="center" wrapText="1"/>
    </xf>
    <xf numFmtId="0" fontId="205" fillId="0" borderId="71" xfId="0" applyFont="1" applyBorder="1" applyAlignment="1">
      <alignment horizontal="center" vertical="center" wrapText="1"/>
    </xf>
    <xf numFmtId="0" fontId="205" fillId="0" borderId="140" xfId="0" applyFont="1" applyBorder="1" applyAlignment="1">
      <alignment horizontal="center" vertical="center" wrapText="1"/>
    </xf>
    <xf numFmtId="0" fontId="205" fillId="0" borderId="141" xfId="0" applyFont="1" applyBorder="1" applyAlignment="1">
      <alignment horizontal="center" vertical="center" wrapText="1"/>
    </xf>
    <xf numFmtId="0" fontId="135" fillId="0" borderId="0" xfId="0" applyFont="1" applyAlignment="1">
      <alignment horizontal="right" vertical="center"/>
    </xf>
    <xf numFmtId="0" fontId="197" fillId="3" borderId="100" xfId="0" applyFont="1" applyFill="1" applyBorder="1" applyAlignment="1">
      <alignment horizontal="left" vertical="center"/>
    </xf>
    <xf numFmtId="0" fontId="197" fillId="3" borderId="101" xfId="0" applyFont="1" applyFill="1" applyBorder="1" applyAlignment="1">
      <alignment horizontal="left" vertical="center"/>
    </xf>
    <xf numFmtId="0" fontId="197" fillId="3" borderId="102" xfId="0" applyFont="1" applyFill="1" applyBorder="1" applyAlignment="1">
      <alignment horizontal="center" vertical="center"/>
    </xf>
    <xf numFmtId="0" fontId="197" fillId="3" borderId="103" xfId="0" applyFont="1" applyFill="1" applyBorder="1" applyAlignment="1">
      <alignment horizontal="center" vertical="center"/>
    </xf>
    <xf numFmtId="0" fontId="197" fillId="3" borderId="102" xfId="0" applyFont="1" applyFill="1" applyBorder="1" applyAlignment="1">
      <alignment horizontal="left" vertical="center"/>
    </xf>
    <xf numFmtId="0" fontId="197" fillId="3" borderId="103" xfId="0" applyFont="1" applyFill="1" applyBorder="1" applyAlignment="1">
      <alignment horizontal="left" vertical="center"/>
    </xf>
    <xf numFmtId="0" fontId="197" fillId="3" borderId="104" xfId="0" applyFont="1" applyFill="1" applyBorder="1" applyAlignment="1">
      <alignment horizontal="center" vertical="center"/>
    </xf>
    <xf numFmtId="0" fontId="197" fillId="3" borderId="105" xfId="0" applyFont="1" applyFill="1" applyBorder="1" applyAlignment="1">
      <alignment horizontal="center" vertical="center"/>
    </xf>
    <xf numFmtId="0" fontId="198" fillId="3" borderId="131" xfId="0" applyFont="1" applyFill="1" applyBorder="1" applyAlignment="1">
      <alignment horizontal="center" vertical="center" wrapText="1"/>
    </xf>
    <xf numFmtId="0" fontId="198" fillId="3" borderId="129" xfId="0" applyFont="1" applyFill="1" applyBorder="1" applyAlignment="1">
      <alignment horizontal="center" vertical="center" wrapText="1"/>
    </xf>
    <xf numFmtId="0" fontId="198" fillId="3" borderId="130" xfId="0" applyFont="1" applyFill="1" applyBorder="1" applyAlignment="1">
      <alignment horizontal="center" vertical="center" wrapText="1"/>
    </xf>
    <xf numFmtId="0" fontId="198" fillId="3" borderId="121" xfId="0" applyFont="1" applyFill="1" applyBorder="1" applyAlignment="1">
      <alignment horizontal="center" vertical="center" wrapText="1"/>
    </xf>
    <xf numFmtId="0" fontId="198" fillId="3" borderId="24" xfId="0" applyFont="1" applyFill="1" applyBorder="1" applyAlignment="1">
      <alignment horizontal="center" vertical="center" wrapText="1"/>
    </xf>
    <xf numFmtId="0" fontId="198" fillId="3" borderId="87" xfId="0" applyFont="1" applyFill="1" applyBorder="1" applyAlignment="1">
      <alignment horizontal="center" vertical="center" wrapText="1"/>
    </xf>
    <xf numFmtId="0" fontId="198" fillId="3" borderId="119" xfId="0" applyFont="1" applyFill="1" applyBorder="1" applyAlignment="1">
      <alignment horizontal="center" vertical="center" wrapText="1"/>
    </xf>
    <xf numFmtId="0" fontId="198" fillId="3" borderId="118" xfId="0" applyFont="1" applyFill="1" applyBorder="1" applyAlignment="1">
      <alignment horizontal="center" vertical="center" wrapText="1"/>
    </xf>
    <xf numFmtId="0" fontId="198" fillId="3" borderId="14" xfId="0" applyFont="1" applyFill="1" applyBorder="1" applyAlignment="1">
      <alignment horizontal="center" vertical="center" wrapText="1"/>
    </xf>
    <xf numFmtId="0" fontId="197" fillId="3" borderId="123" xfId="0" applyFont="1" applyFill="1" applyBorder="1" applyAlignment="1">
      <alignment horizontal="center" vertical="center"/>
    </xf>
    <xf numFmtId="0" fontId="197" fillId="3" borderId="123" xfId="0" applyFont="1" applyFill="1" applyBorder="1" applyAlignment="1">
      <alignment horizontal="left" vertical="center"/>
    </xf>
    <xf numFmtId="0" fontId="197" fillId="3" borderId="124" xfId="0" applyFont="1" applyFill="1" applyBorder="1" applyAlignment="1">
      <alignment horizontal="center" vertical="center"/>
    </xf>
    <xf numFmtId="0" fontId="196" fillId="3" borderId="106" xfId="0" applyFont="1" applyFill="1" applyBorder="1" applyAlignment="1">
      <alignment horizontal="center" vertical="center"/>
    </xf>
    <xf numFmtId="0" fontId="196" fillId="3" borderId="107" xfId="0" applyFont="1" applyFill="1" applyBorder="1" applyAlignment="1">
      <alignment horizontal="center" vertical="center"/>
    </xf>
    <xf numFmtId="0" fontId="196" fillId="3" borderId="108" xfId="0" applyFont="1" applyFill="1" applyBorder="1" applyAlignment="1">
      <alignment horizontal="center" vertical="center"/>
    </xf>
    <xf numFmtId="0" fontId="196" fillId="3" borderId="109" xfId="0" applyFont="1" applyFill="1" applyBorder="1" applyAlignment="1">
      <alignment horizontal="center" vertical="center"/>
    </xf>
    <xf numFmtId="0" fontId="196" fillId="3" borderId="110" xfId="0" applyFont="1" applyFill="1" applyBorder="1" applyAlignment="1">
      <alignment horizontal="center" vertical="center"/>
    </xf>
    <xf numFmtId="0" fontId="196" fillId="3" borderId="111" xfId="0" applyFont="1" applyFill="1" applyBorder="1" applyAlignment="1">
      <alignment horizontal="center" vertical="center"/>
    </xf>
    <xf numFmtId="0" fontId="197" fillId="3" borderId="54" xfId="0" applyFont="1" applyFill="1" applyBorder="1" applyAlignment="1">
      <alignment horizontal="center" vertical="center"/>
    </xf>
    <xf numFmtId="0" fontId="197" fillId="3" borderId="112" xfId="0" applyFont="1" applyFill="1" applyBorder="1" applyAlignment="1">
      <alignment horizontal="center" vertical="center"/>
    </xf>
    <xf numFmtId="0" fontId="197" fillId="3" borderId="113" xfId="0" applyFont="1" applyFill="1" applyBorder="1" applyAlignment="1">
      <alignment horizontal="center" vertical="center"/>
    </xf>
    <xf numFmtId="0" fontId="198" fillId="3" borderId="125" xfId="0" applyFont="1" applyFill="1" applyBorder="1" applyAlignment="1">
      <alignment horizontal="center" vertical="center"/>
    </xf>
    <xf numFmtId="0" fontId="198" fillId="3" borderId="126" xfId="0" applyFont="1" applyFill="1" applyBorder="1" applyAlignment="1">
      <alignment horizontal="center" vertical="center"/>
    </xf>
    <xf numFmtId="0" fontId="198" fillId="3" borderId="107" xfId="0" applyFont="1" applyFill="1" applyBorder="1" applyAlignment="1">
      <alignment horizontal="center" vertical="center" wrapText="1"/>
    </xf>
    <xf numFmtId="0" fontId="198" fillId="3" borderId="109" xfId="0" applyFont="1" applyFill="1" applyBorder="1" applyAlignment="1">
      <alignment horizontal="center" vertical="center" wrapText="1"/>
    </xf>
    <xf numFmtId="0" fontId="198" fillId="3" borderId="15" xfId="0" applyFont="1" applyFill="1" applyBorder="1" applyAlignment="1">
      <alignment horizontal="center" vertical="center" wrapText="1"/>
    </xf>
    <xf numFmtId="0" fontId="198" fillId="3" borderId="115" xfId="0" applyFont="1" applyFill="1" applyBorder="1" applyAlignment="1">
      <alignment horizontal="center" vertical="center" wrapText="1"/>
    </xf>
    <xf numFmtId="0" fontId="198" fillId="3" borderId="116" xfId="0" applyFont="1" applyFill="1" applyBorder="1" applyAlignment="1">
      <alignment horizontal="center" vertical="center" wrapText="1"/>
    </xf>
    <xf numFmtId="0" fontId="198" fillId="3" borderId="117" xfId="0" applyFont="1" applyFill="1" applyBorder="1" applyAlignment="1">
      <alignment horizontal="center" vertical="center" wrapText="1"/>
    </xf>
    <xf numFmtId="0" fontId="198" fillId="3" borderId="127" xfId="0" applyFont="1" applyFill="1" applyBorder="1" applyAlignment="1">
      <alignment horizontal="center" vertical="center" wrapText="1"/>
    </xf>
    <xf numFmtId="0" fontId="198" fillId="3" borderId="128" xfId="0" applyFont="1" applyFill="1" applyBorder="1" applyAlignment="1">
      <alignment horizontal="center" vertical="center" wrapText="1"/>
    </xf>
    <xf numFmtId="0" fontId="192" fillId="0" borderId="0" xfId="0" applyFont="1" applyAlignment="1">
      <alignment horizontal="center" vertical="top"/>
    </xf>
    <xf numFmtId="0" fontId="105" fillId="0" borderId="78" xfId="0" applyFont="1" applyBorder="1" applyAlignment="1">
      <alignment horizontal="left" vertical="center"/>
    </xf>
    <xf numFmtId="0" fontId="196" fillId="0" borderId="0" xfId="0" applyFont="1" applyAlignment="1">
      <alignment horizontal="center" vertical="top"/>
    </xf>
    <xf numFmtId="0" fontId="193" fillId="0" borderId="227" xfId="0" applyFont="1" applyBorder="1" applyAlignment="1">
      <alignment horizontal="center" vertical="center"/>
    </xf>
    <xf numFmtId="0" fontId="193" fillId="0" borderId="228" xfId="0" applyFont="1" applyBorder="1" applyAlignment="1">
      <alignment horizontal="center" vertical="center"/>
    </xf>
    <xf numFmtId="0" fontId="194" fillId="0" borderId="229" xfId="0" applyFont="1" applyBorder="1" applyAlignment="1">
      <alignment horizontal="right" vertical="center"/>
    </xf>
    <xf numFmtId="0" fontId="194" fillId="0" borderId="230" xfId="0" applyFont="1" applyBorder="1" applyAlignment="1">
      <alignment horizontal="right" vertical="center"/>
    </xf>
    <xf numFmtId="0" fontId="194" fillId="0" borderId="54" xfId="0" applyFont="1" applyBorder="1" applyAlignment="1">
      <alignment horizontal="right" vertical="center"/>
    </xf>
    <xf numFmtId="0" fontId="194" fillId="0" borderId="55" xfId="0" applyFont="1" applyBorder="1" applyAlignment="1">
      <alignment horizontal="right" vertical="center"/>
    </xf>
    <xf numFmtId="0" fontId="134" fillId="0" borderId="0" xfId="0" applyFont="1" applyAlignment="1">
      <alignment horizontal="left" vertical="top"/>
    </xf>
    <xf numFmtId="0" fontId="199" fillId="0" borderId="132" xfId="0" applyFont="1" applyBorder="1" applyAlignment="1">
      <alignment horizontal="center" vertical="center"/>
    </xf>
    <xf numFmtId="0" fontId="199" fillId="0" borderId="133" xfId="0" applyFont="1" applyBorder="1" applyAlignment="1">
      <alignment horizontal="center" vertical="center"/>
    </xf>
    <xf numFmtId="0" fontId="199" fillId="0" borderId="122" xfId="0" applyFont="1" applyBorder="1" applyAlignment="1">
      <alignment horizontal="center" vertical="center"/>
    </xf>
    <xf numFmtId="0" fontId="199" fillId="0" borderId="134" xfId="0" applyFont="1" applyBorder="1" applyAlignment="1">
      <alignment horizontal="center" vertical="center"/>
    </xf>
    <xf numFmtId="0" fontId="193" fillId="0" borderId="64" xfId="0" applyFont="1" applyBorder="1" applyAlignment="1">
      <alignment horizontal="center" vertical="center" wrapText="1"/>
    </xf>
    <xf numFmtId="0" fontId="193" fillId="0" borderId="69" xfId="0" applyFont="1" applyBorder="1" applyAlignment="1">
      <alignment horizontal="center" vertical="center" wrapText="1"/>
    </xf>
    <xf numFmtId="0" fontId="193" fillId="0" borderId="65" xfId="0" applyFont="1" applyBorder="1" applyAlignment="1">
      <alignment horizontal="center" vertical="center" wrapText="1"/>
    </xf>
    <xf numFmtId="0" fontId="193" fillId="0" borderId="70" xfId="0" applyFont="1" applyBorder="1" applyAlignment="1">
      <alignment horizontal="center" vertical="center" wrapText="1"/>
    </xf>
    <xf numFmtId="0" fontId="193" fillId="0" borderId="66" xfId="0" applyFont="1" applyBorder="1" applyAlignment="1">
      <alignment horizontal="center" vertical="center" wrapText="1"/>
    </xf>
    <xf numFmtId="0" fontId="193" fillId="0" borderId="71" xfId="0" applyFont="1" applyBorder="1" applyAlignment="1">
      <alignment horizontal="center" vertical="center" wrapText="1"/>
    </xf>
    <xf numFmtId="0" fontId="206" fillId="0" borderId="54" xfId="0" applyFont="1" applyBorder="1" applyAlignment="1">
      <alignment horizontal="center" vertical="center"/>
    </xf>
    <xf numFmtId="0" fontId="206" fillId="0" borderId="55" xfId="0" applyFont="1" applyBorder="1" applyAlignment="1">
      <alignment horizontal="center" vertical="center"/>
    </xf>
    <xf numFmtId="3" fontId="206" fillId="0" borderId="54" xfId="0" applyNumberFormat="1" applyFont="1" applyBorder="1" applyAlignment="1">
      <alignment horizontal="right" vertical="center"/>
    </xf>
    <xf numFmtId="3" fontId="206" fillId="0" borderId="55" xfId="0" applyNumberFormat="1" applyFont="1" applyBorder="1" applyAlignment="1">
      <alignment horizontal="right" vertical="center"/>
    </xf>
    <xf numFmtId="0" fontId="193" fillId="0" borderId="67" xfId="0" applyFont="1" applyBorder="1" applyAlignment="1">
      <alignment horizontal="center" vertical="center"/>
    </xf>
    <xf numFmtId="0" fontId="193" fillId="0" borderId="68" xfId="0" applyFont="1" applyBorder="1" applyAlignment="1">
      <alignment horizontal="center" vertical="center"/>
    </xf>
    <xf numFmtId="0" fontId="193" fillId="0" borderId="60" xfId="0" applyFont="1" applyBorder="1" applyAlignment="1">
      <alignment horizontal="center" vertical="center"/>
    </xf>
    <xf numFmtId="0" fontId="193" fillId="0" borderId="75" xfId="0" applyFont="1" applyBorder="1" applyAlignment="1">
      <alignment horizontal="center" vertical="center" wrapText="1"/>
    </xf>
    <xf numFmtId="0" fontId="205" fillId="0" borderId="56" xfId="0" applyFont="1" applyBorder="1" applyAlignment="1">
      <alignment horizontal="center" vertical="center" wrapText="1"/>
    </xf>
    <xf numFmtId="0" fontId="205" fillId="0" borderId="57" xfId="0" applyFont="1" applyBorder="1" applyAlignment="1">
      <alignment horizontal="center" vertical="center" wrapText="1"/>
    </xf>
    <xf numFmtId="0" fontId="206" fillId="0" borderId="54" xfId="0" applyFont="1" applyBorder="1" applyAlignment="1">
      <alignment horizontal="right" vertical="center"/>
    </xf>
    <xf numFmtId="0" fontId="206" fillId="0" borderId="55" xfId="0" applyFont="1" applyBorder="1" applyAlignment="1">
      <alignment horizontal="right" vertical="center"/>
    </xf>
    <xf numFmtId="3" fontId="206" fillId="0" borderId="235" xfId="0" applyNumberFormat="1" applyFont="1" applyBorder="1" applyAlignment="1">
      <alignment horizontal="right" vertical="center"/>
    </xf>
    <xf numFmtId="3" fontId="206" fillId="0" borderId="236" xfId="0" applyNumberFormat="1" applyFont="1" applyBorder="1" applyAlignment="1">
      <alignment horizontal="right" vertical="center"/>
    </xf>
    <xf numFmtId="0" fontId="206" fillId="0" borderId="204" xfId="0" applyFont="1" applyBorder="1" applyAlignment="1">
      <alignment horizontal="right" vertical="center"/>
    </xf>
    <xf numFmtId="0" fontId="206" fillId="0" borderId="372" xfId="0" applyFont="1" applyBorder="1" applyAlignment="1">
      <alignment horizontal="right" vertical="center"/>
    </xf>
    <xf numFmtId="0" fontId="197" fillId="3" borderId="10" xfId="0" applyFont="1" applyFill="1" applyBorder="1" applyAlignment="1">
      <alignment horizontal="center" vertical="center" wrapText="1"/>
    </xf>
    <xf numFmtId="0" fontId="197" fillId="3" borderId="11" xfId="0" applyFont="1" applyFill="1" applyBorder="1" applyAlignment="1">
      <alignment horizontal="center" vertical="center" wrapText="1"/>
    </xf>
    <xf numFmtId="0" fontId="197" fillId="3" borderId="77" xfId="0" applyFont="1" applyFill="1" applyBorder="1" applyAlignment="1">
      <alignment horizontal="center" vertical="center" wrapText="1"/>
    </xf>
    <xf numFmtId="0" fontId="197" fillId="3" borderId="30" xfId="0" applyFont="1" applyFill="1" applyBorder="1" applyAlignment="1">
      <alignment horizontal="center" vertical="center" wrapText="1"/>
    </xf>
    <xf numFmtId="0" fontId="197" fillId="3" borderId="31" xfId="0" applyFont="1" applyFill="1" applyBorder="1" applyAlignment="1">
      <alignment horizontal="center" vertical="center" wrapText="1"/>
    </xf>
    <xf numFmtId="0" fontId="206" fillId="0" borderId="54" xfId="0" applyFont="1" applyBorder="1" applyAlignment="1">
      <alignment horizontal="left" vertical="center" wrapText="1"/>
    </xf>
    <xf numFmtId="0" fontId="206" fillId="0" borderId="55" xfId="0" applyFont="1" applyBorder="1" applyAlignment="1">
      <alignment horizontal="left" vertical="center" wrapText="1"/>
    </xf>
    <xf numFmtId="0" fontId="197" fillId="3" borderId="86" xfId="0" applyFont="1" applyFill="1" applyBorder="1" applyAlignment="1">
      <alignment horizontal="center" vertical="center" wrapText="1"/>
    </xf>
    <xf numFmtId="0" fontId="197" fillId="3" borderId="24" xfId="0" applyFont="1" applyFill="1" applyBorder="1" applyAlignment="1">
      <alignment horizontal="center" vertical="center" wrapText="1"/>
    </xf>
    <xf numFmtId="0" fontId="197" fillId="3" borderId="87" xfId="0" applyFont="1" applyFill="1" applyBorder="1" applyAlignment="1">
      <alignment horizontal="center" vertical="center" wrapText="1"/>
    </xf>
    <xf numFmtId="0" fontId="198" fillId="3" borderId="84" xfId="0" applyFont="1" applyFill="1" applyBorder="1" applyAlignment="1">
      <alignment horizontal="center" vertical="center" wrapText="1"/>
    </xf>
    <xf numFmtId="0" fontId="198" fillId="3" borderId="139" xfId="0" applyFont="1" applyFill="1" applyBorder="1" applyAlignment="1">
      <alignment horizontal="center" vertical="center" wrapText="1"/>
    </xf>
    <xf numFmtId="0" fontId="198" fillId="3" borderId="85" xfId="0" applyFont="1" applyFill="1" applyBorder="1" applyAlignment="1">
      <alignment horizontal="center" vertical="center" wrapText="1"/>
    </xf>
    <xf numFmtId="0" fontId="198" fillId="3" borderId="82" xfId="0" applyFont="1" applyFill="1" applyBorder="1" applyAlignment="1">
      <alignment horizontal="center" vertical="center"/>
    </xf>
    <xf numFmtId="0" fontId="198" fillId="3" borderId="77" xfId="0" applyFont="1" applyFill="1" applyBorder="1" applyAlignment="1">
      <alignment horizontal="center" vertical="center"/>
    </xf>
    <xf numFmtId="0" fontId="198" fillId="3" borderId="83" xfId="0" applyFont="1" applyFill="1" applyBorder="1" applyAlignment="1">
      <alignment horizontal="center" vertical="center"/>
    </xf>
    <xf numFmtId="0" fontId="198" fillId="3" borderId="79" xfId="0" applyFont="1" applyFill="1" applyBorder="1" applyAlignment="1">
      <alignment horizontal="center" vertical="center"/>
    </xf>
    <xf numFmtId="0" fontId="198" fillId="3" borderId="80" xfId="0" applyFont="1" applyFill="1" applyBorder="1" applyAlignment="1">
      <alignment horizontal="center" vertical="center"/>
    </xf>
    <xf numFmtId="0" fontId="198" fillId="3" borderId="81" xfId="0" applyFont="1" applyFill="1" applyBorder="1" applyAlignment="1">
      <alignment horizontal="center" vertical="center"/>
    </xf>
    <xf numFmtId="0" fontId="198" fillId="3" borderId="94" xfId="0" applyFont="1" applyFill="1" applyBorder="1" applyAlignment="1">
      <alignment horizontal="center" vertical="center"/>
    </xf>
    <xf numFmtId="0" fontId="198" fillId="3" borderId="135" xfId="0" applyFont="1" applyFill="1" applyBorder="1" applyAlignment="1">
      <alignment horizontal="center" vertical="center" wrapText="1"/>
    </xf>
    <xf numFmtId="0" fontId="198" fillId="3" borderId="136" xfId="0" applyFont="1" applyFill="1" applyBorder="1" applyAlignment="1">
      <alignment horizontal="center" vertical="center" wrapText="1"/>
    </xf>
    <xf numFmtId="0" fontId="6" fillId="2" borderId="1" xfId="0" applyFont="1" applyFill="1" applyBorder="1" applyAlignment="1">
      <alignment horizontal="center" vertical="top"/>
    </xf>
    <xf numFmtId="0" fontId="8" fillId="2" borderId="1" xfId="0" applyFont="1" applyFill="1" applyBorder="1" applyAlignment="1">
      <alignment horizontal="left" vertical="center"/>
    </xf>
    <xf numFmtId="0" fontId="8" fillId="2" borderId="1" xfId="0" applyFont="1" applyFill="1" applyBorder="1" applyAlignment="1">
      <alignment horizontal="right" vertical="center"/>
    </xf>
    <xf numFmtId="0" fontId="7" fillId="6" borderId="9" xfId="0" applyFont="1" applyFill="1" applyBorder="1" applyAlignment="1">
      <alignment horizontal="left" vertical="center"/>
    </xf>
    <xf numFmtId="0" fontId="7" fillId="6" borderId="10" xfId="0" applyFont="1" applyFill="1" applyBorder="1" applyAlignment="1">
      <alignment horizontal="center" vertical="center"/>
    </xf>
    <xf numFmtId="0" fontId="7" fillId="6" borderId="10" xfId="0" applyFont="1" applyFill="1" applyBorder="1" applyAlignment="1">
      <alignment horizontal="left" vertical="center"/>
    </xf>
    <xf numFmtId="0" fontId="7" fillId="6" borderId="11" xfId="0" applyFont="1" applyFill="1" applyBorder="1" applyAlignment="1">
      <alignment horizontal="center" vertical="center"/>
    </xf>
    <xf numFmtId="0" fontId="52" fillId="0" borderId="0" xfId="0" applyFont="1" applyAlignment="1">
      <alignment horizontal="center" vertical="top"/>
    </xf>
    <xf numFmtId="0" fontId="52" fillId="0" borderId="0" xfId="0" applyFont="1" applyAlignment="1">
      <alignment horizontal="left" vertical="center"/>
    </xf>
    <xf numFmtId="0" fontId="21" fillId="0" borderId="4" xfId="0" applyFont="1" applyBorder="1" applyAlignment="1">
      <alignment horizontal="center" vertical="center"/>
    </xf>
    <xf numFmtId="0" fontId="21" fillId="0" borderId="4" xfId="0" applyFont="1" applyBorder="1" applyAlignment="1">
      <alignment horizontal="left" vertical="center"/>
    </xf>
    <xf numFmtId="0" fontId="21" fillId="0" borderId="4" xfId="0" applyFont="1" applyBorder="1" applyAlignment="1">
      <alignment horizontal="center" vertical="center" wrapText="1"/>
    </xf>
    <xf numFmtId="0" fontId="22" fillId="0" borderId="4" xfId="0" applyFont="1" applyBorder="1" applyAlignment="1">
      <alignment horizontal="left" vertical="center"/>
    </xf>
    <xf numFmtId="0" fontId="7" fillId="6" borderId="30" xfId="0" applyFont="1" applyFill="1" applyBorder="1" applyAlignment="1">
      <alignment horizontal="center" vertical="center"/>
    </xf>
    <xf numFmtId="0" fontId="7" fillId="6" borderId="30" xfId="0" applyFont="1" applyFill="1" applyBorder="1" applyAlignment="1">
      <alignment horizontal="left" vertical="center"/>
    </xf>
    <xf numFmtId="0" fontId="7" fillId="6" borderId="31" xfId="0" applyFont="1" applyFill="1" applyBorder="1" applyAlignment="1">
      <alignment horizontal="center" vertical="center"/>
    </xf>
    <xf numFmtId="0" fontId="6" fillId="6" borderId="12" xfId="0" applyFont="1" applyFill="1" applyBorder="1" applyAlignment="1">
      <alignment horizontal="center" vertical="center"/>
    </xf>
    <xf numFmtId="0" fontId="7" fillId="6" borderId="8"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4"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 fillId="2" borderId="1" xfId="0" applyFont="1" applyFill="1" applyBorder="1" applyAlignment="1">
      <alignment horizontal="left" vertical="top"/>
    </xf>
    <xf numFmtId="0" fontId="1" fillId="2" borderId="377" xfId="0" applyFont="1" applyFill="1" applyBorder="1" applyAlignment="1">
      <alignment horizontal="left" vertical="top"/>
    </xf>
    <xf numFmtId="0" fontId="42" fillId="2" borderId="72" xfId="0" applyFont="1" applyFill="1" applyBorder="1" applyAlignment="1">
      <alignment horizontal="center" vertical="center" wrapText="1"/>
    </xf>
    <xf numFmtId="0" fontId="42" fillId="2" borderId="73" xfId="0" applyFont="1" applyFill="1" applyBorder="1" applyAlignment="1">
      <alignment horizontal="center" vertical="center" wrapText="1"/>
    </xf>
    <xf numFmtId="0" fontId="42" fillId="2" borderId="74" xfId="0" applyFont="1" applyFill="1" applyBorder="1" applyAlignment="1">
      <alignment horizontal="center" vertical="center" wrapText="1"/>
    </xf>
    <xf numFmtId="0" fontId="42" fillId="2" borderId="64" xfId="0" applyFont="1" applyFill="1" applyBorder="1" applyAlignment="1">
      <alignment horizontal="center" vertical="center" wrapText="1"/>
    </xf>
    <xf numFmtId="0" fontId="42" fillId="2" borderId="69" xfId="0" applyFont="1" applyFill="1" applyBorder="1" applyAlignment="1">
      <alignment horizontal="center" vertical="center" wrapText="1"/>
    </xf>
    <xf numFmtId="0" fontId="42" fillId="2" borderId="65" xfId="0" applyFont="1" applyFill="1" applyBorder="1" applyAlignment="1">
      <alignment horizontal="center" vertical="center" wrapText="1"/>
    </xf>
    <xf numFmtId="0" fontId="42" fillId="2" borderId="70" xfId="0" applyFont="1" applyFill="1" applyBorder="1" applyAlignment="1">
      <alignment horizontal="center" vertical="center" wrapText="1"/>
    </xf>
    <xf numFmtId="0" fontId="42" fillId="2" borderId="66" xfId="0" applyFont="1" applyFill="1" applyBorder="1" applyAlignment="1">
      <alignment horizontal="center" vertical="center" wrapText="1"/>
    </xf>
    <xf numFmtId="0" fontId="42" fillId="2" borderId="71" xfId="0" applyFont="1" applyFill="1" applyBorder="1" applyAlignment="1">
      <alignment horizontal="center" vertical="center" wrapText="1"/>
    </xf>
    <xf numFmtId="0" fontId="42" fillId="2" borderId="67" xfId="0" applyFont="1" applyFill="1" applyBorder="1" applyAlignment="1">
      <alignment horizontal="center" vertical="center" wrapText="1"/>
    </xf>
    <xf numFmtId="0" fontId="42" fillId="2" borderId="68" xfId="0" applyFont="1" applyFill="1" applyBorder="1" applyAlignment="1">
      <alignment horizontal="center" vertical="center" wrapText="1"/>
    </xf>
    <xf numFmtId="0" fontId="42" fillId="2" borderId="60" xfId="0" applyFont="1" applyFill="1" applyBorder="1" applyAlignment="1">
      <alignment horizontal="center" vertical="center" wrapText="1"/>
    </xf>
    <xf numFmtId="0" fontId="42" fillId="2" borderId="67" xfId="0" applyFont="1" applyFill="1" applyBorder="1" applyAlignment="1">
      <alignment horizontal="center" vertical="center"/>
    </xf>
    <xf numFmtId="0" fontId="42" fillId="2" borderId="68" xfId="0" applyFont="1" applyFill="1" applyBorder="1" applyAlignment="1">
      <alignment horizontal="center" vertical="center"/>
    </xf>
    <xf numFmtId="0" fontId="42" fillId="2" borderId="60" xfId="0" applyFont="1" applyFill="1" applyBorder="1" applyAlignment="1">
      <alignment horizontal="center" vertical="center"/>
    </xf>
    <xf numFmtId="0" fontId="42" fillId="2" borderId="75" xfId="0" applyFont="1" applyFill="1" applyBorder="1" applyAlignment="1">
      <alignment horizontal="center" vertical="center" wrapText="1"/>
    </xf>
    <xf numFmtId="0" fontId="10" fillId="2" borderId="166" xfId="0" applyFont="1" applyFill="1" applyBorder="1" applyAlignment="1">
      <alignment horizontal="center" vertical="center"/>
    </xf>
    <xf numFmtId="0" fontId="10" fillId="2" borderId="168" xfId="0" applyFont="1" applyFill="1" applyBorder="1" applyAlignment="1">
      <alignment horizontal="center" vertical="center"/>
    </xf>
    <xf numFmtId="0" fontId="5" fillId="2" borderId="171" xfId="0" applyFont="1" applyFill="1" applyBorder="1" applyAlignment="1">
      <alignment horizontal="left" vertical="top"/>
    </xf>
    <xf numFmtId="0" fontId="69" fillId="2" borderId="4" xfId="0" applyFont="1" applyFill="1" applyBorder="1" applyAlignment="1">
      <alignment horizontal="center" vertical="center"/>
    </xf>
    <xf numFmtId="0" fontId="69" fillId="2" borderId="4" xfId="0" applyFont="1" applyFill="1" applyBorder="1" applyAlignment="1">
      <alignment horizontal="left" vertical="center"/>
    </xf>
    <xf numFmtId="0" fontId="71" fillId="2" borderId="4" xfId="0" applyFont="1" applyFill="1" applyBorder="1" applyAlignment="1">
      <alignment horizontal="left" vertical="center"/>
    </xf>
    <xf numFmtId="0" fontId="42" fillId="2" borderId="61" xfId="0" applyFont="1" applyFill="1" applyBorder="1" applyAlignment="1">
      <alignment horizontal="center" vertical="center"/>
    </xf>
    <xf numFmtId="0" fontId="42" fillId="2" borderId="62" xfId="0" applyFont="1" applyFill="1" applyBorder="1" applyAlignment="1">
      <alignment horizontal="center" vertical="center"/>
    </xf>
    <xf numFmtId="0" fontId="42" fillId="2" borderId="63" xfId="0" applyFont="1" applyFill="1" applyBorder="1" applyAlignment="1">
      <alignment horizontal="center" vertical="center"/>
    </xf>
    <xf numFmtId="0" fontId="42" fillId="2" borderId="58" xfId="0" applyFont="1" applyFill="1" applyBorder="1" applyAlignment="1">
      <alignment horizontal="center" vertical="center"/>
    </xf>
    <xf numFmtId="0" fontId="42" fillId="2" borderId="59" xfId="0" applyFont="1" applyFill="1" applyBorder="1" applyAlignment="1">
      <alignment horizontal="center" vertical="center"/>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3" fillId="2" borderId="54" xfId="0" applyFont="1" applyFill="1" applyBorder="1" applyAlignment="1">
      <alignment horizontal="center" vertical="center"/>
    </xf>
    <xf numFmtId="0" fontId="43" fillId="2" borderId="55" xfId="0" applyFont="1" applyFill="1" applyBorder="1" applyAlignment="1">
      <alignment horizontal="center" vertical="center"/>
    </xf>
    <xf numFmtId="3" fontId="43" fillId="2" borderId="54" xfId="0" applyNumberFormat="1" applyFont="1" applyFill="1" applyBorder="1" applyAlignment="1">
      <alignment horizontal="right" vertical="center"/>
    </xf>
    <xf numFmtId="3" fontId="43" fillId="2" borderId="55" xfId="0" applyNumberFormat="1" applyFont="1" applyFill="1" applyBorder="1" applyAlignment="1">
      <alignment horizontal="right" vertical="center"/>
    </xf>
    <xf numFmtId="0" fontId="2" fillId="2" borderId="1" xfId="0" applyFont="1" applyFill="1" applyBorder="1" applyAlignment="1">
      <alignment horizontal="center" vertical="top"/>
    </xf>
    <xf numFmtId="0" fontId="3" fillId="2" borderId="1" xfId="0" applyFont="1" applyFill="1" applyBorder="1" applyAlignment="1">
      <alignment horizontal="left" vertical="center"/>
    </xf>
    <xf numFmtId="0" fontId="5" fillId="2" borderId="1" xfId="0" applyFont="1" applyFill="1" applyBorder="1" applyAlignment="1">
      <alignment horizontal="left" vertical="top"/>
    </xf>
    <xf numFmtId="0" fontId="69" fillId="2" borderId="4"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6" borderId="17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9" fillId="6" borderId="178" xfId="0" applyFont="1" applyFill="1" applyBorder="1" applyAlignment="1">
      <alignment horizontal="center" vertical="center" wrapText="1"/>
    </xf>
    <xf numFmtId="0" fontId="9" fillId="6" borderId="179" xfId="0" applyFont="1" applyFill="1" applyBorder="1" applyAlignment="1">
      <alignment horizontal="center" vertical="center"/>
    </xf>
    <xf numFmtId="0" fontId="10" fillId="2" borderId="166"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3" fillId="2" borderId="7" xfId="0" applyFont="1" applyFill="1" applyBorder="1" applyAlignment="1">
      <alignment horizontal="left" vertical="center" wrapText="1"/>
    </xf>
    <xf numFmtId="3" fontId="43" fillId="2" borderId="7" xfId="0" applyNumberFormat="1" applyFont="1" applyFill="1" applyBorder="1" applyAlignment="1">
      <alignment horizontal="right" vertical="center"/>
    </xf>
    <xf numFmtId="0" fontId="42" fillId="2" borderId="3" xfId="0" applyFont="1" applyFill="1" applyBorder="1" applyAlignment="1">
      <alignment horizontal="center" vertical="center"/>
    </xf>
    <xf numFmtId="0" fontId="42" fillId="2" borderId="170" xfId="0" applyFont="1" applyFill="1" applyBorder="1" applyAlignment="1">
      <alignment horizontal="center" vertical="center"/>
    </xf>
    <xf numFmtId="0" fontId="42" fillId="2" borderId="4" xfId="0" applyFont="1" applyFill="1" applyBorder="1" applyAlignment="1">
      <alignment horizontal="center" vertical="center" wrapText="1"/>
    </xf>
    <xf numFmtId="0" fontId="42"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232" fillId="6" borderId="379" xfId="0" applyFont="1" applyFill="1" applyBorder="1" applyAlignment="1">
      <alignment horizontal="center" vertical="center" wrapText="1"/>
    </xf>
    <xf numFmtId="0" fontId="232" fillId="6" borderId="379" xfId="0" applyFont="1" applyFill="1" applyBorder="1" applyAlignment="1">
      <alignment horizontal="center" vertical="center"/>
    </xf>
    <xf numFmtId="0" fontId="232" fillId="6" borderId="380" xfId="0" applyFont="1" applyFill="1" applyBorder="1" applyAlignment="1">
      <alignment horizontal="center" vertical="center"/>
    </xf>
    <xf numFmtId="0" fontId="43" fillId="2" borderId="382" xfId="0" applyFont="1" applyFill="1" applyBorder="1" applyAlignment="1">
      <alignment horizontal="left" vertical="center" wrapText="1"/>
    </xf>
    <xf numFmtId="0" fontId="43" fillId="2" borderId="383" xfId="0" applyFont="1" applyFill="1" applyBorder="1" applyAlignment="1">
      <alignment horizontal="left" vertical="center" wrapText="1"/>
    </xf>
    <xf numFmtId="0" fontId="48" fillId="2" borderId="214" xfId="0" applyFont="1" applyFill="1" applyBorder="1" applyAlignment="1">
      <alignment horizontal="center" vertical="center"/>
    </xf>
    <xf numFmtId="0" fontId="48" fillId="2" borderId="181" xfId="0" applyFont="1" applyFill="1" applyBorder="1" applyAlignment="1">
      <alignment horizontal="center" vertical="center"/>
    </xf>
    <xf numFmtId="0" fontId="48" fillId="2" borderId="175" xfId="0" applyFont="1" applyFill="1" applyBorder="1" applyAlignment="1">
      <alignment horizontal="center" vertical="center"/>
    </xf>
    <xf numFmtId="0" fontId="48" fillId="2" borderId="215" xfId="0" applyFont="1" applyFill="1" applyBorder="1" applyAlignment="1">
      <alignment horizontal="center" vertical="center"/>
    </xf>
    <xf numFmtId="0" fontId="47" fillId="2" borderId="1" xfId="0" applyFont="1" applyFill="1" applyBorder="1" applyAlignment="1">
      <alignment horizontal="center" vertical="center"/>
    </xf>
    <xf numFmtId="0" fontId="47" fillId="7" borderId="1" xfId="0" applyFont="1" applyFill="1" applyBorder="1" applyAlignment="1">
      <alignment horizontal="left" vertical="top"/>
    </xf>
    <xf numFmtId="0" fontId="232" fillId="6" borderId="40" xfId="0" applyFont="1" applyFill="1" applyBorder="1" applyAlignment="1">
      <alignment horizontal="center" vertical="center" wrapText="1"/>
    </xf>
    <xf numFmtId="0" fontId="232" fillId="6" borderId="40" xfId="0" applyFont="1" applyFill="1" applyBorder="1" applyAlignment="1">
      <alignment horizontal="center" vertical="center"/>
    </xf>
    <xf numFmtId="0" fontId="232" fillId="6" borderId="41" xfId="0" applyFont="1" applyFill="1" applyBorder="1" applyAlignment="1">
      <alignment horizontal="center" vertical="center"/>
    </xf>
    <xf numFmtId="0" fontId="184" fillId="2" borderId="4" xfId="0" applyFont="1" applyFill="1" applyBorder="1" applyAlignment="1">
      <alignment horizontal="center" vertical="center"/>
    </xf>
    <xf numFmtId="0" fontId="184" fillId="2" borderId="4" xfId="0" applyFont="1" applyFill="1" applyBorder="1" applyAlignment="1">
      <alignment horizontal="left" vertical="center"/>
    </xf>
    <xf numFmtId="0" fontId="50" fillId="2" borderId="4" xfId="0" applyFont="1" applyFill="1" applyBorder="1" applyAlignment="1">
      <alignment horizontal="left" vertical="center"/>
    </xf>
    <xf numFmtId="0" fontId="50" fillId="2" borderId="182" xfId="0" applyFont="1" applyFill="1" applyBorder="1" applyAlignment="1">
      <alignment horizontal="left" vertical="center"/>
    </xf>
    <xf numFmtId="0" fontId="50" fillId="2" borderId="386" xfId="0" applyFont="1" applyFill="1" applyBorder="1" applyAlignment="1">
      <alignment horizontal="left" vertical="center"/>
    </xf>
    <xf numFmtId="0" fontId="43" fillId="2" borderId="180" xfId="0" applyFont="1" applyFill="1" applyBorder="1" applyAlignment="1">
      <alignment horizontal="left" vertical="center" wrapText="1"/>
    </xf>
    <xf numFmtId="0" fontId="43" fillId="2" borderId="387" xfId="0" applyFont="1" applyFill="1" applyBorder="1" applyAlignment="1">
      <alignment horizontal="left" vertical="center" wrapText="1"/>
    </xf>
    <xf numFmtId="0" fontId="235" fillId="2" borderId="214" xfId="0" applyFont="1" applyFill="1" applyBorder="1" applyAlignment="1">
      <alignment horizontal="center" vertical="center"/>
    </xf>
    <xf numFmtId="0" fontId="235" fillId="2" borderId="181" xfId="0" applyFont="1" applyFill="1" applyBorder="1" applyAlignment="1">
      <alignment horizontal="center" vertical="center"/>
    </xf>
    <xf numFmtId="0" fontId="236" fillId="2" borderId="175" xfId="0" applyFont="1" applyFill="1" applyBorder="1" applyAlignment="1">
      <alignment horizontal="left" vertical="center"/>
    </xf>
    <xf numFmtId="0" fontId="236" fillId="2" borderId="215" xfId="0" applyFont="1" applyFill="1" applyBorder="1" applyAlignment="1">
      <alignment horizontal="left" vertical="center"/>
    </xf>
    <xf numFmtId="0" fontId="35" fillId="0" borderId="359" xfId="0" applyFont="1" applyBorder="1" applyAlignment="1">
      <alignment horizontal="center" vertical="center"/>
    </xf>
    <xf numFmtId="0" fontId="35" fillId="0" borderId="107" xfId="0" applyFont="1" applyBorder="1" applyAlignment="1">
      <alignment horizontal="center" vertical="center"/>
    </xf>
    <xf numFmtId="0" fontId="36" fillId="0" borderId="84" xfId="0" applyFont="1" applyBorder="1" applyAlignment="1">
      <alignment horizontal="left" vertical="center"/>
    </xf>
    <xf numFmtId="0" fontId="36" fillId="0" borderId="226" xfId="0" applyFont="1" applyBorder="1" applyAlignment="1">
      <alignment horizontal="left" vertical="center"/>
    </xf>
    <xf numFmtId="0" fontId="36" fillId="0" borderId="360" xfId="0" applyFont="1" applyBorder="1" applyAlignment="1">
      <alignment horizontal="left" vertical="center"/>
    </xf>
    <xf numFmtId="0" fontId="34" fillId="0" borderId="254" xfId="0" applyFont="1" applyBorder="1" applyAlignment="1">
      <alignment horizontal="left" vertical="center"/>
    </xf>
    <xf numFmtId="0" fontId="34" fillId="0" borderId="255" xfId="0" applyFont="1" applyBorder="1" applyAlignment="1">
      <alignment horizontal="left" vertical="center"/>
    </xf>
    <xf numFmtId="0" fontId="34" fillId="0" borderId="362" xfId="0" applyFont="1" applyBorder="1" applyAlignment="1">
      <alignment horizontal="left" vertical="center"/>
    </xf>
    <xf numFmtId="0" fontId="183" fillId="0" borderId="114" xfId="0" applyFont="1" applyBorder="1" applyAlignment="1">
      <alignment horizontal="center" vertical="center" wrapText="1"/>
    </xf>
    <xf numFmtId="0" fontId="183" fillId="0" borderId="68" xfId="0" applyFont="1" applyBorder="1" applyAlignment="1">
      <alignment horizontal="center" vertical="center" wrapText="1"/>
    </xf>
    <xf numFmtId="0" fontId="183" fillId="0" borderId="75" xfId="0" applyFont="1" applyBorder="1" applyAlignment="1">
      <alignment horizontal="center" vertical="center" wrapText="1"/>
    </xf>
    <xf numFmtId="0" fontId="50" fillId="0" borderId="197" xfId="0" applyFont="1" applyBorder="1" applyAlignment="1">
      <alignment horizontal="left" vertical="center"/>
    </xf>
    <xf numFmtId="0" fontId="50" fillId="0" borderId="193" xfId="0" applyFont="1" applyBorder="1" applyAlignment="1">
      <alignment horizontal="left" vertical="center"/>
    </xf>
    <xf numFmtId="0" fontId="184" fillId="0" borderId="82" xfId="0" applyFont="1" applyBorder="1" applyAlignment="1">
      <alignment horizontal="center" vertical="center"/>
    </xf>
    <xf numFmtId="0" fontId="184" fillId="0" borderId="77" xfId="0" applyFont="1" applyBorder="1" applyAlignment="1">
      <alignment horizontal="center" vertical="center"/>
    </xf>
    <xf numFmtId="0" fontId="184" fillId="0" borderId="83" xfId="0" applyFont="1" applyBorder="1" applyAlignment="1">
      <alignment horizontal="center" vertical="center"/>
    </xf>
    <xf numFmtId="0" fontId="184" fillId="0" borderId="65" xfId="0" applyFont="1" applyBorder="1" applyAlignment="1">
      <alignment horizontal="center" vertical="center"/>
    </xf>
    <xf numFmtId="0" fontId="184" fillId="0" borderId="0" xfId="0" applyFont="1" applyAlignment="1">
      <alignment horizontal="center" vertical="center"/>
    </xf>
    <xf numFmtId="0" fontId="184" fillId="0" borderId="70" xfId="0" applyFont="1" applyBorder="1" applyAlignment="1">
      <alignment horizontal="center" vertical="center"/>
    </xf>
    <xf numFmtId="0" fontId="184" fillId="0" borderId="201" xfId="0" applyFont="1" applyBorder="1" applyAlignment="1">
      <alignment horizontal="center" vertical="center"/>
    </xf>
    <xf numFmtId="0" fontId="184" fillId="0" borderId="103" xfId="0" applyFont="1" applyBorder="1" applyAlignment="1">
      <alignment horizontal="center" vertical="center"/>
    </xf>
    <xf numFmtId="0" fontId="184" fillId="0" borderId="202" xfId="0" applyFont="1" applyBorder="1" applyAlignment="1">
      <alignment horizontal="center" vertical="center"/>
    </xf>
    <xf numFmtId="0" fontId="50" fillId="0" borderId="95" xfId="0" applyFont="1" applyBorder="1" applyAlignment="1">
      <alignment horizontal="left" vertical="center"/>
    </xf>
    <xf numFmtId="0" fontId="31" fillId="0" borderId="316" xfId="0" applyFont="1" applyBorder="1" applyAlignment="1">
      <alignment horizontal="center" vertical="center"/>
    </xf>
    <xf numFmtId="0" fontId="31" fillId="0" borderId="55" xfId="0" applyFont="1" applyBorder="1" applyAlignment="1">
      <alignment horizontal="center" vertical="center"/>
    </xf>
    <xf numFmtId="0" fontId="34" fillId="0" borderId="157" xfId="0" applyFont="1" applyBorder="1" applyAlignment="1">
      <alignment horizontal="left" vertical="center"/>
    </xf>
    <xf numFmtId="0" fontId="34" fillId="0" borderId="158" xfId="0" applyFont="1" applyBorder="1" applyAlignment="1">
      <alignment horizontal="left" vertical="center"/>
    </xf>
    <xf numFmtId="0" fontId="34" fillId="0" borderId="357" xfId="0" applyFont="1" applyBorder="1" applyAlignment="1">
      <alignment horizontal="left" vertical="center"/>
    </xf>
    <xf numFmtId="0" fontId="28" fillId="0" borderId="142" xfId="0" applyFont="1" applyBorder="1" applyAlignment="1">
      <alignment horizontal="left" vertical="center" wrapText="1"/>
    </xf>
    <xf numFmtId="0" fontId="28" fillId="0" borderId="112" xfId="0" applyFont="1" applyBorder="1" applyAlignment="1">
      <alignment horizontal="left" vertical="center" wrapText="1"/>
    </xf>
    <xf numFmtId="0" fontId="28" fillId="0" borderId="317" xfId="0" applyFont="1" applyBorder="1" applyAlignment="1">
      <alignment horizontal="left" vertical="center" wrapText="1"/>
    </xf>
    <xf numFmtId="0" fontId="35" fillId="0" borderId="316" xfId="0" applyFont="1" applyBorder="1" applyAlignment="1">
      <alignment horizontal="center" vertical="center"/>
    </xf>
    <xf numFmtId="0" fontId="35" fillId="0" borderId="55" xfId="0" applyFont="1" applyBorder="1" applyAlignment="1">
      <alignment horizontal="center" vertical="center"/>
    </xf>
    <xf numFmtId="0" fontId="36" fillId="0" borderId="54" xfId="0" applyFont="1" applyBorder="1" applyAlignment="1">
      <alignment horizontal="left" vertical="center"/>
    </xf>
    <xf numFmtId="0" fontId="36" fillId="0" borderId="112" xfId="0" applyFont="1" applyBorder="1" applyAlignment="1">
      <alignment horizontal="left" vertical="center"/>
    </xf>
    <xf numFmtId="0" fontId="36" fillId="0" borderId="317" xfId="0" applyFont="1" applyBorder="1" applyAlignment="1">
      <alignment horizontal="left" vertical="center"/>
    </xf>
    <xf numFmtId="0" fontId="34" fillId="0" borderId="160" xfId="0" applyFont="1" applyBorder="1" applyAlignment="1">
      <alignment horizontal="left" vertical="center"/>
    </xf>
    <xf numFmtId="0" fontId="34" fillId="0" borderId="161" xfId="0" applyFont="1" applyBorder="1" applyAlignment="1">
      <alignment horizontal="left" vertical="center"/>
    </xf>
    <xf numFmtId="0" fontId="34" fillId="0" borderId="358" xfId="0" applyFont="1" applyBorder="1" applyAlignment="1">
      <alignment horizontal="left" vertical="center"/>
    </xf>
    <xf numFmtId="43" fontId="34" fillId="0" borderId="157" xfId="0" applyNumberFormat="1" applyFont="1" applyBorder="1" applyAlignment="1">
      <alignment horizontal="left" vertical="center"/>
    </xf>
    <xf numFmtId="0" fontId="10" fillId="0" borderId="335" xfId="0" applyFont="1" applyBorder="1" applyAlignment="1">
      <alignment horizontal="center" vertical="center" wrapText="1"/>
    </xf>
    <xf numFmtId="0" fontId="10" fillId="0" borderId="336" xfId="0" applyFont="1" applyBorder="1" applyAlignment="1">
      <alignment horizontal="center" vertical="center" wrapText="1"/>
    </xf>
    <xf numFmtId="0" fontId="19" fillId="0" borderId="95" xfId="0" applyFont="1" applyBorder="1" applyAlignment="1">
      <alignment horizontal="center" vertical="center" wrapText="1"/>
    </xf>
    <xf numFmtId="0" fontId="89" fillId="0" borderId="204" xfId="0" applyFont="1" applyBorder="1" applyAlignment="1">
      <alignment horizontal="center" vertical="center"/>
    </xf>
    <xf numFmtId="0" fontId="89" fillId="0" borderId="205" xfId="0" applyFont="1" applyBorder="1" applyAlignment="1">
      <alignment horizontal="center" vertical="center"/>
    </xf>
    <xf numFmtId="0" fontId="89" fillId="0" borderId="207" xfId="0" applyFont="1" applyBorder="1" applyAlignment="1">
      <alignment horizontal="center" vertical="center"/>
    </xf>
    <xf numFmtId="0" fontId="89" fillId="0" borderId="95" xfId="0" applyFont="1" applyBorder="1" applyAlignment="1">
      <alignment horizontal="center" vertical="center"/>
    </xf>
    <xf numFmtId="0" fontId="1" fillId="0" borderId="0" xfId="0" applyFont="1" applyAlignment="1">
      <alignment horizontal="left" vertical="top"/>
    </xf>
    <xf numFmtId="0" fontId="42" fillId="12" borderId="319" xfId="0" applyFont="1" applyFill="1" applyBorder="1" applyAlignment="1">
      <alignment horizontal="center" vertical="center" wrapText="1"/>
    </xf>
    <xf numFmtId="0" fontId="42" fillId="12" borderId="323" xfId="0" applyFont="1" applyFill="1" applyBorder="1" applyAlignment="1">
      <alignment horizontal="center" vertical="center" wrapText="1"/>
    </xf>
    <xf numFmtId="0" fontId="42" fillId="12" borderId="320" xfId="0" applyFont="1" applyFill="1" applyBorder="1" applyAlignment="1">
      <alignment horizontal="center" vertical="center" wrapText="1"/>
    </xf>
    <xf numFmtId="0" fontId="42" fillId="12" borderId="3" xfId="0" applyFont="1" applyFill="1" applyBorder="1" applyAlignment="1">
      <alignment horizontal="center" vertical="center" wrapText="1"/>
    </xf>
    <xf numFmtId="0" fontId="42" fillId="12" borderId="321" xfId="0" applyFont="1" applyFill="1" applyBorder="1" applyAlignment="1">
      <alignment horizontal="center" vertical="center"/>
    </xf>
    <xf numFmtId="0" fontId="42" fillId="12" borderId="322" xfId="0" applyFont="1" applyFill="1" applyBorder="1" applyAlignment="1">
      <alignment horizontal="center" vertical="center"/>
    </xf>
    <xf numFmtId="0" fontId="31" fillId="0" borderId="54" xfId="0" applyFont="1" applyBorder="1" applyAlignment="1">
      <alignment horizontal="center" vertical="center"/>
    </xf>
    <xf numFmtId="0" fontId="31" fillId="0" borderId="112" xfId="0" applyFont="1" applyBorder="1" applyAlignment="1">
      <alignment horizontal="center" vertical="center"/>
    </xf>
    <xf numFmtId="0" fontId="31" fillId="0" borderId="317" xfId="0" applyFont="1" applyBorder="1" applyAlignment="1">
      <alignment horizontal="center" vertical="center"/>
    </xf>
    <xf numFmtId="0" fontId="36" fillId="0" borderId="225" xfId="0" applyFont="1" applyBorder="1" applyAlignment="1">
      <alignment horizontal="center" vertical="center" wrapText="1"/>
    </xf>
    <xf numFmtId="0" fontId="36" fillId="0" borderId="354" xfId="0" applyFont="1" applyBorder="1" applyAlignment="1">
      <alignment horizontal="center" vertical="center" wrapText="1"/>
    </xf>
    <xf numFmtId="0" fontId="36" fillId="0" borderId="356" xfId="0" applyFont="1" applyBorder="1" applyAlignment="1">
      <alignment horizontal="center" vertical="center" wrapText="1"/>
    </xf>
    <xf numFmtId="0" fontId="32" fillId="0" borderId="148" xfId="0" applyFont="1" applyBorder="1" applyAlignment="1">
      <alignment horizontal="center" vertical="center"/>
    </xf>
    <xf numFmtId="0" fontId="32" fillId="0" borderId="129" xfId="0" applyFont="1" applyBorder="1" applyAlignment="1">
      <alignment horizontal="center" vertical="center"/>
    </xf>
    <xf numFmtId="0" fontId="32" fillId="0" borderId="130" xfId="0" applyFont="1" applyBorder="1" applyAlignment="1">
      <alignment horizontal="center" vertical="center"/>
    </xf>
    <xf numFmtId="0" fontId="33" fillId="0" borderId="86"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87" xfId="0" applyFont="1" applyBorder="1" applyAlignment="1">
      <alignment horizontal="center" vertical="center" wrapText="1"/>
    </xf>
    <xf numFmtId="0" fontId="33" fillId="0" borderId="334" xfId="0" applyFont="1" applyBorder="1" applyAlignment="1">
      <alignment horizontal="center" vertical="center"/>
    </xf>
    <xf numFmtId="0" fontId="33" fillId="0" borderId="355" xfId="0" applyFont="1" applyBorder="1" applyAlignment="1">
      <alignment horizontal="center" vertical="center"/>
    </xf>
    <xf numFmtId="0" fontId="33" fillId="0" borderId="333" xfId="0" applyFont="1" applyBorder="1" applyAlignment="1">
      <alignment horizontal="center" vertical="center"/>
    </xf>
    <xf numFmtId="0" fontId="147" fillId="0" borderId="185" xfId="0" applyFont="1" applyBorder="1" applyAlignment="1">
      <alignment horizontal="center" vertical="center"/>
    </xf>
    <xf numFmtId="0" fontId="147" fillId="0" borderId="186" xfId="0" applyFont="1" applyBorder="1" applyAlignment="1">
      <alignment horizontal="center" vertical="center"/>
    </xf>
    <xf numFmtId="0" fontId="147" fillId="0" borderId="188" xfId="0" applyFont="1" applyBorder="1" applyAlignment="1">
      <alignment horizontal="center" vertical="center"/>
    </xf>
    <xf numFmtId="0" fontId="147" fillId="0" borderId="95" xfId="0" applyFont="1" applyBorder="1" applyAlignment="1">
      <alignment horizontal="center" vertical="center"/>
    </xf>
    <xf numFmtId="0" fontId="147" fillId="0" borderId="190" xfId="0" applyFont="1" applyBorder="1" applyAlignment="1">
      <alignment horizontal="center" vertical="center"/>
    </xf>
    <xf numFmtId="0" fontId="147" fillId="0" borderId="191" xfId="0" applyFont="1" applyBorder="1" applyAlignment="1">
      <alignment horizontal="center" vertical="center"/>
    </xf>
    <xf numFmtId="0" fontId="147" fillId="0" borderId="0" xfId="0" applyFont="1" applyAlignment="1">
      <alignment horizontal="left" vertical="top"/>
    </xf>
    <xf numFmtId="0" fontId="181" fillId="0" borderId="4" xfId="0" applyFont="1" applyBorder="1" applyAlignment="1">
      <alignment horizontal="center" vertical="center" wrapText="1"/>
    </xf>
    <xf numFmtId="0" fontId="182" fillId="0" borderId="197" xfId="0" applyFont="1" applyBorder="1" applyAlignment="1">
      <alignment horizontal="left" vertical="center"/>
    </xf>
    <xf numFmtId="0" fontId="182" fillId="0" borderId="30" xfId="0" applyFont="1" applyBorder="1" applyAlignment="1">
      <alignment horizontal="left" vertical="center"/>
    </xf>
    <xf numFmtId="0" fontId="182" fillId="0" borderId="193" xfId="0" applyFont="1" applyBorder="1" applyAlignment="1">
      <alignment horizontal="left" vertical="center"/>
    </xf>
    <xf numFmtId="0" fontId="181" fillId="9" borderId="4" xfId="0" applyFont="1" applyFill="1" applyBorder="1" applyAlignment="1">
      <alignment horizontal="center" vertical="center" wrapText="1"/>
    </xf>
    <xf numFmtId="0" fontId="29" fillId="0" borderId="0" xfId="0" applyFont="1" applyAlignment="1">
      <alignment horizontal="center" vertical="center"/>
    </xf>
    <xf numFmtId="0" fontId="29" fillId="4" borderId="0" xfId="0" applyFont="1" applyFill="1" applyAlignment="1">
      <alignment horizontal="left" vertical="top"/>
    </xf>
    <xf numFmtId="0" fontId="30" fillId="3" borderId="349" xfId="0" applyFont="1" applyFill="1" applyBorder="1" applyAlignment="1">
      <alignment horizontal="center" vertical="center" wrapText="1"/>
    </xf>
    <xf numFmtId="0" fontId="30" fillId="3" borderId="349" xfId="0" applyFont="1" applyFill="1" applyBorder="1" applyAlignment="1">
      <alignment horizontal="center" vertical="center"/>
    </xf>
    <xf numFmtId="0" fontId="30" fillId="3" borderId="350" xfId="0" applyFont="1" applyFill="1" applyBorder="1" applyAlignment="1">
      <alignment horizontal="center" vertical="center"/>
    </xf>
    <xf numFmtId="0" fontId="30" fillId="3" borderId="43" xfId="0" applyFont="1" applyFill="1" applyBorder="1" applyAlignment="1">
      <alignment horizontal="center" vertical="center" wrapText="1"/>
    </xf>
    <xf numFmtId="0" fontId="30" fillId="3" borderId="43" xfId="0" applyFont="1" applyFill="1" applyBorder="1" applyAlignment="1">
      <alignment horizontal="center" vertical="center"/>
    </xf>
    <xf numFmtId="0" fontId="30" fillId="3" borderId="352" xfId="0" applyFont="1" applyFill="1" applyBorder="1" applyAlignment="1">
      <alignment horizontal="center" vertical="center"/>
    </xf>
    <xf numFmtId="0" fontId="28" fillId="0" borderId="154" xfId="0" applyFont="1" applyBorder="1" applyAlignment="1">
      <alignment horizontal="left" vertical="center" wrapText="1"/>
    </xf>
    <xf numFmtId="0" fontId="28" fillId="0" borderId="155" xfId="0" applyFont="1" applyBorder="1" applyAlignment="1">
      <alignment horizontal="left" vertical="center" wrapText="1"/>
    </xf>
    <xf numFmtId="0" fontId="28" fillId="0" borderId="353" xfId="0" applyFont="1" applyBorder="1" applyAlignment="1">
      <alignment horizontal="left" vertical="center" wrapText="1"/>
    </xf>
    <xf numFmtId="0" fontId="182" fillId="0" borderId="4" xfId="0" applyFont="1" applyBorder="1" applyAlignment="1">
      <alignment horizontal="left" vertical="center"/>
    </xf>
    <xf numFmtId="0" fontId="84" fillId="0" borderId="0" xfId="0" applyFont="1" applyAlignment="1">
      <alignment horizontal="left" vertical="center"/>
    </xf>
    <xf numFmtId="0" fontId="176" fillId="0" borderId="186" xfId="0" applyFont="1" applyBorder="1" applyAlignment="1">
      <alignment horizontal="center" vertical="center" wrapText="1"/>
    </xf>
    <xf numFmtId="0" fontId="176" fillId="0" borderId="95" xfId="0" applyFont="1" applyBorder="1" applyAlignment="1">
      <alignment horizontal="center" vertical="center" wrapText="1"/>
    </xf>
    <xf numFmtId="0" fontId="176" fillId="0" borderId="191" xfId="0" applyFont="1" applyBorder="1" applyAlignment="1">
      <alignment horizontal="center" vertical="center" wrapText="1"/>
    </xf>
    <xf numFmtId="0" fontId="175" fillId="0" borderId="0" xfId="0" applyFont="1" applyAlignment="1">
      <alignment horizontal="center" vertical="top"/>
    </xf>
    <xf numFmtId="0" fontId="176" fillId="0" borderId="0" xfId="0" applyFont="1" applyAlignment="1">
      <alignment horizontal="left" vertical="center"/>
    </xf>
    <xf numFmtId="0" fontId="174" fillId="0" borderId="0" xfId="0" applyFont="1" applyAlignment="1">
      <alignment horizontal="left" vertical="top"/>
    </xf>
    <xf numFmtId="0" fontId="176" fillId="0" borderId="185" xfId="0" applyFont="1" applyBorder="1" applyAlignment="1">
      <alignment horizontal="center" vertical="center" wrapText="1"/>
    </xf>
    <xf numFmtId="0" fontId="176" fillId="0" borderId="188" xfId="0" applyFont="1" applyBorder="1" applyAlignment="1">
      <alignment horizontal="center" vertical="center" wrapText="1"/>
    </xf>
    <xf numFmtId="0" fontId="176" fillId="0" borderId="190" xfId="0" applyFont="1" applyBorder="1" applyAlignment="1">
      <alignment horizontal="center" vertical="center" wrapText="1"/>
    </xf>
    <xf numFmtId="0" fontId="176" fillId="0" borderId="186" xfId="0" applyFont="1" applyBorder="1" applyAlignment="1">
      <alignment horizontal="center" vertical="center"/>
    </xf>
    <xf numFmtId="0" fontId="176" fillId="0" borderId="95" xfId="0" applyFont="1" applyBorder="1" applyAlignment="1">
      <alignment horizontal="center" vertical="center"/>
    </xf>
    <xf numFmtId="0" fontId="176" fillId="0" borderId="191" xfId="0" applyFont="1" applyBorder="1" applyAlignment="1">
      <alignment horizontal="center" vertical="center"/>
    </xf>
    <xf numFmtId="0" fontId="176" fillId="0" borderId="187" xfId="0" applyFont="1" applyBorder="1" applyAlignment="1">
      <alignment horizontal="center" vertical="center"/>
    </xf>
    <xf numFmtId="0" fontId="176" fillId="9" borderId="95" xfId="0" applyFont="1" applyFill="1" applyBorder="1" applyAlignment="1">
      <alignment horizontal="center" vertical="center" wrapText="1"/>
    </xf>
    <xf numFmtId="0" fontId="176" fillId="9" borderId="191" xfId="0" applyFont="1" applyFill="1" applyBorder="1" applyAlignment="1">
      <alignment horizontal="center" vertical="center" wrapText="1"/>
    </xf>
    <xf numFmtId="0" fontId="85" fillId="6" borderId="30" xfId="0" applyFont="1" applyFill="1" applyBorder="1" applyAlignment="1">
      <alignment horizontal="center" vertical="center" wrapText="1"/>
    </xf>
    <xf numFmtId="0" fontId="85" fillId="6" borderId="31" xfId="0" applyFont="1" applyFill="1" applyBorder="1" applyAlignment="1">
      <alignment horizontal="center" vertical="center" wrapText="1"/>
    </xf>
    <xf numFmtId="0" fontId="85" fillId="6" borderId="177" xfId="0" applyFont="1" applyFill="1" applyBorder="1" applyAlignment="1">
      <alignment horizontal="center" vertical="center" wrapText="1"/>
    </xf>
    <xf numFmtId="0" fontId="69" fillId="0" borderId="4" xfId="0" applyFont="1" applyBorder="1" applyAlignment="1">
      <alignment horizontal="center" vertical="center" wrapText="1"/>
    </xf>
    <xf numFmtId="0" fontId="71" fillId="0" borderId="95" xfId="0" applyFont="1" applyBorder="1" applyAlignment="1">
      <alignment horizontal="center" vertical="center"/>
    </xf>
    <xf numFmtId="0" fontId="69" fillId="0" borderId="83" xfId="0" applyFont="1" applyBorder="1" applyAlignment="1">
      <alignment horizontal="center" vertical="center" wrapText="1"/>
    </xf>
    <xf numFmtId="0" fontId="69" fillId="0" borderId="70" xfId="0" applyFont="1" applyBorder="1" applyAlignment="1">
      <alignment horizontal="center" vertical="center" wrapText="1"/>
    </xf>
    <xf numFmtId="0" fontId="69" fillId="0" borderId="202" xfId="0" applyFont="1" applyBorder="1" applyAlignment="1">
      <alignment horizontal="center" vertical="center" wrapText="1"/>
    </xf>
    <xf numFmtId="0" fontId="83" fillId="0" borderId="0" xfId="0" applyFont="1" applyAlignment="1">
      <alignment horizontal="center" vertical="top"/>
    </xf>
    <xf numFmtId="0" fontId="85" fillId="6" borderId="7" xfId="0" applyFont="1" applyFill="1" applyBorder="1" applyAlignment="1">
      <alignment horizontal="center" vertical="center" wrapText="1"/>
    </xf>
    <xf numFmtId="0" fontId="85" fillId="6" borderId="178" xfId="0" applyFont="1" applyFill="1" applyBorder="1" applyAlignment="1">
      <alignment horizontal="center" vertical="center" wrapText="1"/>
    </xf>
    <xf numFmtId="0" fontId="85" fillId="6" borderId="13" xfId="0" applyFont="1" applyFill="1" applyBorder="1" applyAlignment="1">
      <alignment horizontal="center" vertical="center"/>
    </xf>
    <xf numFmtId="0" fontId="85" fillId="6" borderId="179" xfId="0" applyFont="1" applyFill="1" applyBorder="1" applyAlignment="1">
      <alignment horizontal="center" vertical="center"/>
    </xf>
    <xf numFmtId="0" fontId="7" fillId="6" borderId="306" xfId="0" applyFont="1" applyFill="1" applyBorder="1" applyAlignment="1">
      <alignment horizontal="center" vertical="center"/>
    </xf>
    <xf numFmtId="0" fontId="6" fillId="6" borderId="307" xfId="0" applyFont="1" applyFill="1" applyBorder="1" applyAlignment="1">
      <alignment horizontal="center" vertical="center"/>
    </xf>
    <xf numFmtId="0" fontId="7" fillId="6" borderId="220" xfId="0" applyFont="1" applyFill="1" applyBorder="1" applyAlignment="1">
      <alignment horizontal="center" vertical="center"/>
    </xf>
    <xf numFmtId="0" fontId="85" fillId="6" borderId="10" xfId="0" applyFont="1" applyFill="1" applyBorder="1" applyAlignment="1">
      <alignment horizontal="center" vertical="center" wrapText="1"/>
    </xf>
    <xf numFmtId="0" fontId="85" fillId="6" borderId="11" xfId="0" applyFont="1" applyFill="1" applyBorder="1" applyAlignment="1">
      <alignment horizontal="center" vertical="center" wrapText="1"/>
    </xf>
    <xf numFmtId="0" fontId="9" fillId="6" borderId="220" xfId="0" applyFont="1" applyFill="1" applyBorder="1" applyAlignment="1">
      <alignment horizontal="center" vertical="center" wrapText="1"/>
    </xf>
    <xf numFmtId="0" fontId="10" fillId="0" borderId="309" xfId="0" applyFont="1" applyBorder="1" applyAlignment="1">
      <alignment horizontal="center" vertical="center"/>
    </xf>
    <xf numFmtId="0" fontId="10" fillId="0" borderId="166" xfId="0" applyFont="1" applyBorder="1" applyAlignment="1">
      <alignment horizontal="center" vertical="center"/>
    </xf>
    <xf numFmtId="0" fontId="10" fillId="0" borderId="312" xfId="0" applyFont="1" applyBorder="1" applyAlignment="1">
      <alignment horizontal="center" vertical="center"/>
    </xf>
    <xf numFmtId="0" fontId="10" fillId="0" borderId="168" xfId="0" applyFont="1" applyBorder="1" applyAlignment="1">
      <alignment horizontal="center" vertical="center"/>
    </xf>
    <xf numFmtId="0" fontId="86" fillId="0" borderId="314" xfId="0" applyFont="1" applyBorder="1" applyAlignment="1">
      <alignment horizontal="center" vertical="center" wrapText="1"/>
    </xf>
    <xf numFmtId="0" fontId="86" fillId="0" borderId="315" xfId="0" applyFont="1" applyBorder="1" applyAlignment="1">
      <alignment horizontal="center" vertical="center" wrapText="1"/>
    </xf>
    <xf numFmtId="0" fontId="69" fillId="0" borderId="4" xfId="0" applyFont="1" applyBorder="1" applyAlignment="1">
      <alignment horizontal="center" vertical="center"/>
    </xf>
    <xf numFmtId="0" fontId="11" fillId="0" borderId="204" xfId="0" applyFont="1" applyBorder="1" applyAlignment="1">
      <alignment horizontal="center" vertical="center"/>
    </xf>
    <xf numFmtId="0" fontId="11" fillId="0" borderId="205" xfId="0" applyFont="1" applyBorder="1" applyAlignment="1">
      <alignment horizontal="center" vertical="center"/>
    </xf>
    <xf numFmtId="0" fontId="11" fillId="0" borderId="207" xfId="0" applyFont="1" applyBorder="1" applyAlignment="1">
      <alignment horizontal="center" vertical="center"/>
    </xf>
    <xf numFmtId="0" fontId="3" fillId="0" borderId="0" xfId="0" applyFont="1" applyAlignment="1">
      <alignment horizontal="left" vertical="center"/>
    </xf>
    <xf numFmtId="0" fontId="6" fillId="0" borderId="0" xfId="0" applyFont="1" applyAlignment="1">
      <alignment horizontal="center" vertical="top"/>
    </xf>
    <xf numFmtId="0" fontId="8" fillId="0" borderId="0" xfId="0" applyFont="1" applyAlignment="1">
      <alignment horizontal="left" vertical="center"/>
    </xf>
    <xf numFmtId="0" fontId="8" fillId="0" borderId="0" xfId="0" applyFont="1" applyAlignment="1">
      <alignment horizontal="right" vertical="center"/>
    </xf>
    <xf numFmtId="0" fontId="138" fillId="0" borderId="0" xfId="0" applyFont="1" applyAlignment="1">
      <alignment horizontal="center" vertical="top"/>
    </xf>
    <xf numFmtId="0" fontId="138" fillId="0" borderId="0" xfId="0" applyFont="1" applyAlignment="1">
      <alignment horizontal="left" vertical="center"/>
    </xf>
    <xf numFmtId="0" fontId="144" fillId="0" borderId="4" xfId="0" applyFont="1" applyBorder="1" applyAlignment="1">
      <alignment horizontal="center" vertical="center" wrapText="1"/>
    </xf>
    <xf numFmtId="0" fontId="144" fillId="0" borderId="4" xfId="0" applyFont="1" applyBorder="1" applyAlignment="1">
      <alignment horizontal="left" vertical="center"/>
    </xf>
    <xf numFmtId="0" fontId="145" fillId="0" borderId="4" xfId="0" applyFont="1" applyBorder="1" applyAlignment="1">
      <alignment horizontal="left" vertical="center"/>
    </xf>
    <xf numFmtId="0" fontId="7" fillId="6" borderId="299" xfId="0" applyFont="1" applyFill="1" applyBorder="1" applyAlignment="1">
      <alignment horizontal="left" vertical="center" wrapText="1"/>
    </xf>
    <xf numFmtId="0" fontId="7" fillId="6" borderId="303" xfId="0" applyFont="1" applyFill="1" applyBorder="1" applyAlignment="1">
      <alignment horizontal="left" vertical="center" wrapText="1"/>
    </xf>
    <xf numFmtId="0" fontId="7" fillId="6" borderId="300" xfId="0" applyFont="1" applyFill="1" applyBorder="1" applyAlignment="1">
      <alignment horizontal="center" vertical="center"/>
    </xf>
    <xf numFmtId="0" fontId="7" fillId="6" borderId="300" xfId="0" applyFont="1" applyFill="1" applyBorder="1" applyAlignment="1">
      <alignment horizontal="left" vertical="center"/>
    </xf>
    <xf numFmtId="0" fontId="7" fillId="6" borderId="301" xfId="0" applyFont="1" applyFill="1" applyBorder="1" applyAlignment="1">
      <alignment horizontal="center" vertical="center"/>
    </xf>
    <xf numFmtId="0" fontId="7" fillId="6" borderId="302" xfId="0" applyFont="1" applyFill="1" applyBorder="1" applyAlignment="1">
      <alignment horizontal="center" vertical="center"/>
    </xf>
    <xf numFmtId="0" fontId="7" fillId="6" borderId="304" xfId="0" applyFont="1" applyFill="1" applyBorder="1" applyAlignment="1">
      <alignment horizontal="center" vertical="center"/>
    </xf>
    <xf numFmtId="3" fontId="110" fillId="2" borderId="7" xfId="0" applyNumberFormat="1" applyFont="1" applyFill="1" applyBorder="1" applyAlignment="1" applyProtection="1">
      <alignment horizontal="right" vertical="center"/>
    </xf>
    <xf numFmtId="0" fontId="111" fillId="2" borderId="1" xfId="0" applyNumberFormat="1" applyFont="1" applyFill="1" applyBorder="1" applyAlignment="1" applyProtection="1">
      <alignment horizontal="center" vertical="top"/>
    </xf>
    <xf numFmtId="0" fontId="135" fillId="2" borderId="1" xfId="0" applyNumberFormat="1" applyFont="1" applyFill="1" applyBorder="1" applyAlignment="1" applyProtection="1">
      <alignment horizontal="right" vertical="center"/>
    </xf>
    <xf numFmtId="0" fontId="134" fillId="2" borderId="1" xfId="0" applyNumberFormat="1" applyFont="1" applyFill="1" applyBorder="1" applyAlignment="1" applyProtection="1">
      <alignment horizontal="left" vertical="top"/>
    </xf>
    <xf numFmtId="0" fontId="83" fillId="13" borderId="9" xfId="0" applyNumberFormat="1" applyFont="1" applyFill="1" applyBorder="1" applyAlignment="1" applyProtection="1">
      <alignment horizontal="left" vertical="center"/>
    </xf>
    <xf numFmtId="0" fontId="83" fillId="13" borderId="10" xfId="0" applyNumberFormat="1" applyFont="1" applyFill="1" applyBorder="1" applyAlignment="1" applyProtection="1">
      <alignment horizontal="center" vertical="center"/>
    </xf>
    <xf numFmtId="0" fontId="83" fillId="13" borderId="10" xfId="0" applyNumberFormat="1" applyFont="1" applyFill="1" applyBorder="1" applyAlignment="1" applyProtection="1">
      <alignment horizontal="left" vertical="center"/>
    </xf>
    <xf numFmtId="0" fontId="83" fillId="13" borderId="11" xfId="0" applyNumberFormat="1" applyFont="1" applyFill="1" applyBorder="1" applyAlignment="1" applyProtection="1">
      <alignment horizontal="center" vertical="center"/>
    </xf>
    <xf numFmtId="0" fontId="83" fillId="13" borderId="30" xfId="0" applyNumberFormat="1" applyFont="1" applyFill="1" applyBorder="1" applyAlignment="1" applyProtection="1">
      <alignment horizontal="center" vertical="center"/>
    </xf>
    <xf numFmtId="0" fontId="83" fillId="13" borderId="30" xfId="0" applyNumberFormat="1" applyFont="1" applyFill="1" applyBorder="1" applyAlignment="1" applyProtection="1">
      <alignment horizontal="left" vertical="center"/>
    </xf>
    <xf numFmtId="0" fontId="83" fillId="13" borderId="31" xfId="0" applyNumberFormat="1" applyFont="1" applyFill="1" applyBorder="1" applyAlignment="1" applyProtection="1">
      <alignment horizontal="center" vertical="center"/>
    </xf>
    <xf numFmtId="0" fontId="110" fillId="2" borderId="7" xfId="0" applyNumberFormat="1" applyFont="1" applyFill="1" applyBorder="1" applyAlignment="1" applyProtection="1">
      <alignment horizontal="left" vertical="center" wrapText="1"/>
    </xf>
    <xf numFmtId="0" fontId="83" fillId="13" borderId="13" xfId="0" applyNumberFormat="1" applyFont="1" applyFill="1" applyBorder="1" applyAlignment="1" applyProtection="1">
      <alignment horizontal="center" vertical="center"/>
    </xf>
    <xf numFmtId="0" fontId="83" fillId="13" borderId="4" xfId="0" applyNumberFormat="1" applyFont="1" applyFill="1" applyBorder="1" applyAlignment="1" applyProtection="1">
      <alignment horizontal="center" vertical="center" wrapText="1"/>
    </xf>
    <xf numFmtId="0" fontId="83" fillId="13" borderId="8" xfId="0" applyNumberFormat="1" applyFont="1" applyFill="1" applyBorder="1" applyAlignment="1" applyProtection="1">
      <alignment horizontal="center" vertical="center" wrapText="1"/>
    </xf>
    <xf numFmtId="0" fontId="19" fillId="2" borderId="166" xfId="0" applyNumberFormat="1" applyFont="1" applyFill="1" applyBorder="1" applyAlignment="1" applyProtection="1">
      <alignment horizontal="center" vertical="center"/>
    </xf>
    <xf numFmtId="0" fontId="19" fillId="2" borderId="122" xfId="0" applyFont="1" applyFill="1" applyBorder="1" applyAlignment="1" applyProtection="1">
      <alignment horizontal="center" vertical="center"/>
    </xf>
    <xf numFmtId="0" fontId="19" fillId="2" borderId="134" xfId="0" applyFont="1" applyFill="1" applyBorder="1" applyAlignment="1" applyProtection="1">
      <alignment horizontal="center" vertical="center"/>
    </xf>
    <xf numFmtId="0" fontId="134" fillId="2" borderId="171" xfId="0" applyNumberFormat="1" applyFont="1" applyFill="1" applyBorder="1" applyAlignment="1" applyProtection="1">
      <alignment horizontal="left" vertical="top"/>
    </xf>
    <xf numFmtId="0" fontId="113" fillId="2" borderId="72" xfId="0" applyFont="1" applyFill="1" applyBorder="1" applyAlignment="1" applyProtection="1">
      <alignment horizontal="center" vertical="center" wrapText="1"/>
    </xf>
    <xf numFmtId="0" fontId="113" fillId="2" borderId="73" xfId="0" applyFont="1" applyFill="1" applyBorder="1" applyAlignment="1" applyProtection="1">
      <alignment horizontal="center" vertical="center" wrapText="1"/>
    </xf>
    <xf numFmtId="0" fontId="113" fillId="2" borderId="74" xfId="0" applyFont="1" applyFill="1" applyBorder="1" applyAlignment="1" applyProtection="1">
      <alignment horizontal="center" vertical="center" wrapText="1"/>
    </xf>
    <xf numFmtId="0" fontId="113" fillId="2" borderId="67" xfId="0" applyFont="1" applyFill="1" applyBorder="1" applyAlignment="1" applyProtection="1">
      <alignment horizontal="center" vertical="center" wrapText="1"/>
    </xf>
    <xf numFmtId="0" fontId="113" fillId="2" borderId="68" xfId="0" applyFont="1" applyFill="1" applyBorder="1" applyAlignment="1" applyProtection="1">
      <alignment horizontal="center" vertical="center" wrapText="1"/>
    </xf>
    <xf numFmtId="0" fontId="113" fillId="2" borderId="60" xfId="0" applyFont="1" applyFill="1" applyBorder="1" applyAlignment="1" applyProtection="1">
      <alignment horizontal="center" vertical="center" wrapText="1"/>
    </xf>
    <xf numFmtId="0" fontId="113" fillId="2" borderId="75" xfId="0" applyFont="1" applyFill="1" applyBorder="1" applyAlignment="1" applyProtection="1">
      <alignment horizontal="center" vertical="center" wrapText="1"/>
    </xf>
    <xf numFmtId="0" fontId="113" fillId="2" borderId="64" xfId="0" applyFont="1" applyFill="1" applyBorder="1" applyAlignment="1" applyProtection="1">
      <alignment horizontal="center" vertical="center" wrapText="1"/>
    </xf>
    <xf numFmtId="0" fontId="113" fillId="2" borderId="65" xfId="0" applyFont="1" applyFill="1" applyBorder="1" applyAlignment="1" applyProtection="1">
      <alignment horizontal="center" vertical="center" wrapText="1"/>
    </xf>
    <xf numFmtId="0" fontId="113" fillId="2" borderId="66" xfId="0" applyFont="1" applyFill="1" applyBorder="1" applyAlignment="1" applyProtection="1">
      <alignment horizontal="center" vertical="center" wrapText="1"/>
    </xf>
    <xf numFmtId="0" fontId="83" fillId="13" borderId="12" xfId="0" applyNumberFormat="1" applyFont="1" applyFill="1" applyBorder="1" applyAlignment="1" applyProtection="1">
      <alignment horizontal="center" vertical="center"/>
    </xf>
    <xf numFmtId="0" fontId="83" fillId="13" borderId="8"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top"/>
    </xf>
    <xf numFmtId="0" fontId="113" fillId="2" borderId="61" xfId="0" applyFont="1" applyFill="1" applyBorder="1" applyAlignment="1" applyProtection="1">
      <alignment horizontal="center" vertical="center"/>
    </xf>
    <xf numFmtId="0" fontId="113" fillId="2" borderId="62" xfId="0" applyFont="1" applyFill="1" applyBorder="1" applyAlignment="1" applyProtection="1">
      <alignment horizontal="center" vertical="center"/>
    </xf>
    <xf numFmtId="0" fontId="118" fillId="2" borderId="3" xfId="0" applyNumberFormat="1" applyFont="1" applyFill="1" applyBorder="1" applyAlignment="1" applyProtection="1">
      <alignment horizontal="center" vertical="center" wrapText="1"/>
    </xf>
    <xf numFmtId="0" fontId="118" fillId="2" borderId="4" xfId="0" applyNumberFormat="1" applyFont="1" applyFill="1" applyBorder="1" applyAlignment="1" applyProtection="1">
      <alignment horizontal="center" vertical="center" wrapText="1"/>
    </xf>
    <xf numFmtId="0" fontId="97" fillId="2" borderId="1" xfId="0" applyNumberFormat="1" applyFont="1" applyFill="1" applyBorder="1" applyAlignment="1" applyProtection="1">
      <alignment horizontal="left" vertical="center"/>
    </xf>
    <xf numFmtId="0" fontId="118" fillId="2" borderId="170" xfId="0" applyNumberFormat="1" applyFont="1" applyFill="1" applyBorder="1" applyAlignment="1" applyProtection="1">
      <alignment horizontal="center" vertical="center"/>
    </xf>
    <xf numFmtId="0" fontId="118" fillId="2" borderId="4" xfId="0" applyNumberFormat="1" applyFont="1" applyFill="1" applyBorder="1" applyAlignment="1" applyProtection="1">
      <alignment horizontal="center" vertical="center"/>
    </xf>
    <xf numFmtId="0" fontId="120" fillId="2" borderId="4" xfId="0" applyNumberFormat="1" applyFont="1" applyFill="1" applyBorder="1" applyAlignment="1" applyProtection="1">
      <alignment horizontal="center" vertical="center" wrapText="1"/>
    </xf>
    <xf numFmtId="0" fontId="83" fillId="13" borderId="10" xfId="0" applyNumberFormat="1" applyFont="1" applyFill="1" applyBorder="1" applyAlignment="1" applyProtection="1">
      <alignment horizontal="center" vertical="center" wrapText="1"/>
    </xf>
    <xf numFmtId="0" fontId="83" fillId="13" borderId="30" xfId="0" applyNumberFormat="1" applyFont="1" applyFill="1" applyBorder="1" applyAlignment="1" applyProtection="1">
      <alignment horizontal="center" vertical="center" wrapText="1"/>
    </xf>
    <xf numFmtId="0" fontId="83" fillId="13" borderId="177" xfId="0" applyNumberFormat="1" applyFont="1" applyFill="1" applyBorder="1" applyAlignment="1" applyProtection="1">
      <alignment horizontal="center" vertical="center" wrapText="1"/>
    </xf>
    <xf numFmtId="0" fontId="83" fillId="13" borderId="7" xfId="0" applyNumberFormat="1" applyFont="1" applyFill="1" applyBorder="1" applyAlignment="1" applyProtection="1">
      <alignment horizontal="center" vertical="center" wrapText="1"/>
    </xf>
    <xf numFmtId="0" fontId="83" fillId="13" borderId="178" xfId="0" applyNumberFormat="1" applyFont="1" applyFill="1" applyBorder="1" applyAlignment="1" applyProtection="1">
      <alignment horizontal="center" vertical="center" wrapText="1"/>
    </xf>
    <xf numFmtId="0" fontId="111" fillId="2" borderId="1" xfId="0" applyNumberFormat="1" applyFont="1" applyFill="1" applyBorder="1" applyAlignment="1" applyProtection="1">
      <alignment horizontal="left" vertical="center"/>
    </xf>
    <xf numFmtId="0" fontId="49" fillId="2" borderId="175" xfId="0" applyNumberFormat="1" applyFont="1" applyFill="1" applyBorder="1" applyAlignment="1" applyProtection="1">
      <alignment horizontal="left" vertical="center"/>
    </xf>
    <xf numFmtId="0" fontId="127" fillId="2" borderId="182" xfId="0" applyNumberFormat="1" applyFont="1" applyFill="1" applyBorder="1" applyAlignment="1" applyProtection="1">
      <alignment horizontal="left" vertical="center"/>
    </xf>
    <xf numFmtId="0" fontId="121" fillId="2" borderId="78" xfId="0" applyNumberFormat="1" applyFont="1" applyFill="1" applyBorder="1" applyAlignment="1" applyProtection="1">
      <alignment horizontal="center" vertical="top"/>
    </xf>
    <xf numFmtId="0" fontId="47" fillId="2" borderId="1" xfId="0" applyNumberFormat="1" applyFont="1" applyFill="1" applyBorder="1" applyAlignment="1" applyProtection="1">
      <alignment horizontal="center" vertical="center"/>
    </xf>
    <xf numFmtId="0" fontId="47" fillId="14" borderId="1" xfId="0" applyNumberFormat="1" applyFont="1" applyFill="1" applyBorder="1" applyAlignment="1" applyProtection="1">
      <alignment horizontal="left" vertical="top"/>
    </xf>
    <xf numFmtId="0" fontId="124" fillId="13" borderId="40" xfId="0" applyNumberFormat="1" applyFont="1" applyFill="1" applyBorder="1" applyAlignment="1" applyProtection="1">
      <alignment horizontal="center" vertical="center" wrapText="1"/>
    </xf>
    <xf numFmtId="0" fontId="124" fillId="13" borderId="40" xfId="0" applyNumberFormat="1" applyFont="1" applyFill="1" applyBorder="1" applyAlignment="1" applyProtection="1">
      <alignment horizontal="center" vertical="center"/>
    </xf>
    <xf numFmtId="0" fontId="124" fillId="13" borderId="41" xfId="0" applyNumberFormat="1" applyFont="1" applyFill="1" applyBorder="1" applyAlignment="1" applyProtection="1">
      <alignment horizontal="center" vertical="center"/>
    </xf>
    <xf numFmtId="0" fontId="124" fillId="13" borderId="43" xfId="0" applyNumberFormat="1" applyFont="1" applyFill="1" applyBorder="1" applyAlignment="1" applyProtection="1">
      <alignment horizontal="center" vertical="center" wrapText="1"/>
    </xf>
    <xf numFmtId="0" fontId="124" fillId="13" borderId="43" xfId="0" applyNumberFormat="1" applyFont="1" applyFill="1" applyBorder="1" applyAlignment="1" applyProtection="1">
      <alignment horizontal="center" vertical="center"/>
    </xf>
    <xf numFmtId="0" fontId="124" fillId="13" borderId="44" xfId="0" applyNumberFormat="1" applyFont="1" applyFill="1" applyBorder="1" applyAlignment="1" applyProtection="1">
      <alignment horizontal="center" vertical="center"/>
    </xf>
    <xf numFmtId="0" fontId="90" fillId="2" borderId="181" xfId="0" applyNumberFormat="1" applyFont="1" applyFill="1" applyBorder="1" applyAlignment="1" applyProtection="1">
      <alignment horizontal="center" vertical="center"/>
    </xf>
    <xf numFmtId="0" fontId="125" fillId="2" borderId="180" xfId="0" applyNumberFormat="1" applyFont="1" applyFill="1" applyBorder="1" applyAlignment="1" applyProtection="1">
      <alignment horizontal="left" vertical="center" wrapText="1"/>
    </xf>
    <xf numFmtId="0" fontId="48" fillId="2" borderId="181" xfId="0" applyNumberFormat="1" applyFont="1" applyFill="1" applyBorder="1" applyAlignment="1" applyProtection="1">
      <alignment horizontal="center" vertical="center"/>
    </xf>
    <xf numFmtId="0" fontId="48" fillId="2" borderId="175" xfId="0" applyNumberFormat="1" applyFont="1" applyFill="1" applyBorder="1" applyAlignment="1" applyProtection="1">
      <alignment horizontal="center" vertical="center"/>
    </xf>
    <xf numFmtId="0" fontId="50" fillId="2" borderId="182" xfId="0" applyNumberFormat="1" applyFont="1" applyFill="1" applyBorder="1" applyAlignment="1" applyProtection="1">
      <alignment horizontal="left" vertical="center"/>
    </xf>
    <xf numFmtId="0" fontId="110" fillId="2" borderId="180" xfId="0" applyNumberFormat="1" applyFont="1" applyFill="1" applyBorder="1" applyAlignment="1" applyProtection="1">
      <alignment horizontal="left" vertical="center" wrapText="1"/>
    </xf>
    <xf numFmtId="0" fontId="83" fillId="13" borderId="11" xfId="0" applyNumberFormat="1" applyFont="1" applyFill="1" applyBorder="1" applyAlignment="1" applyProtection="1">
      <alignment horizontal="center" vertical="center" wrapText="1"/>
    </xf>
    <xf numFmtId="0" fontId="83" fillId="13" borderId="31" xfId="0" applyNumberFormat="1" applyFont="1" applyFill="1" applyBorder="1" applyAlignment="1" applyProtection="1">
      <alignment horizontal="center" vertical="center" wrapText="1"/>
    </xf>
    <xf numFmtId="0" fontId="83" fillId="13" borderId="179" xfId="0" applyNumberFormat="1" applyFont="1" applyFill="1" applyBorder="1" applyAlignment="1" applyProtection="1">
      <alignment horizontal="center" vertical="center"/>
    </xf>
    <xf numFmtId="0" fontId="116" fillId="2" borderId="166" xfId="0" applyNumberFormat="1" applyFont="1" applyFill="1" applyBorder="1" applyAlignment="1" applyProtection="1">
      <alignment horizontal="center" vertical="center" wrapText="1"/>
    </xf>
    <xf numFmtId="0" fontId="116" fillId="2" borderId="166" xfId="0" applyFont="1" applyFill="1" applyBorder="1" applyAlignment="1" applyProtection="1">
      <alignment horizontal="center" vertical="center" wrapText="1"/>
    </xf>
    <xf numFmtId="0" fontId="118" fillId="2" borderId="2" xfId="0" applyNumberFormat="1" applyFont="1" applyFill="1" applyBorder="1" applyAlignment="1" applyProtection="1">
      <alignment horizontal="center" vertical="center" wrapText="1"/>
    </xf>
    <xf numFmtId="0" fontId="118" fillId="2" borderId="3" xfId="0" applyNumberFormat="1" applyFont="1" applyFill="1" applyBorder="1" applyAlignment="1" applyProtection="1">
      <alignment horizontal="center" vertical="center"/>
    </xf>
    <xf numFmtId="0" fontId="52" fillId="2" borderId="1" xfId="0" applyNumberFormat="1" applyFont="1" applyFill="1" applyBorder="1" applyAlignment="1" applyProtection="1">
      <alignment horizontal="center" vertical="top"/>
    </xf>
    <xf numFmtId="0" fontId="55" fillId="2" borderId="7" xfId="0" applyNumberFormat="1" applyFont="1" applyFill="1" applyBorder="1" applyAlignment="1" applyProtection="1">
      <alignment horizontal="center" vertical="center"/>
    </xf>
    <xf numFmtId="0" fontId="55" fillId="2" borderId="86" xfId="0" applyNumberFormat="1" applyFont="1" applyFill="1" applyBorder="1" applyAlignment="1" applyProtection="1">
      <alignment horizontal="center" vertical="center"/>
    </xf>
    <xf numFmtId="0" fontId="55" fillId="2" borderId="267" xfId="0" applyNumberFormat="1" applyFont="1" applyFill="1" applyBorder="1" applyAlignment="1" applyProtection="1">
      <alignment horizontal="center" vertical="center"/>
    </xf>
    <xf numFmtId="0" fontId="52" fillId="2" borderId="1"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center" vertical="top"/>
    </xf>
    <xf numFmtId="0" fontId="52" fillId="2" borderId="9" xfId="0" applyNumberFormat="1" applyFont="1" applyFill="1" applyBorder="1" applyAlignment="1" applyProtection="1">
      <alignment horizontal="left" vertical="center"/>
    </xf>
    <xf numFmtId="0" fontId="52" fillId="2" borderId="10" xfId="0" applyNumberFormat="1" applyFont="1" applyFill="1" applyBorder="1" applyAlignment="1" applyProtection="1">
      <alignment horizontal="center" vertical="center"/>
    </xf>
    <xf numFmtId="0" fontId="52" fillId="2" borderId="10" xfId="0" applyNumberFormat="1" applyFont="1" applyFill="1" applyBorder="1" applyAlignment="1" applyProtection="1">
      <alignment horizontal="left" vertical="center"/>
    </xf>
    <xf numFmtId="0" fontId="52" fillId="2" borderId="11" xfId="0" applyNumberFormat="1" applyFont="1" applyFill="1" applyBorder="1" applyAlignment="1" applyProtection="1">
      <alignment horizontal="center" vertical="center"/>
    </xf>
    <xf numFmtId="0" fontId="52" fillId="2" borderId="30" xfId="0" applyNumberFormat="1" applyFont="1" applyFill="1" applyBorder="1" applyAlignment="1" applyProtection="1">
      <alignment horizontal="center" vertical="center"/>
    </xf>
    <xf numFmtId="0" fontId="52" fillId="2" borderId="30" xfId="0" applyNumberFormat="1" applyFont="1" applyFill="1" applyBorder="1" applyAlignment="1" applyProtection="1">
      <alignment horizontal="left" vertical="center"/>
    </xf>
    <xf numFmtId="0" fontId="52" fillId="2" borderId="31" xfId="0" applyNumberFormat="1" applyFont="1" applyFill="1" applyBorder="1" applyAlignment="1" applyProtection="1">
      <alignment horizontal="center" vertical="center"/>
    </xf>
    <xf numFmtId="0" fontId="20" fillId="2" borderId="1"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right" vertical="center"/>
    </xf>
    <xf numFmtId="0" fontId="52" fillId="2" borderId="8" xfId="0" applyNumberFormat="1" applyFont="1" applyFill="1" applyBorder="1" applyAlignment="1" applyProtection="1">
      <alignment horizontal="center" vertical="center" wrapText="1"/>
    </xf>
    <xf numFmtId="0" fontId="21" fillId="2" borderId="166" xfId="0" applyNumberFormat="1" applyFont="1" applyFill="1" applyBorder="1" applyAlignment="1" applyProtection="1">
      <alignment horizontal="center" vertical="center"/>
    </xf>
    <xf numFmtId="0" fontId="21" fillId="2" borderId="168" xfId="0" applyNumberFormat="1" applyFont="1" applyFill="1" applyBorder="1" applyAlignment="1" applyProtection="1">
      <alignment horizontal="center" vertical="center"/>
    </xf>
    <xf numFmtId="0" fontId="24" fillId="2" borderId="1" xfId="0" applyNumberFormat="1" applyFont="1" applyFill="1" applyBorder="1" applyAlignment="1" applyProtection="1">
      <alignment horizontal="center" vertical="top"/>
    </xf>
    <xf numFmtId="0" fontId="25" fillId="2" borderId="1" xfId="0" applyNumberFormat="1" applyFont="1" applyFill="1" applyBorder="1" applyAlignment="1" applyProtection="1">
      <alignment horizontal="left" vertical="center"/>
    </xf>
    <xf numFmtId="0" fontId="25" fillId="2" borderId="2" xfId="0" applyNumberFormat="1" applyFont="1" applyFill="1" applyBorder="1" applyAlignment="1" applyProtection="1">
      <alignment horizontal="center" vertical="center" wrapText="1"/>
    </xf>
    <xf numFmtId="0" fontId="25" fillId="2" borderId="3" xfId="0" applyNumberFormat="1" applyFont="1" applyFill="1" applyBorder="1" applyAlignment="1" applyProtection="1">
      <alignment horizontal="center" vertical="center" wrapText="1"/>
    </xf>
    <xf numFmtId="0" fontId="25" fillId="2" borderId="170" xfId="0" applyNumberFormat="1" applyFont="1" applyFill="1" applyBorder="1" applyAlignment="1" applyProtection="1">
      <alignment horizontal="center" vertical="center"/>
    </xf>
    <xf numFmtId="0" fontId="52" fillId="2" borderId="12" xfId="0" applyNumberFormat="1" applyFont="1" applyFill="1" applyBorder="1" applyAlignment="1" applyProtection="1">
      <alignment horizontal="center" vertical="center"/>
    </xf>
    <xf numFmtId="0" fontId="52" fillId="2" borderId="8" xfId="0" applyNumberFormat="1" applyFont="1" applyFill="1" applyBorder="1" applyAlignment="1" applyProtection="1">
      <alignment horizontal="center" vertical="center"/>
    </xf>
    <xf numFmtId="0" fontId="52" fillId="2" borderId="13" xfId="0" applyNumberFormat="1" applyFont="1" applyFill="1" applyBorder="1" applyAlignment="1" applyProtection="1">
      <alignment horizontal="center" vertical="center"/>
    </xf>
    <xf numFmtId="0" fontId="52" fillId="2" borderId="13" xfId="0" applyNumberFormat="1" applyFont="1" applyFill="1" applyBorder="1" applyAlignment="1" applyProtection="1">
      <alignment horizontal="center" vertical="center" wrapText="1"/>
    </xf>
    <xf numFmtId="0" fontId="52" fillId="2" borderId="4" xfId="0" applyNumberFormat="1" applyFont="1" applyFill="1" applyBorder="1" applyAlignment="1" applyProtection="1">
      <alignment horizontal="center" vertical="center" wrapText="1"/>
    </xf>
    <xf numFmtId="0" fontId="52" fillId="2" borderId="1" xfId="0" applyNumberFormat="1" applyFont="1" applyFill="1" applyBorder="1" applyAlignment="1" applyProtection="1">
      <alignment horizontal="right" vertical="center"/>
    </xf>
    <xf numFmtId="0" fontId="52" fillId="2" borderId="10" xfId="0" applyNumberFormat="1" applyFont="1" applyFill="1" applyBorder="1" applyAlignment="1" applyProtection="1">
      <alignment horizontal="center" vertical="center" wrapText="1"/>
    </xf>
    <xf numFmtId="0" fontId="52" fillId="2" borderId="11" xfId="0" applyNumberFormat="1" applyFont="1" applyFill="1" applyBorder="1" applyAlignment="1" applyProtection="1">
      <alignment horizontal="center" vertical="center" wrapText="1"/>
    </xf>
    <xf numFmtId="0" fontId="52" fillId="2" borderId="30" xfId="0" applyNumberFormat="1" applyFont="1" applyFill="1" applyBorder="1" applyAlignment="1" applyProtection="1">
      <alignment horizontal="center" vertical="center" wrapText="1"/>
    </xf>
    <xf numFmtId="0" fontId="52" fillId="2" borderId="31" xfId="0" applyNumberFormat="1" applyFont="1" applyFill="1" applyBorder="1" applyAlignment="1" applyProtection="1">
      <alignment horizontal="center" vertical="center" wrapText="1"/>
    </xf>
    <xf numFmtId="0" fontId="52" fillId="2" borderId="177" xfId="0" applyNumberFormat="1" applyFont="1" applyFill="1" applyBorder="1" applyAlignment="1" applyProtection="1">
      <alignment horizontal="center" vertical="center" wrapText="1"/>
    </xf>
    <xf numFmtId="0" fontId="52" fillId="2" borderId="7" xfId="0" applyNumberFormat="1" applyFont="1" applyFill="1" applyBorder="1" applyAlignment="1" applyProtection="1">
      <alignment horizontal="center" vertical="center" wrapText="1"/>
    </xf>
    <xf numFmtId="0" fontId="52" fillId="2" borderId="178" xfId="0" applyNumberFormat="1" applyFont="1" applyFill="1" applyBorder="1" applyAlignment="1" applyProtection="1">
      <alignment horizontal="center" vertical="center" wrapText="1"/>
    </xf>
    <xf numFmtId="0" fontId="52" fillId="2" borderId="54" xfId="0" applyNumberFormat="1" applyFont="1" applyFill="1" applyBorder="1" applyAlignment="1" applyProtection="1">
      <alignment horizontal="center" vertical="center" wrapText="1"/>
    </xf>
    <xf numFmtId="0" fontId="52" fillId="2" borderId="114" xfId="0" applyNumberFormat="1" applyFont="1" applyFill="1" applyBorder="1" applyAlignment="1" applyProtection="1">
      <alignment horizontal="center" vertical="center"/>
    </xf>
    <xf numFmtId="0" fontId="52" fillId="2" borderId="140" xfId="0" applyNumberFormat="1" applyFont="1" applyFill="1" applyBorder="1" applyAlignment="1" applyProtection="1">
      <alignment horizontal="center" vertical="center"/>
    </xf>
    <xf numFmtId="0" fontId="52" fillId="2" borderId="166" xfId="0" applyNumberFormat="1" applyFont="1" applyFill="1" applyBorder="1" applyAlignment="1" applyProtection="1">
      <alignment horizontal="center" vertical="center" wrapText="1"/>
    </xf>
    <xf numFmtId="0" fontId="52" fillId="2" borderId="61" xfId="0" applyNumberFormat="1" applyFont="1" applyFill="1" applyBorder="1" applyAlignment="1" applyProtection="1">
      <alignment horizontal="center" vertical="center"/>
    </xf>
    <xf numFmtId="0" fontId="52" fillId="2" borderId="62" xfId="0" applyNumberFormat="1" applyFont="1" applyFill="1" applyBorder="1" applyAlignment="1" applyProtection="1">
      <alignment horizontal="center" vertical="center"/>
    </xf>
    <xf numFmtId="0" fontId="52" fillId="2" borderId="93" xfId="0" applyNumberFormat="1" applyFont="1" applyFill="1" applyBorder="1" applyAlignment="1" applyProtection="1">
      <alignment horizontal="center" vertical="center"/>
    </xf>
    <xf numFmtId="0" fontId="52" fillId="2" borderId="63" xfId="0" applyNumberFormat="1" applyFont="1" applyFill="1" applyBorder="1" applyAlignment="1" applyProtection="1">
      <alignment horizontal="center" vertical="center"/>
    </xf>
    <xf numFmtId="0" fontId="52" fillId="2" borderId="166" xfId="0" applyNumberFormat="1" applyFont="1" applyFill="1" applyBorder="1" applyAlignment="1" applyProtection="1">
      <alignment horizontal="left" vertical="center" wrapText="1"/>
    </xf>
    <xf numFmtId="0" fontId="52" fillId="2" borderId="271" xfId="0" applyNumberFormat="1" applyFont="1" applyFill="1" applyBorder="1" applyAlignment="1" applyProtection="1">
      <alignment horizontal="left" vertical="center" wrapText="1"/>
    </xf>
    <xf numFmtId="0" fontId="25" fillId="2" borderId="185" xfId="0" applyNumberFormat="1" applyFont="1" applyFill="1" applyBorder="1" applyAlignment="1" applyProtection="1">
      <alignment horizontal="center" vertical="center" wrapText="1"/>
    </xf>
    <xf numFmtId="0" fontId="25" fillId="2" borderId="188" xfId="0" applyNumberFormat="1" applyFont="1" applyFill="1" applyBorder="1" applyAlignment="1" applyProtection="1">
      <alignment horizontal="center" vertical="center" wrapText="1"/>
    </xf>
    <xf numFmtId="0" fontId="25" fillId="2" borderId="186" xfId="0" applyNumberFormat="1" applyFont="1" applyFill="1" applyBorder="1" applyAlignment="1" applyProtection="1">
      <alignment horizontal="center" vertical="center" wrapText="1"/>
    </xf>
    <xf numFmtId="0" fontId="25" fillId="2" borderId="95" xfId="0" applyNumberFormat="1" applyFont="1" applyFill="1" applyBorder="1" applyAlignment="1" applyProtection="1">
      <alignment horizontal="center" vertical="center" wrapText="1"/>
    </xf>
    <xf numFmtId="0" fontId="25" fillId="2" borderId="186" xfId="0" applyNumberFormat="1" applyFont="1" applyFill="1" applyBorder="1" applyAlignment="1" applyProtection="1">
      <alignment horizontal="center" vertical="center"/>
    </xf>
    <xf numFmtId="0" fontId="25" fillId="2" borderId="95" xfId="0" applyNumberFormat="1" applyFont="1" applyFill="1" applyBorder="1" applyAlignment="1" applyProtection="1">
      <alignment horizontal="center" vertical="center"/>
    </xf>
    <xf numFmtId="0" fontId="25" fillId="2" borderId="187" xfId="0" applyNumberFormat="1" applyFont="1" applyFill="1" applyBorder="1" applyAlignment="1" applyProtection="1">
      <alignment horizontal="center" vertical="center"/>
    </xf>
    <xf numFmtId="0" fontId="23" fillId="2" borderId="95" xfId="0" applyNumberFormat="1" applyFont="1" applyFill="1" applyBorder="1" applyAlignment="1" applyProtection="1">
      <alignment horizontal="left" vertical="center" wrapText="1"/>
    </xf>
    <xf numFmtId="0" fontId="23" fillId="2" borderId="273" xfId="0" applyNumberFormat="1" applyFont="1" applyFill="1" applyBorder="1" applyAlignment="1" applyProtection="1">
      <alignment horizontal="center" vertical="center"/>
    </xf>
    <xf numFmtId="0" fontId="23" fillId="2" borderId="274" xfId="0" applyNumberFormat="1" applyFont="1" applyFill="1" applyBorder="1" applyAlignment="1" applyProtection="1">
      <alignment horizontal="center" vertical="center"/>
    </xf>
    <xf numFmtId="0" fontId="23" fillId="2" borderId="251" xfId="0" applyNumberFormat="1" applyFont="1" applyFill="1" applyBorder="1" applyAlignment="1" applyProtection="1">
      <alignment horizontal="center" vertical="center"/>
    </xf>
    <xf numFmtId="0" fontId="23" fillId="2" borderId="275" xfId="0" applyNumberFormat="1" applyFont="1" applyFill="1" applyBorder="1" applyAlignment="1" applyProtection="1">
      <alignment horizontal="center" vertical="center"/>
    </xf>
    <xf numFmtId="0" fontId="23" fillId="2" borderId="1" xfId="0" applyNumberFormat="1" applyFont="1" applyFill="1" applyBorder="1" applyAlignment="1" applyProtection="1">
      <alignment horizontal="center" vertical="center"/>
    </xf>
    <xf numFmtId="0" fontId="23" fillId="2" borderId="252" xfId="0" applyNumberFormat="1" applyFont="1" applyFill="1" applyBorder="1" applyAlignment="1" applyProtection="1">
      <alignment horizontal="center" vertical="center"/>
    </xf>
    <xf numFmtId="0" fontId="23" fillId="2" borderId="276" xfId="0" applyNumberFormat="1" applyFont="1" applyFill="1" applyBorder="1" applyAlignment="1" applyProtection="1">
      <alignment horizontal="center" vertical="center"/>
    </xf>
    <xf numFmtId="0" fontId="23" fillId="2" borderId="212" xfId="0" applyNumberFormat="1" applyFont="1" applyFill="1" applyBorder="1" applyAlignment="1" applyProtection="1">
      <alignment horizontal="center" vertical="center"/>
    </xf>
    <xf numFmtId="0" fontId="23" fillId="2" borderId="277" xfId="0" applyNumberFormat="1" applyFont="1" applyFill="1" applyBorder="1" applyAlignment="1" applyProtection="1">
      <alignment horizontal="center" vertical="center"/>
    </xf>
    <xf numFmtId="0" fontId="24" fillId="2" borderId="95" xfId="0" applyNumberFormat="1" applyFont="1" applyFill="1" applyBorder="1" applyAlignment="1" applyProtection="1">
      <alignment horizontal="left" vertical="center" wrapText="1"/>
    </xf>
    <xf numFmtId="0" fontId="24" fillId="2" borderId="191" xfId="0" applyNumberFormat="1" applyFont="1" applyFill="1" applyBorder="1" applyAlignment="1" applyProtection="1">
      <alignment horizontal="left" vertical="center" wrapText="1"/>
    </xf>
    <xf numFmtId="0" fontId="38" fillId="2" borderId="238" xfId="0" applyNumberFormat="1" applyFont="1" applyFill="1" applyBorder="1" applyAlignment="1" applyProtection="1">
      <alignment horizontal="center" vertical="top"/>
    </xf>
    <xf numFmtId="0" fontId="52" fillId="2" borderId="1" xfId="0" applyNumberFormat="1" applyFont="1" applyFill="1" applyBorder="1" applyAlignment="1" applyProtection="1">
      <alignment horizontal="center" vertical="center"/>
    </xf>
    <xf numFmtId="0" fontId="24" fillId="2" borderId="188" xfId="0" applyNumberFormat="1" applyFont="1" applyFill="1" applyBorder="1" applyAlignment="1" applyProtection="1">
      <alignment horizontal="center" vertical="center"/>
    </xf>
    <xf numFmtId="0" fontId="24" fillId="2" borderId="95" xfId="0" applyNumberFormat="1" applyFont="1" applyFill="1" applyBorder="1" applyAlignment="1" applyProtection="1">
      <alignment horizontal="center" vertical="center"/>
    </xf>
    <xf numFmtId="0" fontId="22" fillId="2" borderId="95" xfId="0" applyNumberFormat="1" applyFont="1" applyFill="1" applyBorder="1" applyAlignment="1" applyProtection="1">
      <alignment horizontal="left" vertical="center"/>
    </xf>
    <xf numFmtId="0" fontId="22" fillId="2" borderId="189" xfId="0" applyNumberFormat="1" applyFont="1" applyFill="1" applyBorder="1" applyAlignment="1" applyProtection="1">
      <alignment horizontal="left" vertical="center"/>
    </xf>
    <xf numFmtId="0" fontId="23" fillId="2" borderId="189" xfId="0" applyNumberFormat="1" applyFont="1" applyFill="1" applyBorder="1" applyAlignment="1" applyProtection="1">
      <alignment horizontal="left" vertical="center" wrapText="1"/>
    </xf>
    <xf numFmtId="0" fontId="21" fillId="2" borderId="188" xfId="0" applyNumberFormat="1" applyFont="1" applyFill="1" applyBorder="1" applyAlignment="1" applyProtection="1">
      <alignment horizontal="center" vertical="center"/>
    </xf>
    <xf numFmtId="0" fontId="21" fillId="2" borderId="95" xfId="0" applyNumberFormat="1" applyFont="1" applyFill="1" applyBorder="1" applyAlignment="1" applyProtection="1">
      <alignment horizontal="center" vertical="center"/>
    </xf>
    <xf numFmtId="0" fontId="24" fillId="2" borderId="95" xfId="0" applyNumberFormat="1" applyFont="1" applyFill="1" applyBorder="1" applyAlignment="1" applyProtection="1">
      <alignment horizontal="left" vertical="center"/>
    </xf>
    <xf numFmtId="0" fontId="24" fillId="2" borderId="189" xfId="0" applyNumberFormat="1" applyFont="1" applyFill="1" applyBorder="1" applyAlignment="1" applyProtection="1">
      <alignment horizontal="left" vertical="center"/>
    </xf>
    <xf numFmtId="0" fontId="52" fillId="7" borderId="1" xfId="0" applyNumberFormat="1" applyFont="1" applyFill="1" applyBorder="1" applyAlignment="1" applyProtection="1">
      <alignment horizontal="left" vertical="top"/>
    </xf>
    <xf numFmtId="0" fontId="52" fillId="2" borderId="186" xfId="0" applyNumberFormat="1" applyFont="1" applyFill="1" applyBorder="1" applyAlignment="1" applyProtection="1">
      <alignment horizontal="center" vertical="center" wrapText="1"/>
    </xf>
    <xf numFmtId="0" fontId="52" fillId="2" borderId="186" xfId="0" applyNumberFormat="1" applyFont="1" applyFill="1" applyBorder="1" applyAlignment="1" applyProtection="1">
      <alignment horizontal="center" vertical="center"/>
    </xf>
    <xf numFmtId="0" fontId="52" fillId="2" borderId="187" xfId="0" applyNumberFormat="1" applyFont="1" applyFill="1" applyBorder="1" applyAlignment="1" applyProtection="1">
      <alignment horizontal="center" vertical="center"/>
    </xf>
    <xf numFmtId="0" fontId="52" fillId="2" borderId="95" xfId="0" applyNumberFormat="1" applyFont="1" applyFill="1" applyBorder="1" applyAlignment="1" applyProtection="1">
      <alignment horizontal="center" vertical="center" wrapText="1"/>
    </xf>
    <xf numFmtId="0" fontId="52" fillId="2" borderId="95" xfId="0" applyNumberFormat="1" applyFont="1" applyFill="1" applyBorder="1" applyAlignment="1" applyProtection="1">
      <alignment horizontal="center" vertical="center"/>
    </xf>
    <xf numFmtId="0" fontId="52" fillId="2" borderId="189" xfId="0" applyNumberFormat="1" applyFont="1" applyFill="1" applyBorder="1" applyAlignment="1" applyProtection="1">
      <alignment horizontal="center" vertical="center"/>
    </xf>
    <xf numFmtId="0" fontId="24" fillId="2" borderId="189" xfId="0" applyNumberFormat="1" applyFont="1" applyFill="1" applyBorder="1" applyAlignment="1" applyProtection="1">
      <alignment horizontal="center" vertical="center"/>
    </xf>
    <xf numFmtId="0" fontId="43" fillId="2" borderId="180" xfId="0" applyNumberFormat="1" applyFont="1" applyFill="1" applyBorder="1" applyAlignment="1" applyProtection="1">
      <alignment horizontal="left" vertical="center" wrapText="1"/>
    </xf>
    <xf numFmtId="0" fontId="235" fillId="2" borderId="181" xfId="0" applyNumberFormat="1" applyFont="1" applyFill="1" applyBorder="1" applyAlignment="1" applyProtection="1">
      <alignment horizontal="center" vertical="center"/>
    </xf>
    <xf numFmtId="0" fontId="236" fillId="2" borderId="175" xfId="0" applyNumberFormat="1" applyFont="1" applyFill="1" applyBorder="1" applyAlignment="1" applyProtection="1">
      <alignment horizontal="left" vertical="center"/>
    </xf>
    <xf numFmtId="0" fontId="232" fillId="6" borderId="43" xfId="0" applyNumberFormat="1" applyFont="1" applyFill="1" applyBorder="1" applyAlignment="1" applyProtection="1">
      <alignment horizontal="center" vertical="center" wrapText="1"/>
    </xf>
    <xf numFmtId="0" fontId="232" fillId="6" borderId="43" xfId="0" applyNumberFormat="1" applyFont="1" applyFill="1" applyBorder="1" applyAlignment="1" applyProtection="1">
      <alignment horizontal="center" vertical="center"/>
    </xf>
    <xf numFmtId="0" fontId="232" fillId="6" borderId="44" xfId="0" applyNumberFormat="1" applyFont="1" applyFill="1" applyBorder="1" applyAlignment="1" applyProtection="1">
      <alignment horizontal="center" vertical="center"/>
    </xf>
    <xf numFmtId="0" fontId="48" fillId="2" borderId="150"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0" fontId="47" fillId="7" borderId="1" xfId="0" applyNumberFormat="1" applyFont="1" applyFill="1" applyBorder="1" applyAlignment="1" applyProtection="1">
      <alignment horizontal="left" vertical="top"/>
    </xf>
    <xf numFmtId="0" fontId="232" fillId="6" borderId="40" xfId="0" applyNumberFormat="1" applyFont="1" applyFill="1" applyBorder="1" applyAlignment="1" applyProtection="1">
      <alignment horizontal="center" vertical="center" wrapText="1"/>
    </xf>
    <xf numFmtId="0" fontId="232" fillId="6" borderId="40" xfId="0" applyNumberFormat="1" applyFont="1" applyFill="1" applyBorder="1" applyAlignment="1" applyProtection="1">
      <alignment horizontal="center" vertical="center"/>
    </xf>
    <xf numFmtId="0" fontId="232" fillId="6" borderId="41" xfId="0" applyNumberFormat="1" applyFont="1" applyFill="1" applyBorder="1" applyAlignment="1" applyProtection="1">
      <alignment horizontal="center" vertical="center"/>
    </xf>
    <xf numFmtId="0" fontId="43" fillId="2" borderId="87" xfId="0" applyNumberFormat="1" applyFont="1" applyFill="1" applyBorder="1" applyAlignment="1" applyProtection="1">
      <alignment horizontal="left" vertical="center" wrapText="1"/>
    </xf>
    <xf numFmtId="3" fontId="43" fillId="2" borderId="87" xfId="0" applyNumberFormat="1" applyFont="1" applyFill="1" applyBorder="1" applyAlignment="1" applyProtection="1">
      <alignment horizontal="right" vertical="center"/>
    </xf>
    <xf numFmtId="0" fontId="43" fillId="2" borderId="7" xfId="0" applyNumberFormat="1" applyFont="1" applyFill="1" applyBorder="1" applyAlignment="1" applyProtection="1">
      <alignment horizontal="left" vertical="center" wrapText="1"/>
    </xf>
    <xf numFmtId="3" fontId="43" fillId="2" borderId="7" xfId="0" applyNumberFormat="1" applyFont="1" applyFill="1" applyBorder="1" applyAlignment="1" applyProtection="1">
      <alignment horizontal="right" vertical="center"/>
    </xf>
    <xf numFmtId="0" fontId="43" fillId="2" borderId="95" xfId="0" applyNumberFormat="1" applyFont="1" applyFill="1" applyBorder="1" applyAlignment="1" applyProtection="1">
      <alignment horizontal="left" vertical="center" wrapText="1"/>
    </xf>
    <xf numFmtId="3" fontId="43" fillId="2" borderId="95" xfId="0" applyNumberFormat="1" applyFont="1" applyFill="1" applyBorder="1" applyAlignment="1" applyProtection="1">
      <alignment horizontal="right" vertical="center"/>
    </xf>
    <xf numFmtId="0" fontId="43" fillId="2" borderId="86" xfId="0" applyNumberFormat="1" applyFont="1" applyFill="1" applyBorder="1" applyAlignment="1" applyProtection="1">
      <alignment horizontal="left" vertical="center" wrapText="1"/>
    </xf>
    <xf numFmtId="3" fontId="43" fillId="2" borderId="86" xfId="0" applyNumberFormat="1" applyFont="1" applyFill="1" applyBorder="1" applyAlignment="1" applyProtection="1">
      <alignment horizontal="right" vertical="center"/>
    </xf>
    <xf numFmtId="0" fontId="42" fillId="2" borderId="3" xfId="0" applyNumberFormat="1" applyFont="1" applyFill="1" applyBorder="1" applyAlignment="1" applyProtection="1">
      <alignment horizontal="center" vertical="center" wrapText="1"/>
    </xf>
    <xf numFmtId="0" fontId="42" fillId="2" borderId="170" xfId="0" applyNumberFormat="1" applyFont="1" applyFill="1" applyBorder="1" applyAlignment="1" applyProtection="1">
      <alignment horizontal="center" vertical="center"/>
    </xf>
    <xf numFmtId="0" fontId="42"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2" fillId="2" borderId="3" xfId="0" applyNumberFormat="1" applyFont="1" applyFill="1" applyBorder="1" applyAlignment="1" applyProtection="1">
      <alignment horizontal="center" vertical="center"/>
    </xf>
    <xf numFmtId="0" fontId="85" fillId="6" borderId="31" xfId="0" applyNumberFormat="1" applyFont="1" applyFill="1" applyBorder="1" applyAlignment="1" applyProtection="1">
      <alignment horizontal="center" vertical="center" wrapText="1"/>
    </xf>
    <xf numFmtId="0" fontId="85" fillId="6" borderId="177" xfId="0" applyNumberFormat="1" applyFont="1" applyFill="1" applyBorder="1" applyAlignment="1" applyProtection="1">
      <alignment horizontal="center" vertical="center" wrapText="1"/>
    </xf>
    <xf numFmtId="0" fontId="85" fillId="6" borderId="7" xfId="0" applyNumberFormat="1" applyFont="1" applyFill="1" applyBorder="1" applyAlignment="1" applyProtection="1">
      <alignment horizontal="center" vertical="center" wrapText="1"/>
    </xf>
    <xf numFmtId="0" fontId="85" fillId="6" borderId="178" xfId="0" applyNumberFormat="1" applyFont="1" applyFill="1" applyBorder="1" applyAlignment="1" applyProtection="1">
      <alignment horizontal="center" vertical="center" wrapText="1"/>
    </xf>
    <xf numFmtId="0" fontId="85" fillId="6" borderId="13" xfId="0" applyNumberFormat="1" applyFont="1" applyFill="1" applyBorder="1" applyAlignment="1" applyProtection="1">
      <alignment horizontal="center" vertical="center"/>
    </xf>
    <xf numFmtId="0" fontId="85" fillId="6" borderId="179" xfId="0" applyNumberFormat="1" applyFont="1" applyFill="1" applyBorder="1" applyAlignment="1" applyProtection="1">
      <alignment horizontal="center" vertical="center"/>
    </xf>
    <xf numFmtId="0" fontId="85" fillId="2" borderId="1" xfId="0" applyNumberFormat="1" applyFont="1" applyFill="1" applyBorder="1" applyAlignment="1" applyProtection="1">
      <alignment horizontal="center" vertical="top"/>
    </xf>
    <xf numFmtId="0" fontId="99" fillId="2" borderId="1" xfId="0" applyNumberFormat="1" applyFont="1" applyFill="1" applyBorder="1" applyAlignment="1" applyProtection="1">
      <alignment horizontal="left" vertical="center"/>
    </xf>
    <xf numFmtId="0" fontId="99" fillId="2" borderId="1" xfId="0" applyNumberFormat="1" applyFont="1" applyFill="1" applyBorder="1" applyAlignment="1" applyProtection="1">
      <alignment horizontal="right" vertical="center"/>
    </xf>
    <xf numFmtId="0" fontId="85" fillId="6" borderId="10" xfId="0" applyNumberFormat="1" applyFont="1" applyFill="1" applyBorder="1" applyAlignment="1" applyProtection="1">
      <alignment horizontal="center" vertical="center" wrapText="1"/>
    </xf>
    <xf numFmtId="0" fontId="85" fillId="6" borderId="11"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7" fillId="6" borderId="9" xfId="0" applyNumberFormat="1" applyFont="1" applyFill="1" applyBorder="1" applyAlignment="1" applyProtection="1">
      <alignment horizontal="left" vertical="center"/>
    </xf>
    <xf numFmtId="0" fontId="7" fillId="6" borderId="11" xfId="0" applyNumberFormat="1" applyFont="1" applyFill="1" applyBorder="1" applyAlignment="1" applyProtection="1">
      <alignment horizontal="center" vertical="center"/>
    </xf>
    <xf numFmtId="0" fontId="7" fillId="6" borderId="30" xfId="0" applyNumberFormat="1" applyFont="1" applyFill="1" applyBorder="1" applyAlignment="1" applyProtection="1">
      <alignment horizontal="center" vertical="center"/>
    </xf>
    <xf numFmtId="0" fontId="7" fillId="6" borderId="30" xfId="0" applyNumberFormat="1" applyFont="1" applyFill="1" applyBorder="1" applyAlignment="1" applyProtection="1">
      <alignment horizontal="left" vertical="center"/>
    </xf>
    <xf numFmtId="0" fontId="7" fillId="6" borderId="31" xfId="0" applyNumberFormat="1" applyFont="1" applyFill="1" applyBorder="1" applyAlignment="1" applyProtection="1">
      <alignment horizontal="center" vertical="center"/>
    </xf>
    <xf numFmtId="0" fontId="85" fillId="6" borderId="30" xfId="0" applyNumberFormat="1" applyFont="1" applyFill="1" applyBorder="1" applyAlignment="1" applyProtection="1">
      <alignment horizontal="center" vertical="center" wrapText="1"/>
    </xf>
    <xf numFmtId="0" fontId="10" fillId="2" borderId="166" xfId="0" applyNumberFormat="1" applyFont="1" applyFill="1" applyBorder="1" applyAlignment="1" applyProtection="1">
      <alignment horizontal="center" vertical="center" wrapText="1"/>
    </xf>
    <xf numFmtId="0" fontId="52" fillId="2" borderId="1" xfId="0" applyNumberFormat="1" applyFont="1" applyFill="1" applyBorder="1" applyAlignment="1" applyProtection="1">
      <alignment horizontal="left" vertical="top"/>
    </xf>
    <xf numFmtId="0" fontId="92" fillId="2" borderId="7" xfId="0" applyNumberFormat="1" applyFont="1" applyFill="1" applyBorder="1" applyAlignment="1" applyProtection="1">
      <alignment horizontal="center" vertical="center"/>
    </xf>
    <xf numFmtId="0" fontId="92" fillId="2" borderId="7" xfId="0" applyNumberFormat="1" applyFont="1" applyFill="1" applyBorder="1" applyAlignment="1" applyProtection="1">
      <alignment horizontal="left" vertical="center" wrapText="1"/>
    </xf>
    <xf numFmtId="3" fontId="92" fillId="2" borderId="7" xfId="0" applyNumberFormat="1" applyFont="1" applyFill="1" applyBorder="1" applyAlignment="1" applyProtection="1">
      <alignment horizontal="right" vertical="center"/>
    </xf>
    <xf numFmtId="3" fontId="57" fillId="2" borderId="8" xfId="0" applyNumberFormat="1" applyFont="1" applyFill="1" applyBorder="1" applyAlignment="1" applyProtection="1">
      <alignment horizontal="right" vertical="center"/>
    </xf>
    <xf numFmtId="3" fontId="52" fillId="2" borderId="8" xfId="0" applyNumberFormat="1" applyFont="1" applyFill="1" applyBorder="1" applyAlignment="1" applyProtection="1">
      <alignment horizontal="right" vertical="center"/>
    </xf>
    <xf numFmtId="3" fontId="239" fillId="9" borderId="7" xfId="0" applyNumberFormat="1" applyFont="1" applyFill="1" applyBorder="1" applyAlignment="1" applyProtection="1">
      <alignment horizontal="right" vertical="center"/>
    </xf>
    <xf numFmtId="0" fontId="240" fillId="0" borderId="0" xfId="0" applyFont="1"/>
    <xf numFmtId="0" fontId="91" fillId="2" borderId="1" xfId="0" applyNumberFormat="1" applyFont="1" applyFill="1" applyBorder="1" applyAlignment="1" applyProtection="1">
      <alignment horizontal="left" vertical="top"/>
    </xf>
    <xf numFmtId="0" fontId="94" fillId="6" borderId="9" xfId="0" applyNumberFormat="1" applyFont="1" applyFill="1" applyBorder="1" applyAlignment="1" applyProtection="1">
      <alignment horizontal="left" vertical="center"/>
    </xf>
    <xf numFmtId="0" fontId="94" fillId="6" borderId="10" xfId="0" applyNumberFormat="1" applyFont="1" applyFill="1" applyBorder="1" applyAlignment="1" applyProtection="1">
      <alignment horizontal="center" vertical="center"/>
    </xf>
    <xf numFmtId="0" fontId="94" fillId="6" borderId="10" xfId="0" applyNumberFormat="1" applyFont="1" applyFill="1" applyBorder="1" applyAlignment="1" applyProtection="1">
      <alignment horizontal="left" vertical="center"/>
    </xf>
    <xf numFmtId="0" fontId="94" fillId="6" borderId="11" xfId="0" applyNumberFormat="1" applyFont="1" applyFill="1" applyBorder="1" applyAlignment="1" applyProtection="1">
      <alignment horizontal="center" vertical="center"/>
    </xf>
    <xf numFmtId="0" fontId="94" fillId="6" borderId="29" xfId="0" applyNumberFormat="1" applyFont="1" applyFill="1" applyBorder="1" applyAlignment="1" applyProtection="1">
      <alignment horizontal="left" vertical="center"/>
    </xf>
    <xf numFmtId="0" fontId="94" fillId="6" borderId="30" xfId="0" applyNumberFormat="1" applyFont="1" applyFill="1" applyBorder="1" applyAlignment="1" applyProtection="1">
      <alignment horizontal="center" vertical="center"/>
    </xf>
    <xf numFmtId="0" fontId="94" fillId="6" borderId="30" xfId="0" applyNumberFormat="1" applyFont="1" applyFill="1" applyBorder="1" applyAlignment="1" applyProtection="1">
      <alignment horizontal="left" vertical="center"/>
    </xf>
    <xf numFmtId="0" fontId="94" fillId="6" borderId="31" xfId="0" applyNumberFormat="1" applyFont="1" applyFill="1" applyBorder="1" applyAlignment="1" applyProtection="1">
      <alignment horizontal="center" vertical="center"/>
    </xf>
    <xf numFmtId="0" fontId="94" fillId="6" borderId="12" xfId="0" applyNumberFormat="1" applyFont="1" applyFill="1" applyBorder="1" applyAlignment="1" applyProtection="1">
      <alignment horizontal="center" vertical="center"/>
    </xf>
    <xf numFmtId="0" fontId="94" fillId="6" borderId="8" xfId="0" applyNumberFormat="1" applyFont="1" applyFill="1" applyBorder="1" applyAlignment="1" applyProtection="1">
      <alignment horizontal="center" vertical="center"/>
    </xf>
    <xf numFmtId="0" fontId="94" fillId="6" borderId="32" xfId="0" applyNumberFormat="1" applyFont="1" applyFill="1" applyBorder="1" applyAlignment="1" applyProtection="1">
      <alignment horizontal="right" vertical="center"/>
    </xf>
    <xf numFmtId="164" fontId="94" fillId="6" borderId="33" xfId="0" applyNumberFormat="1" applyFont="1" applyFill="1" applyBorder="1" applyAlignment="1" applyProtection="1">
      <alignment horizontal="left" vertical="center"/>
    </xf>
    <xf numFmtId="0" fontId="94" fillId="6" borderId="13" xfId="0" applyNumberFormat="1" applyFont="1" applyFill="1" applyBorder="1" applyAlignment="1" applyProtection="1">
      <alignment horizontal="center" vertical="center"/>
    </xf>
    <xf numFmtId="0" fontId="94" fillId="6" borderId="13" xfId="0" applyNumberFormat="1" applyFont="1" applyFill="1" applyBorder="1" applyAlignment="1" applyProtection="1">
      <alignment horizontal="center" vertical="center" wrapText="1"/>
    </xf>
    <xf numFmtId="0" fontId="94" fillId="6" borderId="4" xfId="0" applyNumberFormat="1" applyFont="1" applyFill="1" applyBorder="1" applyAlignment="1" applyProtection="1">
      <alignment horizontal="center" vertical="center" wrapText="1"/>
    </xf>
    <xf numFmtId="0" fontId="94" fillId="6" borderId="8" xfId="0" applyNumberFormat="1" applyFont="1" applyFill="1" applyBorder="1" applyAlignment="1" applyProtection="1">
      <alignment horizontal="center" vertical="center" wrapText="1"/>
    </xf>
    <xf numFmtId="0" fontId="94" fillId="6" borderId="14" xfId="0" applyNumberFormat="1" applyFont="1" applyFill="1" applyBorder="1" applyAlignment="1" applyProtection="1">
      <alignment horizontal="center" vertical="center" wrapText="1"/>
    </xf>
    <xf numFmtId="0" fontId="94" fillId="6" borderId="15" xfId="0" applyNumberFormat="1" applyFont="1" applyFill="1" applyBorder="1" applyAlignment="1" applyProtection="1">
      <alignment horizontal="center" vertical="center" wrapText="1"/>
    </xf>
    <xf numFmtId="0" fontId="94" fillId="6" borderId="163" xfId="0" applyNumberFormat="1" applyFont="1" applyFill="1" applyBorder="1" applyAlignment="1" applyProtection="1">
      <alignment horizontal="center" vertical="center" wrapText="1"/>
    </xf>
    <xf numFmtId="0" fontId="94" fillId="6" borderId="164" xfId="0" applyNumberFormat="1" applyFont="1" applyFill="1" applyBorder="1" applyAlignment="1" applyProtection="1">
      <alignment horizontal="center" vertical="center" wrapText="1"/>
    </xf>
    <xf numFmtId="0" fontId="94" fillId="6" borderId="165" xfId="0" applyNumberFormat="1" applyFont="1" applyFill="1" applyBorder="1" applyAlignment="1" applyProtection="1">
      <alignment horizontal="center" vertical="center" wrapText="1"/>
    </xf>
    <xf numFmtId="0" fontId="94" fillId="6" borderId="16" xfId="0" applyNumberFormat="1" applyFont="1" applyFill="1" applyBorder="1" applyAlignment="1" applyProtection="1">
      <alignment horizontal="center" vertical="center"/>
    </xf>
    <xf numFmtId="0" fontId="94" fillId="6" borderId="17" xfId="0" applyNumberFormat="1" applyFont="1" applyFill="1" applyBorder="1" applyAlignment="1" applyProtection="1">
      <alignment horizontal="center" vertical="center"/>
    </xf>
    <xf numFmtId="0" fontId="95" fillId="2" borderId="166" xfId="0" applyNumberFormat="1" applyFont="1" applyFill="1" applyBorder="1" applyAlignment="1" applyProtection="1">
      <alignment horizontal="center" vertical="center"/>
    </xf>
    <xf numFmtId="0" fontId="95" fillId="2" borderId="18" xfId="0" applyNumberFormat="1" applyFont="1" applyFill="1" applyBorder="1" applyAlignment="1" applyProtection="1">
      <alignment horizontal="center" vertical="center"/>
    </xf>
    <xf numFmtId="0" fontId="95" fillId="2" borderId="19" xfId="0" applyNumberFormat="1" applyFont="1" applyFill="1" applyBorder="1" applyAlignment="1" applyProtection="1">
      <alignment horizontal="center" vertical="center"/>
    </xf>
    <xf numFmtId="0" fontId="241" fillId="2" borderId="19" xfId="0" applyNumberFormat="1" applyFont="1" applyFill="1" applyBorder="1" applyAlignment="1" applyProtection="1">
      <alignment horizontal="center" vertical="center"/>
    </xf>
    <xf numFmtId="0" fontId="95" fillId="2" borderId="20" xfId="0" applyNumberFormat="1" applyFont="1" applyFill="1" applyBorder="1" applyAlignment="1" applyProtection="1">
      <alignment horizontal="center" vertical="center"/>
    </xf>
    <xf numFmtId="0" fontId="95" fillId="2" borderId="21" xfId="0" applyNumberFormat="1" applyFont="1" applyFill="1" applyBorder="1" applyAlignment="1" applyProtection="1">
      <alignment horizontal="center" vertical="center"/>
    </xf>
    <xf numFmtId="0" fontId="70" fillId="2" borderId="22" xfId="0" applyNumberFormat="1" applyFont="1" applyFill="1" applyBorder="1" applyAlignment="1" applyProtection="1">
      <alignment horizontal="center" vertical="center"/>
    </xf>
    <xf numFmtId="0" fontId="70" fillId="2" borderId="23" xfId="0" applyNumberFormat="1" applyFont="1" applyFill="1" applyBorder="1" applyAlignment="1" applyProtection="1">
      <alignment horizontal="center" vertical="center"/>
    </xf>
    <xf numFmtId="0" fontId="95" fillId="2" borderId="24" xfId="0" applyNumberFormat="1" applyFont="1" applyFill="1" applyBorder="1" applyAlignment="1" applyProtection="1">
      <alignment horizontal="center" vertical="center"/>
    </xf>
    <xf numFmtId="0" fontId="92" fillId="7" borderId="6" xfId="0" applyNumberFormat="1" applyFont="1" applyFill="1" applyBorder="1" applyAlignment="1" applyProtection="1">
      <alignment horizontal="center" vertical="center"/>
    </xf>
    <xf numFmtId="0" fontId="92" fillId="7" borderId="7" xfId="0" applyNumberFormat="1" applyFont="1" applyFill="1" applyBorder="1" applyAlignment="1" applyProtection="1">
      <alignment horizontal="left" vertical="center"/>
    </xf>
    <xf numFmtId="4" fontId="92" fillId="7" borderId="7" xfId="0" applyNumberFormat="1" applyFont="1" applyFill="1" applyBorder="1" applyAlignment="1" applyProtection="1">
      <alignment horizontal="right" vertical="center"/>
    </xf>
    <xf numFmtId="4" fontId="92" fillId="16" borderId="7" xfId="0" applyNumberFormat="1" applyFont="1" applyFill="1" applyBorder="1" applyAlignment="1" applyProtection="1">
      <alignment horizontal="right" vertical="center"/>
    </xf>
    <xf numFmtId="3" fontId="240" fillId="7" borderId="7" xfId="0" applyNumberFormat="1" applyFont="1" applyFill="1" applyBorder="1" applyAlignment="1" applyProtection="1">
      <alignment horizontal="right" vertical="center"/>
    </xf>
    <xf numFmtId="3" fontId="92" fillId="7" borderId="7" xfId="0" applyNumberFormat="1" applyFont="1" applyFill="1" applyBorder="1" applyAlignment="1" applyProtection="1">
      <alignment horizontal="right" vertical="center"/>
    </xf>
    <xf numFmtId="3" fontId="92" fillId="7" borderId="8" xfId="0" applyNumberFormat="1" applyFont="1" applyFill="1" applyBorder="1" applyAlignment="1" applyProtection="1">
      <alignment horizontal="right" vertical="center"/>
    </xf>
    <xf numFmtId="1" fontId="0" fillId="0" borderId="0" xfId="0" applyNumberFormat="1"/>
    <xf numFmtId="167" fontId="92" fillId="16" borderId="7" xfId="0" applyNumberFormat="1" applyFont="1" applyFill="1" applyBorder="1" applyAlignment="1" applyProtection="1">
      <alignment horizontal="right" vertical="center"/>
    </xf>
    <xf numFmtId="3" fontId="92" fillId="16" borderId="7" xfId="0" applyNumberFormat="1" applyFont="1" applyFill="1" applyBorder="1" applyAlignment="1" applyProtection="1">
      <alignment horizontal="right" vertical="center"/>
    </xf>
    <xf numFmtId="171" fontId="92" fillId="17" borderId="7" xfId="0" applyNumberFormat="1" applyFont="1" applyFill="1" applyBorder="1" applyAlignment="1" applyProtection="1">
      <alignment horizontal="right" vertical="center"/>
    </xf>
    <xf numFmtId="172" fontId="92" fillId="7" borderId="7" xfId="0" applyNumberFormat="1" applyFont="1" applyFill="1" applyBorder="1" applyAlignment="1" applyProtection="1">
      <alignment horizontal="right" vertical="center"/>
    </xf>
    <xf numFmtId="171" fontId="92" fillId="7" borderId="7" xfId="0" applyNumberFormat="1" applyFont="1" applyFill="1" applyBorder="1" applyAlignment="1" applyProtection="1">
      <alignment horizontal="right" vertical="center"/>
    </xf>
    <xf numFmtId="0" fontId="242" fillId="7" borderId="6" xfId="0" applyNumberFormat="1" applyFont="1" applyFill="1" applyBorder="1" applyAlignment="1" applyProtection="1">
      <alignment horizontal="center" vertical="center"/>
    </xf>
    <xf numFmtId="0" fontId="242" fillId="7" borderId="7" xfId="0" applyNumberFormat="1" applyFont="1" applyFill="1" applyBorder="1" applyAlignment="1" applyProtection="1">
      <alignment horizontal="left" vertical="center"/>
    </xf>
    <xf numFmtId="4" fontId="242" fillId="7" borderId="7" xfId="0" applyNumberFormat="1" applyFont="1" applyFill="1" applyBorder="1" applyAlignment="1" applyProtection="1">
      <alignment horizontal="right" vertical="center"/>
    </xf>
    <xf numFmtId="3" fontId="242" fillId="17" borderId="7" xfId="0" applyNumberFormat="1" applyFont="1" applyFill="1" applyBorder="1" applyAlignment="1" applyProtection="1">
      <alignment horizontal="right" vertical="center"/>
    </xf>
    <xf numFmtId="3" fontId="242" fillId="7" borderId="7" xfId="0" applyNumberFormat="1" applyFont="1" applyFill="1" applyBorder="1" applyAlignment="1" applyProtection="1">
      <alignment horizontal="right" vertical="center"/>
    </xf>
    <xf numFmtId="3" fontId="242" fillId="7" borderId="8" xfId="0" applyNumberFormat="1" applyFont="1" applyFill="1" applyBorder="1" applyAlignment="1" applyProtection="1">
      <alignment horizontal="right" vertical="center"/>
    </xf>
    <xf numFmtId="3" fontId="92" fillId="17" borderId="7" xfId="0" applyNumberFormat="1" applyFont="1" applyFill="1" applyBorder="1" applyAlignment="1" applyProtection="1">
      <alignment horizontal="right" vertical="center"/>
    </xf>
    <xf numFmtId="3" fontId="136" fillId="7" borderId="7" xfId="0" applyNumberFormat="1" applyFont="1" applyFill="1" applyBorder="1" applyAlignment="1" applyProtection="1">
      <alignment horizontal="right" vertical="center"/>
    </xf>
    <xf numFmtId="167" fontId="241" fillId="7" borderId="7" xfId="0" applyNumberFormat="1" applyFont="1" applyFill="1" applyBorder="1" applyAlignment="1" applyProtection="1">
      <alignment horizontal="right" vertical="center"/>
    </xf>
    <xf numFmtId="3" fontId="241" fillId="7" borderId="7" xfId="0" applyNumberFormat="1" applyFont="1" applyFill="1" applyBorder="1" applyAlignment="1" applyProtection="1">
      <alignment horizontal="right" vertical="center"/>
    </xf>
    <xf numFmtId="3" fontId="243" fillId="7" borderId="7" xfId="0" applyNumberFormat="1" applyFont="1" applyFill="1" applyBorder="1" applyAlignment="1" applyProtection="1">
      <alignment horizontal="right" vertical="center"/>
    </xf>
    <xf numFmtId="167" fontId="243" fillId="7" borderId="7" xfId="0" applyNumberFormat="1" applyFont="1" applyFill="1" applyBorder="1" applyAlignment="1" applyProtection="1">
      <alignment horizontal="right" vertical="center"/>
    </xf>
    <xf numFmtId="0" fontId="94" fillId="7" borderId="6" xfId="0" applyNumberFormat="1" applyFont="1" applyFill="1" applyBorder="1" applyAlignment="1" applyProtection="1">
      <alignment horizontal="center" vertical="center"/>
    </xf>
    <xf numFmtId="0" fontId="94" fillId="7" borderId="7" xfId="0" applyNumberFormat="1" applyFont="1" applyFill="1" applyBorder="1" applyAlignment="1" applyProtection="1">
      <alignment horizontal="left" vertical="center"/>
    </xf>
    <xf numFmtId="4" fontId="244" fillId="7" borderId="7" xfId="0" applyNumberFormat="1" applyFont="1" applyFill="1" applyBorder="1" applyAlignment="1" applyProtection="1">
      <alignment horizontal="right" vertical="center"/>
    </xf>
    <xf numFmtId="3" fontId="94" fillId="17" borderId="7" xfId="0" applyNumberFormat="1" applyFont="1" applyFill="1" applyBorder="1" applyAlignment="1" applyProtection="1">
      <alignment horizontal="right" vertical="center"/>
    </xf>
    <xf numFmtId="3" fontId="244" fillId="7" borderId="7" xfId="0" applyNumberFormat="1" applyFont="1" applyFill="1" applyBorder="1" applyAlignment="1" applyProtection="1">
      <alignment horizontal="right" vertical="center"/>
    </xf>
    <xf numFmtId="167" fontId="94" fillId="17" borderId="7" xfId="0" applyNumberFormat="1" applyFont="1" applyFill="1" applyBorder="1" applyAlignment="1" applyProtection="1">
      <alignment horizontal="right" vertical="center"/>
    </xf>
    <xf numFmtId="4" fontId="241" fillId="7" borderId="7" xfId="0" applyNumberFormat="1" applyFont="1" applyFill="1" applyBorder="1" applyAlignment="1" applyProtection="1">
      <alignment horizontal="right" vertical="center"/>
    </xf>
    <xf numFmtId="3" fontId="241" fillId="7" borderId="24" xfId="0" applyNumberFormat="1" applyFont="1" applyFill="1" applyBorder="1" applyAlignment="1" applyProtection="1">
      <alignment horizontal="right" vertical="center"/>
    </xf>
    <xf numFmtId="0" fontId="95" fillId="2" borderId="168" xfId="0" applyNumberFormat="1" applyFont="1" applyFill="1" applyBorder="1" applyAlignment="1" applyProtection="1">
      <alignment horizontal="center" vertical="center"/>
    </xf>
    <xf numFmtId="0" fontId="95" fillId="2" borderId="25" xfId="0" applyNumberFormat="1" applyFont="1" applyFill="1" applyBorder="1" applyAlignment="1" applyProtection="1">
      <alignment horizontal="center" vertical="center"/>
    </xf>
    <xf numFmtId="0" fontId="95" fillId="2" borderId="26" xfId="0" applyNumberFormat="1" applyFont="1" applyFill="1" applyBorder="1" applyAlignment="1" applyProtection="1">
      <alignment horizontal="center" vertical="center"/>
    </xf>
    <xf numFmtId="0" fontId="95" fillId="2" borderId="27" xfId="0" applyNumberFormat="1" applyFont="1" applyFill="1" applyBorder="1" applyAlignment="1" applyProtection="1">
      <alignment horizontal="center" vertical="center"/>
    </xf>
    <xf numFmtId="0" fontId="95" fillId="2" borderId="28" xfId="0" applyNumberFormat="1" applyFont="1" applyFill="1" applyBorder="1" applyAlignment="1" applyProtection="1">
      <alignment horizontal="center" vertical="center"/>
    </xf>
    <xf numFmtId="0" fontId="94" fillId="7" borderId="7" xfId="0" applyNumberFormat="1" applyFont="1" applyFill="1" applyBorder="1" applyAlignment="1" applyProtection="1">
      <alignment horizontal="left" vertical="center" wrapText="1"/>
    </xf>
    <xf numFmtId="3" fontId="94" fillId="7" borderId="7" xfId="0" applyNumberFormat="1" applyFont="1" applyFill="1" applyBorder="1" applyAlignment="1" applyProtection="1">
      <alignment horizontal="right" vertical="center"/>
    </xf>
    <xf numFmtId="4" fontId="94" fillId="7" borderId="7" xfId="0" applyNumberFormat="1" applyFont="1" applyFill="1" applyBorder="1" applyAlignment="1" applyProtection="1">
      <alignment horizontal="right" vertical="center"/>
    </xf>
    <xf numFmtId="0" fontId="92" fillId="7" borderId="7" xfId="0" applyNumberFormat="1" applyFont="1" applyFill="1" applyBorder="1" applyAlignment="1" applyProtection="1">
      <alignment horizontal="left" vertical="center" wrapText="1"/>
    </xf>
    <xf numFmtId="4" fontId="136" fillId="7" borderId="7" xfId="0" applyNumberFormat="1" applyFont="1" applyFill="1" applyBorder="1" applyAlignment="1" applyProtection="1">
      <alignment horizontal="right" vertical="center"/>
    </xf>
    <xf numFmtId="4" fontId="245" fillId="7" borderId="7" xfId="0" applyNumberFormat="1" applyFont="1" applyFill="1" applyBorder="1" applyAlignment="1" applyProtection="1">
      <alignment horizontal="right" vertical="center"/>
    </xf>
    <xf numFmtId="0" fontId="92" fillId="9" borderId="7" xfId="0" applyNumberFormat="1" applyFont="1" applyFill="1" applyBorder="1" applyAlignment="1" applyProtection="1">
      <alignment horizontal="left" vertical="center" wrapText="1"/>
    </xf>
    <xf numFmtId="0" fontId="242" fillId="7" borderId="7" xfId="0" applyNumberFormat="1" applyFont="1" applyFill="1" applyBorder="1" applyAlignment="1" applyProtection="1">
      <alignment horizontal="left" vertical="center" wrapText="1"/>
    </xf>
    <xf numFmtId="0" fontId="246" fillId="7" borderId="7" xfId="0" applyNumberFormat="1" applyFont="1" applyFill="1" applyBorder="1" applyAlignment="1" applyProtection="1">
      <alignment horizontal="left" vertical="center" wrapText="1"/>
    </xf>
    <xf numFmtId="3" fontId="246" fillId="7" borderId="7" xfId="0" applyNumberFormat="1" applyFont="1" applyFill="1" applyBorder="1" applyAlignment="1" applyProtection="1">
      <alignment horizontal="right" vertical="center"/>
    </xf>
    <xf numFmtId="3" fontId="246" fillId="17" borderId="7" xfId="0" applyNumberFormat="1" applyFont="1" applyFill="1" applyBorder="1" applyAlignment="1" applyProtection="1">
      <alignment horizontal="right" vertical="center"/>
    </xf>
    <xf numFmtId="0" fontId="92" fillId="2" borderId="171" xfId="0" applyNumberFormat="1" applyFont="1" applyFill="1" applyBorder="1" applyAlignment="1" applyProtection="1">
      <alignment horizontal="left" vertical="top"/>
    </xf>
    <xf numFmtId="0" fontId="96" fillId="2" borderId="1" xfId="0" applyNumberFormat="1" applyFont="1" applyFill="1" applyBorder="1" applyAlignment="1" applyProtection="1">
      <alignment wrapText="1"/>
      <protection locked="0"/>
    </xf>
    <xf numFmtId="0" fontId="97" fillId="2" borderId="2" xfId="0" applyNumberFormat="1" applyFont="1" applyFill="1" applyBorder="1" applyAlignment="1" applyProtection="1">
      <alignment horizontal="center" vertical="center" wrapText="1"/>
    </xf>
    <xf numFmtId="0" fontId="97" fillId="2" borderId="67" xfId="0" applyNumberFormat="1" applyFont="1" applyFill="1" applyBorder="1" applyAlignment="1" applyProtection="1">
      <alignment horizontal="center" vertical="center" wrapText="1"/>
    </xf>
    <xf numFmtId="0" fontId="97" fillId="2" borderId="64" xfId="0" applyNumberFormat="1" applyFont="1" applyFill="1" applyBorder="1" applyAlignment="1" applyProtection="1">
      <alignment horizontal="center" vertical="center" wrapText="1"/>
    </xf>
    <xf numFmtId="0" fontId="97" fillId="2" borderId="69" xfId="0" applyNumberFormat="1" applyFont="1" applyFill="1" applyBorder="1" applyAlignment="1" applyProtection="1">
      <alignment horizontal="center" vertical="center" wrapText="1"/>
    </xf>
    <xf numFmtId="0" fontId="97" fillId="2" borderId="3" xfId="0" applyNumberFormat="1" applyFont="1" applyFill="1" applyBorder="1" applyAlignment="1" applyProtection="1">
      <alignment horizontal="center" vertical="center" wrapText="1"/>
    </xf>
    <xf numFmtId="0" fontId="97" fillId="2" borderId="170" xfId="0" applyNumberFormat="1" applyFont="1" applyFill="1" applyBorder="1" applyAlignment="1" applyProtection="1">
      <alignment horizontal="center" vertical="center"/>
    </xf>
    <xf numFmtId="0" fontId="97" fillId="2" borderId="68" xfId="0" applyNumberFormat="1" applyFont="1" applyFill="1" applyBorder="1" applyAlignment="1" applyProtection="1">
      <alignment horizontal="center" vertical="center" wrapText="1"/>
    </xf>
    <xf numFmtId="0" fontId="97" fillId="2" borderId="65" xfId="0" applyNumberFormat="1" applyFont="1" applyFill="1" applyBorder="1" applyAlignment="1" applyProtection="1">
      <alignment horizontal="center" vertical="center" wrapText="1"/>
    </xf>
    <xf numFmtId="0" fontId="97" fillId="2" borderId="70"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center" vertical="center"/>
    </xf>
    <xf numFmtId="0" fontId="97" fillId="2" borderId="4" xfId="0" applyNumberFormat="1" applyFont="1" applyFill="1" applyBorder="1" applyAlignment="1" applyProtection="1">
      <alignment horizontal="center" vertical="center"/>
    </xf>
    <xf numFmtId="0" fontId="97" fillId="2" borderId="5" xfId="0" applyNumberFormat="1" applyFont="1" applyFill="1" applyBorder="1" applyAlignment="1" applyProtection="1">
      <alignment horizontal="center" vertical="center"/>
    </xf>
    <xf numFmtId="0" fontId="97" fillId="2" borderId="60" xfId="0" applyNumberFormat="1" applyFont="1" applyFill="1" applyBorder="1" applyAlignment="1" applyProtection="1">
      <alignment horizontal="center" vertical="center" wrapText="1"/>
    </xf>
    <xf numFmtId="0" fontId="97" fillId="2" borderId="66" xfId="0" applyNumberFormat="1" applyFont="1" applyFill="1" applyBorder="1" applyAlignment="1" applyProtection="1">
      <alignment horizontal="center" vertical="center" wrapText="1"/>
    </xf>
    <xf numFmtId="0" fontId="97" fillId="2" borderId="71"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center" vertical="center" wrapText="1"/>
    </xf>
    <xf numFmtId="0" fontId="98" fillId="2" borderId="4" xfId="0" applyNumberFormat="1" applyFont="1" applyFill="1" applyBorder="1" applyAlignment="1" applyProtection="1">
      <alignment horizontal="center" vertical="center" wrapText="1"/>
    </xf>
    <xf numFmtId="0" fontId="98" fillId="2" borderId="4" xfId="0" applyNumberFormat="1" applyFont="1" applyFill="1" applyBorder="1" applyAlignment="1" applyProtection="1">
      <alignment horizontal="center" vertical="center" wrapText="1"/>
    </xf>
    <xf numFmtId="0" fontId="97" fillId="2" borderId="5" xfId="0" applyNumberFormat="1" applyFont="1" applyFill="1" applyBorder="1" applyAlignment="1" applyProtection="1">
      <alignment horizontal="center" vertical="center" wrapText="1"/>
    </xf>
    <xf numFmtId="0" fontId="92" fillId="2" borderId="6" xfId="0" applyNumberFormat="1" applyFont="1" applyFill="1" applyBorder="1" applyAlignment="1" applyProtection="1">
      <alignment horizontal="center" vertical="center"/>
    </xf>
    <xf numFmtId="0" fontId="92" fillId="2" borderId="7" xfId="0" applyNumberFormat="1" applyFont="1" applyFill="1" applyBorder="1" applyAlignment="1" applyProtection="1">
      <alignment vertical="center"/>
    </xf>
    <xf numFmtId="0" fontId="92" fillId="2" borderId="54" xfId="0" applyNumberFormat="1" applyFont="1" applyFill="1" applyBorder="1" applyAlignment="1" applyProtection="1">
      <alignment horizontal="center" vertical="center"/>
    </xf>
    <xf numFmtId="0" fontId="92" fillId="2" borderId="55" xfId="0" applyNumberFormat="1" applyFont="1" applyFill="1" applyBorder="1" applyAlignment="1" applyProtection="1">
      <alignment horizontal="center" vertical="center"/>
    </xf>
    <xf numFmtId="0" fontId="92" fillId="2" borderId="7" xfId="0" applyNumberFormat="1" applyFont="1" applyFill="1" applyBorder="1" applyAlignment="1" applyProtection="1">
      <alignment horizontal="left" vertical="center"/>
    </xf>
    <xf numFmtId="3" fontId="92" fillId="2" borderId="7" xfId="0" applyNumberFormat="1" applyFont="1" applyFill="1" applyBorder="1" applyAlignment="1" applyProtection="1">
      <alignment horizontal="right" vertical="center"/>
    </xf>
    <xf numFmtId="3" fontId="92" fillId="2" borderId="8" xfId="0" applyNumberFormat="1" applyFont="1" applyFill="1" applyBorder="1" applyAlignment="1" applyProtection="1">
      <alignment horizontal="right" vertical="center"/>
    </xf>
    <xf numFmtId="3" fontId="92" fillId="2" borderId="54" xfId="0" applyNumberFormat="1" applyFont="1" applyFill="1" applyBorder="1" applyAlignment="1" applyProtection="1">
      <alignment horizontal="right" vertical="center"/>
    </xf>
    <xf numFmtId="3" fontId="92" fillId="2" borderId="55" xfId="0" applyNumberFormat="1" applyFont="1" applyFill="1" applyBorder="1" applyAlignment="1" applyProtection="1">
      <alignment horizontal="right" vertical="center"/>
    </xf>
    <xf numFmtId="0" fontId="92" fillId="2" borderId="1" xfId="0" applyNumberFormat="1" applyFont="1" applyFill="1" applyBorder="1" applyAlignment="1" applyProtection="1">
      <alignment horizontal="left" vertical="top"/>
    </xf>
    <xf numFmtId="0" fontId="240" fillId="2" borderId="1" xfId="0" applyNumberFormat="1" applyFont="1" applyFill="1" applyBorder="1" applyAlignment="1" applyProtection="1">
      <alignment wrapText="1"/>
      <protection locked="0"/>
    </xf>
    <xf numFmtId="0" fontId="93" fillId="2" borderId="1" xfId="0" applyNumberFormat="1" applyFont="1" applyFill="1" applyBorder="1" applyAlignment="1" applyProtection="1">
      <alignment horizontal="right" vertical="center"/>
    </xf>
    <xf numFmtId="0" fontId="94" fillId="10" borderId="9" xfId="0" applyNumberFormat="1" applyFont="1" applyFill="1" applyBorder="1" applyAlignment="1" applyProtection="1">
      <alignment horizontal="left" vertical="center" wrapText="1"/>
    </xf>
    <xf numFmtId="0" fontId="94" fillId="10" borderId="10" xfId="0" applyNumberFormat="1" applyFont="1" applyFill="1" applyBorder="1" applyAlignment="1" applyProtection="1">
      <alignment horizontal="center" vertical="center" wrapText="1"/>
    </xf>
    <xf numFmtId="0" fontId="94" fillId="10" borderId="10" xfId="0" applyNumberFormat="1" applyFont="1" applyFill="1" applyBorder="1" applyAlignment="1" applyProtection="1">
      <alignment horizontal="left" vertical="center" wrapText="1"/>
    </xf>
    <xf numFmtId="0" fontId="94" fillId="10" borderId="11" xfId="0" applyNumberFormat="1" applyFont="1" applyFill="1" applyBorder="1" applyAlignment="1" applyProtection="1">
      <alignment vertical="center" wrapText="1"/>
    </xf>
    <xf numFmtId="0" fontId="94" fillId="10" borderId="9" xfId="0" applyNumberFormat="1" applyFont="1" applyFill="1" applyBorder="1" applyAlignment="1" applyProtection="1">
      <alignment horizontal="center" vertical="center" wrapText="1"/>
    </xf>
    <xf numFmtId="0" fontId="94" fillId="10" borderId="11" xfId="0" applyNumberFormat="1" applyFont="1" applyFill="1" applyBorder="1" applyAlignment="1" applyProtection="1">
      <alignment horizontal="center" vertical="center" wrapText="1"/>
    </xf>
    <xf numFmtId="0" fontId="94" fillId="10" borderId="29" xfId="0" applyNumberFormat="1" applyFont="1" applyFill="1" applyBorder="1" applyAlignment="1" applyProtection="1">
      <alignment horizontal="left" vertical="center" wrapText="1"/>
    </xf>
    <xf numFmtId="0" fontId="94" fillId="10" borderId="30" xfId="0" applyNumberFormat="1" applyFont="1" applyFill="1" applyBorder="1" applyAlignment="1" applyProtection="1">
      <alignment horizontal="center" vertical="center" wrapText="1"/>
    </xf>
    <xf numFmtId="0" fontId="94" fillId="10" borderId="30" xfId="0" applyNumberFormat="1" applyFont="1" applyFill="1" applyBorder="1" applyAlignment="1" applyProtection="1">
      <alignment horizontal="left" vertical="center" wrapText="1"/>
    </xf>
    <xf numFmtId="0" fontId="94" fillId="10" borderId="31" xfId="0" applyNumberFormat="1" applyFont="1" applyFill="1" applyBorder="1" applyAlignment="1" applyProtection="1">
      <alignment vertical="center" wrapText="1"/>
    </xf>
    <xf numFmtId="0" fontId="94" fillId="10" borderId="29" xfId="0" applyNumberFormat="1" applyFont="1" applyFill="1" applyBorder="1" applyAlignment="1" applyProtection="1">
      <alignment horizontal="center" vertical="center" wrapText="1"/>
    </xf>
    <xf numFmtId="0" fontId="94" fillId="10" borderId="31" xfId="0" applyNumberFormat="1" applyFont="1" applyFill="1" applyBorder="1" applyAlignment="1" applyProtection="1">
      <alignment horizontal="center" vertical="center" wrapText="1"/>
    </xf>
    <xf numFmtId="0" fontId="94" fillId="10" borderId="177" xfId="0" applyNumberFormat="1" applyFont="1" applyFill="1" applyBorder="1" applyAlignment="1" applyProtection="1">
      <alignment horizontal="center" vertical="center" wrapText="1"/>
    </xf>
    <xf numFmtId="0" fontId="94" fillId="10" borderId="7" xfId="0" applyNumberFormat="1" applyFont="1" applyFill="1" applyBorder="1" applyAlignment="1" applyProtection="1">
      <alignment horizontal="center" vertical="center" wrapText="1"/>
    </xf>
    <xf numFmtId="0" fontId="94" fillId="10" borderId="178" xfId="0" applyNumberFormat="1" applyFont="1" applyFill="1" applyBorder="1" applyAlignment="1" applyProtection="1">
      <alignment horizontal="center" vertical="center" wrapText="1"/>
    </xf>
    <xf numFmtId="0" fontId="94" fillId="10" borderId="13" xfId="0" applyNumberFormat="1" applyFont="1" applyFill="1" applyBorder="1" applyAlignment="1" applyProtection="1">
      <alignment horizontal="center" vertical="center"/>
    </xf>
    <xf numFmtId="0" fontId="94" fillId="10" borderId="179" xfId="0" applyNumberFormat="1" applyFont="1" applyFill="1" applyBorder="1" applyAlignment="1" applyProtection="1">
      <alignment horizontal="center" vertical="center"/>
    </xf>
    <xf numFmtId="0" fontId="94" fillId="10" borderId="14" xfId="0" applyNumberFormat="1" applyFont="1" applyFill="1" applyBorder="1" applyAlignment="1" applyProtection="1">
      <alignment horizontal="center" vertical="center" wrapText="1"/>
    </xf>
    <xf numFmtId="0" fontId="94" fillId="10" borderId="172" xfId="0" applyNumberFormat="1" applyFont="1" applyFill="1" applyBorder="1" applyAlignment="1" applyProtection="1">
      <alignment horizontal="center" vertical="center" wrapText="1"/>
    </xf>
    <xf numFmtId="0" fontId="94" fillId="10" borderId="164" xfId="0" applyNumberFormat="1" applyFont="1" applyFill="1" applyBorder="1" applyAlignment="1" applyProtection="1">
      <alignment horizontal="center" vertical="center" wrapText="1"/>
    </xf>
    <xf numFmtId="0" fontId="94" fillId="10" borderId="163" xfId="0" applyNumberFormat="1" applyFont="1" applyFill="1" applyBorder="1" applyAlignment="1" applyProtection="1">
      <alignment horizontal="center" vertical="center" wrapText="1"/>
    </xf>
    <xf numFmtId="0" fontId="94" fillId="10" borderId="173" xfId="0" applyNumberFormat="1" applyFont="1" applyFill="1" applyBorder="1" applyAlignment="1" applyProtection="1">
      <alignment horizontal="center" vertical="center" wrapText="1"/>
    </xf>
    <xf numFmtId="0" fontId="94" fillId="10" borderId="174" xfId="0" applyNumberFormat="1" applyFont="1" applyFill="1" applyBorder="1" applyAlignment="1" applyProtection="1">
      <alignment horizontal="center" vertical="center" wrapText="1"/>
    </xf>
    <xf numFmtId="0" fontId="94" fillId="10" borderId="12" xfId="0" applyNumberFormat="1" applyFont="1" applyFill="1" applyBorder="1" applyAlignment="1" applyProtection="1">
      <alignment horizontal="center" vertical="center"/>
    </xf>
    <xf numFmtId="0" fontId="94" fillId="10" borderId="16" xfId="0" applyNumberFormat="1" applyFont="1" applyFill="1" applyBorder="1" applyAlignment="1" applyProtection="1">
      <alignment horizontal="center" vertical="center"/>
    </xf>
    <xf numFmtId="0" fontId="94" fillId="10" borderId="17" xfId="0" applyNumberFormat="1" applyFont="1" applyFill="1" applyBorder="1" applyAlignment="1" applyProtection="1">
      <alignment horizontal="center" vertical="center"/>
    </xf>
    <xf numFmtId="0" fontId="95" fillId="2" borderId="92" xfId="0" applyNumberFormat="1" applyFont="1" applyFill="1" applyBorder="1" applyAlignment="1" applyProtection="1">
      <alignment horizontal="left" vertical="center" wrapText="1"/>
    </xf>
    <xf numFmtId="0" fontId="95" fillId="2" borderId="62" xfId="0" applyNumberFormat="1" applyFont="1" applyFill="1" applyBorder="1" applyAlignment="1" applyProtection="1">
      <alignment horizontal="left" vertical="center" wrapText="1"/>
    </xf>
    <xf numFmtId="0" fontId="95" fillId="2" borderId="63" xfId="0" applyNumberFormat="1" applyFont="1" applyFill="1" applyBorder="1" applyAlignment="1" applyProtection="1">
      <alignment horizontal="left" vertical="center" wrapText="1"/>
    </xf>
    <xf numFmtId="3" fontId="92" fillId="9" borderId="7" xfId="0" applyNumberFormat="1" applyFont="1" applyFill="1" applyBorder="1" applyAlignment="1" applyProtection="1">
      <alignment horizontal="right" vertical="center"/>
    </xf>
    <xf numFmtId="165" fontId="92" fillId="2" borderId="7" xfId="2" applyNumberFormat="1" applyFont="1" applyFill="1" applyBorder="1" applyAlignment="1" applyProtection="1">
      <alignment horizontal="right" vertical="center"/>
    </xf>
    <xf numFmtId="43" fontId="92" fillId="2" borderId="7" xfId="2" applyNumberFormat="1" applyFont="1" applyFill="1" applyBorder="1" applyAlignment="1" applyProtection="1">
      <alignment horizontal="right" vertical="center"/>
    </xf>
    <xf numFmtId="0" fontId="92" fillId="2" borderId="7" xfId="0" applyNumberFormat="1" applyFont="1" applyFill="1" applyBorder="1" applyAlignment="1" applyProtection="1">
      <alignment horizontal="right" vertical="center"/>
    </xf>
    <xf numFmtId="3" fontId="136" fillId="2" borderId="7" xfId="0" applyNumberFormat="1" applyFont="1" applyFill="1" applyBorder="1" applyAlignment="1" applyProtection="1">
      <alignment horizontal="right" vertical="center"/>
    </xf>
    <xf numFmtId="1" fontId="92" fillId="2" borderId="7" xfId="0" applyNumberFormat="1" applyFont="1" applyFill="1" applyBorder="1" applyAlignment="1" applyProtection="1">
      <alignment horizontal="right" vertical="center"/>
    </xf>
    <xf numFmtId="1" fontId="92" fillId="2" borderId="8" xfId="0" applyNumberFormat="1" applyFont="1" applyFill="1" applyBorder="1" applyAlignment="1" applyProtection="1">
      <alignment horizontal="right" vertical="center" wrapText="1"/>
    </xf>
    <xf numFmtId="0" fontId="92" fillId="2" borderId="8" xfId="0" applyNumberFormat="1" applyFont="1" applyFill="1" applyBorder="1" applyAlignment="1" applyProtection="1">
      <alignment horizontal="right" vertical="center" wrapText="1"/>
    </xf>
    <xf numFmtId="0" fontId="95" fillId="2" borderId="394" xfId="0" applyNumberFormat="1" applyFont="1" applyFill="1" applyBorder="1" applyAlignment="1" applyProtection="1">
      <alignment horizontal="left" vertical="center" wrapText="1"/>
    </xf>
    <xf numFmtId="0" fontId="95" fillId="2" borderId="208" xfId="0" applyNumberFormat="1" applyFont="1" applyFill="1" applyBorder="1" applyAlignment="1" applyProtection="1">
      <alignment horizontal="left" vertical="center" wrapText="1"/>
    </xf>
    <xf numFmtId="0" fontId="95" fillId="2" borderId="395" xfId="0" applyNumberFormat="1" applyFont="1" applyFill="1" applyBorder="1" applyAlignment="1" applyProtection="1">
      <alignment horizontal="left" vertical="center" wrapText="1"/>
    </xf>
    <xf numFmtId="0" fontId="247" fillId="2" borderId="171" xfId="0" applyNumberFormat="1" applyFont="1" applyFill="1" applyBorder="1" applyAlignment="1" applyProtection="1">
      <alignment horizontal="left" vertical="top"/>
    </xf>
    <xf numFmtId="0" fontId="247" fillId="2" borderId="1" xfId="0" applyNumberFormat="1" applyFont="1" applyFill="1" applyBorder="1" applyAlignment="1" applyProtection="1">
      <alignment horizontal="left" vertical="top"/>
    </xf>
    <xf numFmtId="0" fontId="97" fillId="2" borderId="396" xfId="0" applyNumberFormat="1" applyFont="1" applyFill="1" applyBorder="1" applyAlignment="1" applyProtection="1">
      <alignment horizontal="center" vertical="center" wrapText="1"/>
    </xf>
    <xf numFmtId="0" fontId="97" fillId="2" borderId="397" xfId="0" applyNumberFormat="1" applyFont="1" applyFill="1" applyBorder="1" applyAlignment="1" applyProtection="1">
      <alignment horizontal="center" vertical="center" wrapText="1"/>
    </xf>
    <xf numFmtId="0" fontId="97" fillId="2" borderId="397" xfId="0" applyNumberFormat="1" applyFont="1" applyFill="1" applyBorder="1" applyAlignment="1" applyProtection="1">
      <alignment horizontal="center" vertical="center"/>
    </xf>
    <xf numFmtId="0" fontId="97" fillId="2" borderId="398" xfId="0" applyNumberFormat="1" applyFont="1" applyFill="1" applyBorder="1" applyAlignment="1" applyProtection="1">
      <alignment horizontal="center" vertical="center"/>
    </xf>
    <xf numFmtId="0" fontId="97" fillId="2" borderId="399" xfId="0" applyNumberFormat="1" applyFont="1" applyFill="1" applyBorder="1" applyAlignment="1" applyProtection="1">
      <alignment horizontal="center" vertical="center"/>
    </xf>
    <xf numFmtId="0" fontId="97" fillId="2" borderId="400" xfId="0" applyNumberFormat="1" applyFont="1" applyFill="1" applyBorder="1" applyAlignment="1" applyProtection="1">
      <alignment horizontal="center" vertical="center" wrapText="1"/>
    </xf>
    <xf numFmtId="0" fontId="97" fillId="2" borderId="3" xfId="0" applyNumberFormat="1" applyFont="1" applyFill="1" applyBorder="1" applyAlignment="1" applyProtection="1">
      <alignment horizontal="center" vertical="center"/>
    </xf>
    <xf numFmtId="0" fontId="97" fillId="2" borderId="4" xfId="0" applyNumberFormat="1" applyFont="1" applyFill="1" applyBorder="1" applyAlignment="1" applyProtection="1">
      <alignment horizontal="center" vertical="center" wrapText="1"/>
    </xf>
    <xf numFmtId="0" fontId="97" fillId="2" borderId="209" xfId="0" applyNumberFormat="1" applyFont="1" applyFill="1" applyBorder="1" applyAlignment="1" applyProtection="1">
      <alignment horizontal="center" vertical="center"/>
    </xf>
    <xf numFmtId="0" fontId="98" fillId="2" borderId="209" xfId="0" applyNumberFormat="1" applyFont="1" applyFill="1" applyBorder="1" applyAlignment="1" applyProtection="1">
      <alignment horizontal="center" vertical="center" wrapText="1"/>
    </xf>
    <xf numFmtId="0" fontId="92" fillId="2" borderId="401" xfId="0" applyNumberFormat="1" applyFont="1" applyFill="1" applyBorder="1" applyAlignment="1" applyProtection="1">
      <alignment horizontal="center" vertical="center"/>
    </xf>
    <xf numFmtId="0" fontId="248" fillId="2" borderId="7" xfId="0" applyNumberFormat="1" applyFont="1" applyFill="1" applyBorder="1" applyAlignment="1" applyProtection="1">
      <alignment horizontal="left" vertical="center" wrapText="1"/>
    </xf>
    <xf numFmtId="0" fontId="92" fillId="2" borderId="7" xfId="0" applyNumberFormat="1" applyFont="1" applyFill="1" applyBorder="1" applyAlignment="1" applyProtection="1">
      <alignment horizontal="left" vertical="center" wrapText="1"/>
    </xf>
    <xf numFmtId="3" fontId="92" fillId="2" borderId="232" xfId="0" applyNumberFormat="1" applyFont="1" applyFill="1" applyBorder="1" applyAlignment="1" applyProtection="1">
      <alignment horizontal="right" vertical="center"/>
    </xf>
    <xf numFmtId="3" fontId="136" fillId="2" borderId="7" xfId="0" applyNumberFormat="1" applyFont="1" applyFill="1" applyBorder="1" applyAlignment="1" applyProtection="1">
      <alignment horizontal="right" vertical="center"/>
    </xf>
    <xf numFmtId="3" fontId="136" fillId="2" borderId="232" xfId="0" applyNumberFormat="1" applyFont="1" applyFill="1" applyBorder="1" applyAlignment="1" applyProtection="1">
      <alignment horizontal="right" vertical="center"/>
    </xf>
    <xf numFmtId="0" fontId="92" fillId="2" borderId="54" xfId="0" applyNumberFormat="1" applyFont="1" applyFill="1" applyBorder="1" applyAlignment="1" applyProtection="1">
      <alignment horizontal="left" vertical="center" wrapText="1"/>
    </xf>
    <xf numFmtId="0" fontId="92" fillId="2" borderId="55" xfId="0" applyNumberFormat="1" applyFont="1" applyFill="1" applyBorder="1" applyAlignment="1" applyProtection="1">
      <alignment horizontal="left" vertical="center" wrapText="1"/>
    </xf>
    <xf numFmtId="0" fontId="92" fillId="2" borderId="233" xfId="0" applyNumberFormat="1" applyFont="1" applyFill="1" applyBorder="1" applyAlignment="1" applyProtection="1">
      <alignment horizontal="center" vertical="center"/>
    </xf>
    <xf numFmtId="0" fontId="92" fillId="2" borderId="234" xfId="0" applyNumberFormat="1" applyFont="1" applyFill="1" applyBorder="1" applyAlignment="1" applyProtection="1">
      <alignment horizontal="center" vertical="center"/>
    </xf>
    <xf numFmtId="0" fontId="92" fillId="2" borderId="234" xfId="0" applyNumberFormat="1" applyFont="1" applyFill="1" applyBorder="1" applyAlignment="1" applyProtection="1">
      <alignment horizontal="left" vertical="center" wrapText="1"/>
    </xf>
    <xf numFmtId="0" fontId="92" fillId="2" borderId="234" xfId="0" applyNumberFormat="1" applyFont="1" applyFill="1" applyBorder="1" applyAlignment="1" applyProtection="1">
      <alignment horizontal="left" vertical="center" wrapText="1"/>
    </xf>
    <xf numFmtId="0" fontId="92" fillId="2" borderId="234" xfId="0" applyNumberFormat="1" applyFont="1" applyFill="1" applyBorder="1" applyAlignment="1" applyProtection="1">
      <alignment horizontal="left" vertical="center"/>
    </xf>
    <xf numFmtId="0" fontId="92" fillId="2" borderId="234" xfId="0" applyNumberFormat="1" applyFont="1" applyFill="1" applyBorder="1" applyAlignment="1" applyProtection="1">
      <alignment horizontal="right" vertical="center"/>
    </xf>
    <xf numFmtId="3" fontId="92" fillId="2" borderId="234" xfId="0" applyNumberFormat="1" applyFont="1" applyFill="1" applyBorder="1" applyAlignment="1" applyProtection="1">
      <alignment horizontal="right" vertical="center"/>
    </xf>
    <xf numFmtId="3" fontId="245" fillId="2" borderId="234" xfId="0" applyNumberFormat="1" applyFont="1" applyFill="1" applyBorder="1" applyAlignment="1" applyProtection="1">
      <alignment horizontal="right" vertical="center"/>
    </xf>
    <xf numFmtId="3" fontId="92" fillId="2" borderId="237" xfId="0" applyNumberFormat="1" applyFont="1" applyFill="1" applyBorder="1" applyAlignment="1" applyProtection="1">
      <alignment horizontal="right" vertical="center"/>
    </xf>
    <xf numFmtId="0" fontId="97" fillId="2" borderId="396" xfId="0" applyNumberFormat="1" applyFont="1" applyFill="1" applyBorder="1" applyAlignment="1" applyProtection="1">
      <alignment horizontal="center" vertical="center" wrapText="1"/>
    </xf>
    <xf numFmtId="0" fontId="97" fillId="2" borderId="397" xfId="0" applyNumberFormat="1" applyFont="1" applyFill="1" applyBorder="1" applyAlignment="1" applyProtection="1">
      <alignment horizontal="center" vertical="center" wrapText="1"/>
    </xf>
    <xf numFmtId="164" fontId="97" fillId="2" borderId="397" xfId="0" applyNumberFormat="1" applyFont="1" applyFill="1" applyBorder="1" applyAlignment="1" applyProtection="1">
      <alignment horizontal="center" vertical="center" wrapText="1"/>
    </xf>
    <xf numFmtId="0" fontId="97" fillId="2" borderId="402" xfId="0" applyNumberFormat="1" applyFont="1" applyFill="1" applyBorder="1" applyAlignment="1" applyProtection="1">
      <alignment horizontal="center" vertical="center" wrapText="1"/>
    </xf>
    <xf numFmtId="0" fontId="109" fillId="2" borderId="1" xfId="0" applyFont="1" applyFill="1" applyBorder="1" applyAlignment="1">
      <alignment vertical="center"/>
    </xf>
    <xf numFmtId="0" fontId="92" fillId="2" borderId="403" xfId="0" applyNumberFormat="1" applyFont="1" applyFill="1" applyBorder="1" applyAlignment="1" applyProtection="1">
      <alignment horizontal="center" vertical="center"/>
    </xf>
    <xf numFmtId="0" fontId="92" fillId="2" borderId="37" xfId="0" applyNumberFormat="1" applyFont="1" applyFill="1" applyBorder="1" applyAlignment="1" applyProtection="1">
      <alignment horizontal="center" vertical="center"/>
    </xf>
    <xf numFmtId="0" fontId="92" fillId="2" borderId="37" xfId="0" applyNumberFormat="1" applyFont="1" applyFill="1" applyBorder="1" applyAlignment="1" applyProtection="1">
      <alignment horizontal="left" vertical="center" wrapText="1"/>
    </xf>
    <xf numFmtId="0" fontId="92" fillId="17" borderId="37" xfId="0" applyNumberFormat="1" applyFont="1" applyFill="1" applyBorder="1" applyAlignment="1" applyProtection="1">
      <alignment horizontal="left" vertical="center" wrapText="1"/>
    </xf>
    <xf numFmtId="0" fontId="249" fillId="17" borderId="37" xfId="0" applyNumberFormat="1" applyFont="1" applyFill="1" applyBorder="1" applyAlignment="1" applyProtection="1">
      <alignment horizontal="left" vertical="center" wrapText="1"/>
    </xf>
    <xf numFmtId="3" fontId="92" fillId="17" borderId="37" xfId="0" applyNumberFormat="1" applyFont="1" applyFill="1" applyBorder="1" applyAlignment="1" applyProtection="1">
      <alignment horizontal="right" vertical="center"/>
    </xf>
    <xf numFmtId="0" fontId="92" fillId="17" borderId="404" xfId="0" applyNumberFormat="1" applyFont="1" applyFill="1" applyBorder="1" applyAlignment="1" applyProtection="1">
      <alignment horizontal="right" vertical="center"/>
    </xf>
    <xf numFmtId="165" fontId="0" fillId="2" borderId="1" xfId="2" applyNumberFormat="1" applyFont="1" applyFill="1" applyBorder="1"/>
    <xf numFmtId="3" fontId="92" fillId="17" borderId="404" xfId="0" applyNumberFormat="1" applyFont="1" applyFill="1" applyBorder="1" applyAlignment="1" applyProtection="1">
      <alignment horizontal="right" vertical="center"/>
    </xf>
    <xf numFmtId="165" fontId="92" fillId="2" borderId="1" xfId="2" applyNumberFormat="1" applyFont="1" applyFill="1" applyBorder="1" applyAlignment="1" applyProtection="1">
      <alignment horizontal="right" vertical="center"/>
    </xf>
    <xf numFmtId="1" fontId="0" fillId="0" borderId="1" xfId="0" applyNumberFormat="1" applyBorder="1"/>
    <xf numFmtId="0" fontId="250" fillId="18" borderId="37" xfId="0" applyNumberFormat="1" applyFont="1" applyFill="1" applyBorder="1" applyAlignment="1" applyProtection="1">
      <alignment horizontal="left" vertical="center" wrapText="1"/>
    </xf>
    <xf numFmtId="0" fontId="249" fillId="18" borderId="37" xfId="0" applyNumberFormat="1" applyFont="1" applyFill="1" applyBorder="1" applyAlignment="1" applyProtection="1">
      <alignment horizontal="left" vertical="center" wrapText="1"/>
    </xf>
    <xf numFmtId="3" fontId="250" fillId="18" borderId="37" xfId="0" applyNumberFormat="1" applyFont="1" applyFill="1" applyBorder="1" applyAlignment="1" applyProtection="1">
      <alignment horizontal="right" vertical="center"/>
    </xf>
    <xf numFmtId="3" fontId="250" fillId="18" borderId="404" xfId="0" applyNumberFormat="1" applyFont="1" applyFill="1" applyBorder="1" applyAlignment="1" applyProtection="1">
      <alignment horizontal="right" vertical="center"/>
    </xf>
    <xf numFmtId="165" fontId="250" fillId="2" borderId="1" xfId="2" applyNumberFormat="1" applyFont="1" applyFill="1" applyBorder="1" applyAlignment="1" applyProtection="1">
      <alignment horizontal="right" vertical="center"/>
    </xf>
    <xf numFmtId="3" fontId="136" fillId="17" borderId="404" xfId="0" applyNumberFormat="1" applyFont="1" applyFill="1" applyBorder="1" applyAlignment="1" applyProtection="1">
      <alignment horizontal="right" vertical="center"/>
    </xf>
    <xf numFmtId="0" fontId="251" fillId="18" borderId="37" xfId="0" applyNumberFormat="1" applyFont="1" applyFill="1" applyBorder="1" applyAlignment="1" applyProtection="1">
      <alignment horizontal="left" vertical="center" wrapText="1"/>
    </xf>
    <xf numFmtId="0" fontId="92" fillId="18" borderId="37" xfId="0" applyNumberFormat="1" applyFont="1" applyFill="1" applyBorder="1" applyAlignment="1" applyProtection="1">
      <alignment horizontal="left" vertical="center" wrapText="1"/>
    </xf>
    <xf numFmtId="3" fontId="94" fillId="18" borderId="37" xfId="0" applyNumberFormat="1" applyFont="1" applyFill="1" applyBorder="1" applyAlignment="1" applyProtection="1">
      <alignment horizontal="right" vertical="center"/>
    </xf>
    <xf numFmtId="3" fontId="94" fillId="18" borderId="404" xfId="0" applyNumberFormat="1" applyFont="1" applyFill="1" applyBorder="1" applyAlignment="1" applyProtection="1">
      <alignment horizontal="right" vertical="center"/>
    </xf>
    <xf numFmtId="165" fontId="94" fillId="2" borderId="1" xfId="2" applyNumberFormat="1" applyFont="1" applyFill="1" applyBorder="1" applyAlignment="1" applyProtection="1">
      <alignment horizontal="right" vertical="center"/>
    </xf>
    <xf numFmtId="3" fontId="250" fillId="2" borderId="1" xfId="0" applyNumberFormat="1" applyFont="1" applyFill="1" applyBorder="1" applyAlignment="1" applyProtection="1">
      <alignment horizontal="right" vertical="center"/>
    </xf>
    <xf numFmtId="3" fontId="94" fillId="2" borderId="1" xfId="0" applyNumberFormat="1" applyFont="1" applyFill="1" applyBorder="1" applyAlignment="1" applyProtection="1">
      <alignment horizontal="right" vertical="center"/>
    </xf>
    <xf numFmtId="0" fontId="251" fillId="18" borderId="405" xfId="0" applyNumberFormat="1" applyFont="1" applyFill="1" applyBorder="1" applyAlignment="1" applyProtection="1">
      <alignment horizontal="left" vertical="center" wrapText="1"/>
    </xf>
    <xf numFmtId="0" fontId="92" fillId="18" borderId="405" xfId="0" applyNumberFormat="1" applyFont="1" applyFill="1" applyBorder="1" applyAlignment="1" applyProtection="1">
      <alignment horizontal="left" vertical="center" wrapText="1"/>
    </xf>
    <xf numFmtId="3" fontId="94" fillId="18" borderId="405" xfId="0" applyNumberFormat="1" applyFont="1" applyFill="1" applyBorder="1" applyAlignment="1" applyProtection="1">
      <alignment horizontal="right" vertical="center"/>
    </xf>
    <xf numFmtId="3" fontId="94" fillId="18" borderId="406" xfId="0" applyNumberFormat="1" applyFont="1" applyFill="1" applyBorder="1" applyAlignment="1" applyProtection="1">
      <alignment horizontal="right" vertical="center"/>
    </xf>
    <xf numFmtId="3" fontId="244" fillId="17" borderId="37" xfId="0" applyNumberFormat="1" applyFont="1" applyFill="1" applyBorder="1" applyAlignment="1" applyProtection="1">
      <alignment horizontal="right" vertical="center"/>
    </xf>
    <xf numFmtId="3" fontId="244" fillId="17" borderId="404" xfId="0" applyNumberFormat="1" applyFont="1" applyFill="1" applyBorder="1" applyAlignment="1" applyProtection="1">
      <alignment horizontal="right" vertical="center"/>
    </xf>
    <xf numFmtId="0" fontId="0" fillId="2" borderId="1" xfId="0" applyFill="1" applyBorder="1"/>
    <xf numFmtId="0" fontId="92" fillId="2" borderId="407" xfId="0" applyNumberFormat="1" applyFont="1" applyFill="1" applyBorder="1" applyAlignment="1" applyProtection="1">
      <alignment horizontal="center" vertical="center"/>
    </xf>
    <xf numFmtId="0" fontId="92" fillId="2" borderId="405" xfId="0" applyNumberFormat="1" applyFont="1" applyFill="1" applyBorder="1" applyAlignment="1" applyProtection="1">
      <alignment horizontal="center" vertical="center"/>
    </xf>
    <xf numFmtId="0" fontId="92" fillId="2" borderId="405" xfId="0" applyNumberFormat="1" applyFont="1" applyFill="1" applyBorder="1" applyAlignment="1" applyProtection="1">
      <alignment horizontal="left" vertical="center" wrapText="1"/>
    </xf>
    <xf numFmtId="0" fontId="247" fillId="2" borderId="1" xfId="0" applyNumberFormat="1" applyFont="1" applyFill="1" applyBorder="1" applyAlignment="1" applyProtection="1">
      <alignment horizontal="left" vertical="top"/>
    </xf>
    <xf numFmtId="0" fontId="91" fillId="17" borderId="1" xfId="0" applyNumberFormat="1" applyFont="1" applyFill="1" applyBorder="1" applyAlignment="1" applyProtection="1">
      <alignment horizontal="left" vertical="top"/>
    </xf>
    <xf numFmtId="0" fontId="232" fillId="10" borderId="39" xfId="0" applyNumberFormat="1" applyFont="1" applyFill="1" applyBorder="1" applyAlignment="1" applyProtection="1">
      <alignment horizontal="center" vertical="center" wrapText="1"/>
    </xf>
    <xf numFmtId="0" fontId="232" fillId="10" borderId="40" xfId="0" applyNumberFormat="1" applyFont="1" applyFill="1" applyBorder="1" applyAlignment="1" applyProtection="1">
      <alignment horizontal="center" vertical="center" wrapText="1"/>
    </xf>
    <xf numFmtId="0" fontId="232" fillId="10" borderId="40" xfId="0" applyNumberFormat="1" applyFont="1" applyFill="1" applyBorder="1" applyAlignment="1" applyProtection="1">
      <alignment horizontal="center" vertical="center"/>
    </xf>
    <xf numFmtId="0" fontId="232" fillId="10" borderId="41" xfId="0" applyNumberFormat="1" applyFont="1" applyFill="1" applyBorder="1" applyAlignment="1" applyProtection="1">
      <alignment horizontal="center" vertical="center"/>
    </xf>
    <xf numFmtId="0" fontId="232" fillId="10" borderId="42" xfId="0" applyNumberFormat="1" applyFont="1" applyFill="1" applyBorder="1" applyAlignment="1" applyProtection="1">
      <alignment horizontal="center" vertical="center" wrapText="1"/>
    </xf>
    <xf numFmtId="0" fontId="232" fillId="10" borderId="43" xfId="0" applyNumberFormat="1" applyFont="1" applyFill="1" applyBorder="1" applyAlignment="1" applyProtection="1">
      <alignment horizontal="center" vertical="center" wrapText="1"/>
    </xf>
    <xf numFmtId="0" fontId="232" fillId="10" borderId="43" xfId="0" applyNumberFormat="1" applyFont="1" applyFill="1" applyBorder="1" applyAlignment="1" applyProtection="1">
      <alignment horizontal="center" vertical="center"/>
    </xf>
    <xf numFmtId="0" fontId="232" fillId="10" borderId="44" xfId="0" applyNumberFormat="1" applyFont="1" applyFill="1" applyBorder="1" applyAlignment="1" applyProtection="1">
      <alignment horizontal="center" vertical="center"/>
    </xf>
    <xf numFmtId="0" fontId="108" fillId="17" borderId="47" xfId="0" applyNumberFormat="1" applyFont="1" applyFill="1" applyBorder="1" applyAlignment="1" applyProtection="1">
      <alignment horizontal="center" vertical="center"/>
    </xf>
    <xf numFmtId="0" fontId="103" fillId="17" borderId="48" xfId="0" applyNumberFormat="1" applyFont="1" applyFill="1" applyBorder="1" applyAlignment="1" applyProtection="1">
      <alignment horizontal="left" vertical="center" wrapText="1"/>
    </xf>
    <xf numFmtId="0" fontId="103" fillId="17" borderId="49" xfId="0" applyNumberFormat="1" applyFont="1" applyFill="1" applyBorder="1" applyAlignment="1" applyProtection="1">
      <alignment horizontal="center" vertical="center"/>
    </xf>
    <xf numFmtId="0" fontId="103" fillId="17" borderId="50" xfId="0" applyNumberFormat="1" applyFont="1" applyFill="1" applyBorder="1" applyAlignment="1" applyProtection="1">
      <alignment horizontal="right" vertical="center" wrapText="1"/>
    </xf>
    <xf numFmtId="0" fontId="103" fillId="17" borderId="49" xfId="0" applyNumberFormat="1" applyFont="1" applyFill="1" applyBorder="1" applyAlignment="1" applyProtection="1">
      <alignment horizontal="right" vertical="center" wrapText="1"/>
    </xf>
    <xf numFmtId="0" fontId="252" fillId="17" borderId="49" xfId="0" applyNumberFormat="1" applyFont="1" applyFill="1" applyBorder="1" applyAlignment="1" applyProtection="1">
      <alignment horizontal="right" vertical="center"/>
    </xf>
    <xf numFmtId="0" fontId="103" fillId="17" borderId="49" xfId="0" applyNumberFormat="1" applyFont="1" applyFill="1" applyBorder="1" applyAlignment="1" applyProtection="1">
      <alignment horizontal="right" vertical="center"/>
    </xf>
    <xf numFmtId="1" fontId="103" fillId="17" borderId="51" xfId="0" applyNumberFormat="1" applyFont="1" applyFill="1" applyBorder="1" applyAlignment="1" applyProtection="1">
      <alignment horizontal="right" vertical="center"/>
    </xf>
    <xf numFmtId="0" fontId="103" fillId="2" borderId="180" xfId="0" applyNumberFormat="1" applyFont="1" applyFill="1" applyBorder="1" applyAlignment="1" applyProtection="1">
      <alignment horizontal="center" vertical="center" wrapText="1"/>
    </xf>
    <xf numFmtId="0" fontId="108" fillId="17" borderId="52" xfId="0" applyNumberFormat="1" applyFont="1" applyFill="1" applyBorder="1" applyAlignment="1" applyProtection="1">
      <alignment horizontal="center" vertical="center"/>
    </xf>
    <xf numFmtId="0" fontId="103" fillId="17" borderId="53" xfId="0" applyNumberFormat="1" applyFont="1" applyFill="1" applyBorder="1" applyAlignment="1" applyProtection="1">
      <alignment horizontal="left" vertical="center" wrapText="1"/>
    </xf>
    <xf numFmtId="0" fontId="164" fillId="17" borderId="49" xfId="0" applyNumberFormat="1" applyFont="1" applyFill="1" applyBorder="1" applyAlignment="1" applyProtection="1">
      <alignment horizontal="right" vertical="center" wrapText="1"/>
    </xf>
    <xf numFmtId="0" fontId="252" fillId="2" borderId="49" xfId="0" applyNumberFormat="1" applyFont="1" applyFill="1" applyBorder="1" applyAlignment="1" applyProtection="1">
      <alignment horizontal="right" vertical="center"/>
    </xf>
    <xf numFmtId="0" fontId="103" fillId="17" borderId="53" xfId="0" applyFont="1" applyFill="1" applyBorder="1" applyAlignment="1">
      <alignment horizontal="left" vertical="center" wrapText="1"/>
    </xf>
    <xf numFmtId="0" fontId="253" fillId="17" borderId="49" xfId="0" applyNumberFormat="1" applyFont="1" applyFill="1" applyBorder="1" applyAlignment="1" applyProtection="1">
      <alignment horizontal="right" vertical="center" wrapText="1"/>
    </xf>
    <xf numFmtId="0" fontId="104" fillId="2" borderId="46" xfId="0" applyNumberFormat="1" applyFont="1" applyFill="1" applyBorder="1" applyAlignment="1" applyProtection="1">
      <alignment horizontal="center" vertical="center" wrapText="1"/>
    </xf>
    <xf numFmtId="3" fontId="103" fillId="2" borderId="49" xfId="0" applyNumberFormat="1" applyFont="1" applyFill="1" applyBorder="1" applyAlignment="1" applyProtection="1">
      <alignment horizontal="right" vertical="center" wrapText="1"/>
    </xf>
    <xf numFmtId="3" fontId="103" fillId="2" borderId="51" xfId="0" applyNumberFormat="1" applyFont="1" applyFill="1" applyBorder="1" applyAlignment="1" applyProtection="1">
      <alignment horizontal="right" vertical="center"/>
    </xf>
    <xf numFmtId="3" fontId="92" fillId="2" borderId="24" xfId="0" applyNumberFormat="1" applyFont="1" applyFill="1" applyBorder="1" applyAlignment="1" applyProtection="1">
      <alignment horizontal="right" vertical="center"/>
    </xf>
    <xf numFmtId="3" fontId="164" fillId="2" borderId="49" xfId="0" applyNumberFormat="1" applyFont="1" applyFill="1" applyBorder="1" applyAlignment="1" applyProtection="1">
      <alignment horizontal="right" vertical="center"/>
    </xf>
    <xf numFmtId="0" fontId="5" fillId="2" borderId="206" xfId="0" applyNumberFormat="1" applyFont="1" applyFill="1" applyBorder="1" applyAlignment="1" applyProtection="1">
      <alignment horizontal="left" vertical="top"/>
    </xf>
    <xf numFmtId="0" fontId="238" fillId="17" borderId="1" xfId="0" applyNumberFormat="1" applyFont="1" applyFill="1" applyBorder="1" applyAlignment="1" applyProtection="1">
      <alignment horizontal="left" vertical="center"/>
    </xf>
    <xf numFmtId="0" fontId="254" fillId="2" borderId="1" xfId="0" applyNumberFormat="1" applyFont="1" applyFill="1" applyBorder="1" applyAlignment="1" applyProtection="1">
      <alignment wrapText="1"/>
      <protection locked="0"/>
    </xf>
    <xf numFmtId="0" fontId="166" fillId="0" borderId="0" xfId="0" applyFont="1"/>
  </cellXfs>
  <cellStyles count="26">
    <cellStyle name="Comma 2" xfId="2" xr:uid="{00000000-0005-0000-0000-00002F000000}"/>
    <cellStyle name="Normal" xfId="0" builtinId="0"/>
    <cellStyle name="Normal 10" xfId="11" xr:uid="{00000000-0005-0000-0000-000039000000}"/>
    <cellStyle name="Normal 11" xfId="12" xr:uid="{00000000-0005-0000-0000-00003A000000}"/>
    <cellStyle name="Normal 12" xfId="13" xr:uid="{00000000-0005-0000-0000-00003B000000}"/>
    <cellStyle name="Normal 13" xfId="14" xr:uid="{00000000-0005-0000-0000-00003C000000}"/>
    <cellStyle name="Normal 14" xfId="15" xr:uid="{00000000-0005-0000-0000-00003D000000}"/>
    <cellStyle name="Normal 15" xfId="16" xr:uid="{00000000-0005-0000-0000-00003E000000}"/>
    <cellStyle name="Normal 16" xfId="17" xr:uid="{00000000-0005-0000-0000-00003F000000}"/>
    <cellStyle name="Normal 17" xfId="18" xr:uid="{00000000-0005-0000-0000-000040000000}"/>
    <cellStyle name="Normal 18" xfId="19" xr:uid="{00000000-0005-0000-0000-000041000000}"/>
    <cellStyle name="Normal 19" xfId="20" xr:uid="{00000000-0005-0000-0000-000042000000}"/>
    <cellStyle name="Normal 2" xfId="1" xr:uid="{00000000-0005-0000-0000-000030000000}"/>
    <cellStyle name="Normal 20" xfId="21" xr:uid="{00000000-0005-0000-0000-000043000000}"/>
    <cellStyle name="Normal 21" xfId="22" xr:uid="{00000000-0005-0000-0000-000044000000}"/>
    <cellStyle name="Normal 22" xfId="23" xr:uid="{00000000-0005-0000-0000-000045000000}"/>
    <cellStyle name="Normal 23" xfId="24" xr:uid="{00000000-0005-0000-0000-000046000000}"/>
    <cellStyle name="Normal 3" xfId="4" xr:uid="{00000000-0005-0000-0000-000032000000}"/>
    <cellStyle name="Normal 4" xfId="5" xr:uid="{00000000-0005-0000-0000-000033000000}"/>
    <cellStyle name="Normal 5" xfId="6" xr:uid="{00000000-0005-0000-0000-000034000000}"/>
    <cellStyle name="Normal 6" xfId="7" xr:uid="{00000000-0005-0000-0000-000035000000}"/>
    <cellStyle name="Normal 7" xfId="8" xr:uid="{00000000-0005-0000-0000-000036000000}"/>
    <cellStyle name="Normal 8" xfId="9" xr:uid="{00000000-0005-0000-0000-000037000000}"/>
    <cellStyle name="Normal 9" xfId="10" xr:uid="{00000000-0005-0000-0000-000038000000}"/>
    <cellStyle name="Percent" xfId="25" builtinId="5"/>
    <cellStyle name="Percent 2" xfId="3"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porte%20Monitorimi%20per%20Janar%20-Prill%202026%20S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c111/Desktop/Raporte%20Monitorime%2022-23-24-25/Raport%20monitorimi%202026/Rap%20Monit%204-mujori%2026/4%20m%2026/BPPM_2-4-2026%20me%20tabela%20i%20sakti%20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permbledhese 4-mujori"/>
      <sheetName val="Aneksi Nr. 1.2"/>
      <sheetName val="Aneks Nr.2"/>
      <sheetName val="Aneks.2.1"/>
      <sheetName val="Aneks Nr. 3"/>
      <sheetName val="Aneks Nr. 3.1"/>
      <sheetName val="Aneks Nr 3.2"/>
      <sheetName val="Aneks Nr. 4"/>
    </sheetNames>
    <sheetDataSet>
      <sheetData sheetId="0"/>
      <sheetData sheetId="1"/>
      <sheetData sheetId="2">
        <row r="15">
          <cell r="K15">
            <v>1851477355</v>
          </cell>
        </row>
        <row r="16">
          <cell r="K16">
            <v>308573041</v>
          </cell>
        </row>
        <row r="17">
          <cell r="K17">
            <v>393900507</v>
          </cell>
        </row>
        <row r="18">
          <cell r="K18">
            <v>0</v>
          </cell>
        </row>
        <row r="19">
          <cell r="K19">
            <v>0</v>
          </cell>
        </row>
        <row r="20">
          <cell r="K20">
            <v>3056967</v>
          </cell>
        </row>
        <row r="21">
          <cell r="K21">
            <v>35195403</v>
          </cell>
        </row>
        <row r="23">
          <cell r="K23">
            <v>8229154</v>
          </cell>
        </row>
      </sheetData>
      <sheetData sheetId="3"/>
      <sheetData sheetId="4">
        <row r="10">
          <cell r="N10">
            <v>4174</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ksi nr 1.2"/>
      <sheetName val="Aneksi nr.2"/>
      <sheetName val="Aneksi nr.2.1"/>
      <sheetName val="Aneksi nr.3"/>
      <sheetName val="Aneksi nr.3.1"/>
      <sheetName val="Aneksi nr.3.2"/>
      <sheetName val="Aneksi nr.4"/>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8978-7227-4357-A386-B70D3D664234}">
  <dimension ref="A1:T697"/>
  <sheetViews>
    <sheetView topLeftCell="A307" workbookViewId="0">
      <selection activeCell="D703" sqref="D703"/>
    </sheetView>
  </sheetViews>
  <sheetFormatPr defaultRowHeight="15"/>
  <cols>
    <col min="1" max="1" width="15.85546875" customWidth="1"/>
    <col min="2" max="2" width="22" customWidth="1"/>
    <col min="3" max="3" width="29.7109375" customWidth="1"/>
    <col min="4" max="4" width="27.5703125" customWidth="1"/>
    <col min="5" max="5" width="16.7109375" customWidth="1"/>
    <col min="6" max="6" width="39.85546875" customWidth="1"/>
    <col min="7" max="7" width="13.85546875" customWidth="1"/>
    <col min="8" max="8" width="19.28515625" customWidth="1"/>
    <col min="9" max="9" width="13" customWidth="1"/>
    <col min="10" max="10" width="13.42578125" customWidth="1"/>
    <col min="11" max="11" width="15.42578125" customWidth="1"/>
    <col min="12" max="12" width="11.7109375" hidden="1" customWidth="1"/>
    <col min="13" max="13" width="18.7109375" customWidth="1"/>
    <col min="14" max="14" width="14.28515625" customWidth="1"/>
    <col min="15" max="15" width="19.42578125" customWidth="1"/>
    <col min="16" max="16" width="9" customWidth="1"/>
    <col min="17" max="17" width="12.7109375" customWidth="1"/>
    <col min="18" max="18" width="15.28515625" customWidth="1"/>
  </cols>
  <sheetData>
    <row r="1" spans="1:14">
      <c r="A1" s="1834" t="s">
        <v>400</v>
      </c>
      <c r="B1" s="1834"/>
      <c r="C1" s="1834"/>
      <c r="D1" s="1834"/>
      <c r="E1" s="1834"/>
      <c r="F1" s="1834"/>
      <c r="G1" s="1834"/>
      <c r="H1" s="1834"/>
      <c r="I1" s="1834"/>
      <c r="J1" s="1834"/>
      <c r="K1" s="1834"/>
      <c r="L1" s="1834"/>
      <c r="M1" s="1834"/>
      <c r="N1" s="1834"/>
    </row>
    <row r="2" spans="1:14">
      <c r="A2" s="1933" t="s">
        <v>537</v>
      </c>
      <c r="B2" s="1933"/>
      <c r="C2" s="1933"/>
      <c r="D2" s="1933"/>
      <c r="E2" s="1933"/>
      <c r="F2" s="1933"/>
      <c r="G2" s="1933"/>
      <c r="H2" s="1933"/>
      <c r="I2" s="1933"/>
      <c r="J2" s="1933"/>
      <c r="K2" s="1933"/>
      <c r="L2" s="1933"/>
      <c r="M2" s="1933"/>
      <c r="N2" s="1933"/>
    </row>
    <row r="3" spans="1:14" ht="15.75" thickBot="1">
      <c r="A3" s="1894" t="s">
        <v>17</v>
      </c>
      <c r="B3" s="1894"/>
      <c r="C3" s="1894"/>
      <c r="D3" s="1894"/>
      <c r="E3" s="1894"/>
      <c r="F3" s="1894"/>
      <c r="G3" s="1894"/>
      <c r="H3" s="1894"/>
      <c r="I3" s="1894"/>
      <c r="J3" s="1894"/>
      <c r="K3" s="1894"/>
      <c r="L3" s="1894"/>
      <c r="M3" s="1894"/>
      <c r="N3" s="1894"/>
    </row>
    <row r="4" spans="1:14" ht="15.75" thickTop="1">
      <c r="A4" s="1934" t="s">
        <v>18</v>
      </c>
      <c r="B4" s="1934"/>
      <c r="C4" s="1935" t="s">
        <v>19</v>
      </c>
      <c r="D4" s="1935"/>
      <c r="E4" s="1935"/>
      <c r="F4" s="1936" t="s">
        <v>20</v>
      </c>
      <c r="G4" s="1936"/>
      <c r="H4" s="1936"/>
      <c r="I4" s="1936"/>
      <c r="J4" s="1937" t="s">
        <v>337</v>
      </c>
      <c r="K4" s="1937"/>
      <c r="L4" s="1937"/>
      <c r="M4" s="1937"/>
      <c r="N4" s="1937"/>
    </row>
    <row r="5" spans="1:14" ht="15.75" thickBot="1">
      <c r="A5" s="1941" t="s">
        <v>21</v>
      </c>
      <c r="B5" s="1941"/>
      <c r="C5" s="1941"/>
      <c r="D5" s="1942" t="s">
        <v>244</v>
      </c>
      <c r="E5" s="1942"/>
      <c r="F5" s="1942"/>
      <c r="G5" s="1942"/>
      <c r="H5" s="1942"/>
      <c r="I5" s="1942"/>
      <c r="J5" s="1942"/>
      <c r="K5" s="1942"/>
      <c r="L5" s="1942"/>
      <c r="M5" s="1942"/>
      <c r="N5" s="1942"/>
    </row>
    <row r="6" spans="1:14" ht="19.5" thickTop="1" thickBot="1">
      <c r="A6" s="1941"/>
      <c r="B6" s="1941"/>
      <c r="C6" s="1941"/>
      <c r="D6" s="1943" t="s">
        <v>534</v>
      </c>
      <c r="E6" s="1943"/>
      <c r="F6" s="1943" t="s">
        <v>3</v>
      </c>
      <c r="G6" s="1943"/>
      <c r="H6" s="1943" t="s">
        <v>3</v>
      </c>
      <c r="I6" s="1943"/>
      <c r="J6" s="370" t="s">
        <v>3</v>
      </c>
      <c r="K6" s="1944" t="s">
        <v>3</v>
      </c>
      <c r="L6" s="1944"/>
      <c r="M6" s="1945" t="s">
        <v>338</v>
      </c>
      <c r="N6" s="1946" t="s">
        <v>22</v>
      </c>
    </row>
    <row r="7" spans="1:14" ht="37.5" thickTop="1" thickBot="1">
      <c r="A7" s="1941"/>
      <c r="B7" s="1941"/>
      <c r="C7" s="1941"/>
      <c r="D7" s="36" t="s">
        <v>339</v>
      </c>
      <c r="E7" s="358" t="s">
        <v>23</v>
      </c>
      <c r="F7" s="37" t="s">
        <v>535</v>
      </c>
      <c r="G7" s="38" t="s">
        <v>23</v>
      </c>
      <c r="H7" s="37" t="s">
        <v>536</v>
      </c>
      <c r="I7" s="38" t="s">
        <v>23</v>
      </c>
      <c r="J7" s="39" t="s">
        <v>340</v>
      </c>
      <c r="K7" s="37" t="s">
        <v>24</v>
      </c>
      <c r="L7" s="38" t="s">
        <v>23</v>
      </c>
      <c r="M7" s="1945"/>
      <c r="N7" s="1946"/>
    </row>
    <row r="8" spans="1:14" ht="16.5" thickTop="1" thickBot="1">
      <c r="A8" s="1941"/>
      <c r="B8" s="1941"/>
      <c r="C8" s="1941"/>
      <c r="D8" s="40" t="s">
        <v>341</v>
      </c>
      <c r="E8" s="40" t="s">
        <v>342</v>
      </c>
      <c r="F8" s="40" t="s">
        <v>343</v>
      </c>
      <c r="G8" s="40" t="s">
        <v>344</v>
      </c>
      <c r="H8" s="40" t="s">
        <v>345</v>
      </c>
      <c r="I8" s="40" t="s">
        <v>346</v>
      </c>
      <c r="J8" s="40" t="s">
        <v>25</v>
      </c>
      <c r="K8" s="40" t="s">
        <v>347</v>
      </c>
      <c r="L8" s="40" t="s">
        <v>348</v>
      </c>
      <c r="M8" s="40" t="s">
        <v>26</v>
      </c>
      <c r="N8" s="41" t="s">
        <v>27</v>
      </c>
    </row>
    <row r="9" spans="1:14" ht="15.75" thickTop="1">
      <c r="A9" s="1939" t="s">
        <v>245</v>
      </c>
      <c r="B9" s="1939"/>
      <c r="C9" s="1939"/>
      <c r="D9" s="42"/>
      <c r="E9" s="43"/>
      <c r="F9" s="42"/>
      <c r="G9" s="43"/>
      <c r="H9" s="42"/>
      <c r="I9" s="43"/>
      <c r="J9" s="44"/>
      <c r="K9" s="42"/>
      <c r="L9" s="43"/>
      <c r="M9" s="42"/>
      <c r="N9" s="45"/>
    </row>
    <row r="10" spans="1:14">
      <c r="A10" s="1940" t="s">
        <v>28</v>
      </c>
      <c r="B10" s="1940"/>
      <c r="C10" s="46" t="s">
        <v>29</v>
      </c>
      <c r="D10" s="42"/>
      <c r="E10" s="43"/>
      <c r="F10" s="42"/>
      <c r="G10" s="123"/>
      <c r="H10" s="124"/>
      <c r="I10" s="123"/>
      <c r="J10" s="125"/>
      <c r="K10" s="124"/>
      <c r="L10" s="123"/>
      <c r="M10" s="124"/>
      <c r="N10" s="126"/>
    </row>
    <row r="11" spans="1:14">
      <c r="A11" s="1938" t="s">
        <v>349</v>
      </c>
      <c r="B11" s="1938"/>
      <c r="C11" s="48" t="s">
        <v>202</v>
      </c>
      <c r="D11" s="113">
        <v>2766426676</v>
      </c>
      <c r="E11" s="114">
        <v>6.8</v>
      </c>
      <c r="F11" s="113">
        <v>1288936000</v>
      </c>
      <c r="G11" s="127">
        <f>F11/F20*100</f>
        <v>8.6136673276597922</v>
      </c>
      <c r="H11" s="320">
        <v>1289786000</v>
      </c>
      <c r="I11" s="321">
        <f>H11/H20*100</f>
        <v>8.6133613262823836</v>
      </c>
      <c r="J11" s="320">
        <f>H11-F11</f>
        <v>850000</v>
      </c>
      <c r="K11" s="320">
        <v>150692071</v>
      </c>
      <c r="L11" s="321">
        <f>K11/K20*100</f>
        <v>4.7222528829656465</v>
      </c>
      <c r="M11" s="127">
        <f>H11-K11</f>
        <v>1139093929</v>
      </c>
      <c r="N11" s="128">
        <f>K11/H11*100</f>
        <v>11.683494083514629</v>
      </c>
    </row>
    <row r="12" spans="1:14">
      <c r="A12" s="1938" t="s">
        <v>350</v>
      </c>
      <c r="B12" s="1938"/>
      <c r="C12" s="48" t="s">
        <v>30</v>
      </c>
      <c r="D12" s="113">
        <v>53644123</v>
      </c>
      <c r="E12" s="114">
        <v>0.3</v>
      </c>
      <c r="F12" s="113">
        <v>75984000</v>
      </c>
      <c r="G12" s="127">
        <f>F12/F20*100</f>
        <v>0.50778386066096504</v>
      </c>
      <c r="H12" s="320">
        <v>76084000</v>
      </c>
      <c r="I12" s="321">
        <f>H12/H20*100</f>
        <v>0.50809900491156579</v>
      </c>
      <c r="J12" s="320">
        <f t="shared" ref="J12:J19" si="0">H12-F12</f>
        <v>100000</v>
      </c>
      <c r="K12" s="320">
        <v>15264509</v>
      </c>
      <c r="L12" s="321">
        <f>K12/K20*100</f>
        <v>0.478345483965809</v>
      </c>
      <c r="M12" s="127">
        <f t="shared" ref="M12:M19" si="1">H12-K12</f>
        <v>60819491</v>
      </c>
      <c r="N12" s="128">
        <f t="shared" ref="N12:N19" si="2">K12/H12*100</f>
        <v>20.062705693706956</v>
      </c>
    </row>
    <row r="13" spans="1:14">
      <c r="A13" s="1938" t="s">
        <v>351</v>
      </c>
      <c r="B13" s="1938"/>
      <c r="C13" s="48" t="s">
        <v>31</v>
      </c>
      <c r="D13" s="113">
        <v>274433296</v>
      </c>
      <c r="E13" s="114">
        <v>1.2</v>
      </c>
      <c r="F13" s="113">
        <v>167080000</v>
      </c>
      <c r="G13" s="127">
        <f>F13/F20*100</f>
        <v>1.1165577942623979</v>
      </c>
      <c r="H13" s="320">
        <v>167280000</v>
      </c>
      <c r="I13" s="321">
        <f>H13/H20*100</f>
        <v>1.1171179425583135</v>
      </c>
      <c r="J13" s="320">
        <f t="shared" si="0"/>
        <v>200000</v>
      </c>
      <c r="K13" s="320">
        <v>31283982</v>
      </c>
      <c r="L13" s="321">
        <f>K13/K20*100</f>
        <v>0.98034935222401554</v>
      </c>
      <c r="M13" s="127">
        <f t="shared" si="1"/>
        <v>135996018</v>
      </c>
      <c r="N13" s="128">
        <f t="shared" si="2"/>
        <v>18.701567431850787</v>
      </c>
    </row>
    <row r="14" spans="1:14">
      <c r="A14" s="1938" t="s">
        <v>352</v>
      </c>
      <c r="B14" s="1938"/>
      <c r="C14" s="48" t="s">
        <v>170</v>
      </c>
      <c r="D14" s="113">
        <v>14961916</v>
      </c>
      <c r="E14" s="114">
        <v>0.1</v>
      </c>
      <c r="F14" s="113">
        <v>19310000</v>
      </c>
      <c r="G14" s="127">
        <f>F14/F20*100</f>
        <v>0.12904435604026157</v>
      </c>
      <c r="H14" s="320">
        <v>19410000</v>
      </c>
      <c r="I14" s="321">
        <f>H14/H20*100</f>
        <v>0.12962254462611708</v>
      </c>
      <c r="J14" s="320">
        <f t="shared" si="0"/>
        <v>100000</v>
      </c>
      <c r="K14" s="320">
        <v>6113488</v>
      </c>
      <c r="L14" s="321">
        <f>K14/K20*100</f>
        <v>0.19157900041718773</v>
      </c>
      <c r="M14" s="127">
        <f t="shared" si="1"/>
        <v>13296512</v>
      </c>
      <c r="N14" s="128">
        <f t="shared" si="2"/>
        <v>31.496589386913964</v>
      </c>
    </row>
    <row r="15" spans="1:14">
      <c r="A15" s="1938" t="s">
        <v>353</v>
      </c>
      <c r="B15" s="1938"/>
      <c r="C15" s="48" t="s">
        <v>183</v>
      </c>
      <c r="D15" s="113">
        <v>2353382495</v>
      </c>
      <c r="E15" s="114">
        <v>31.1</v>
      </c>
      <c r="F15" s="113">
        <v>2831406000</v>
      </c>
      <c r="G15" s="127">
        <f>F15/F20*100</f>
        <v>18.921644948655249</v>
      </c>
      <c r="H15" s="320">
        <v>2831606000</v>
      </c>
      <c r="I15" s="321">
        <f>H15/H20*100</f>
        <v>18.909839005594069</v>
      </c>
      <c r="J15" s="320">
        <f t="shared" si="0"/>
        <v>200000</v>
      </c>
      <c r="K15" s="320">
        <v>90092646</v>
      </c>
      <c r="L15" s="321">
        <f>K15/K20*100</f>
        <v>2.8232424870416928</v>
      </c>
      <c r="M15" s="127">
        <f t="shared" si="1"/>
        <v>2741513354</v>
      </c>
      <c r="N15" s="128">
        <f t="shared" si="2"/>
        <v>3.1816801490037809</v>
      </c>
    </row>
    <row r="16" spans="1:14">
      <c r="A16" s="1938" t="s">
        <v>354</v>
      </c>
      <c r="B16" s="1938"/>
      <c r="C16" s="48" t="s">
        <v>32</v>
      </c>
      <c r="D16" s="113">
        <v>87578976</v>
      </c>
      <c r="E16" s="114">
        <v>0.5</v>
      </c>
      <c r="F16" s="113">
        <v>132520000</v>
      </c>
      <c r="G16" s="127">
        <f>F16/F20*100</f>
        <v>0.88560114254041755</v>
      </c>
      <c r="H16" s="320">
        <v>132720000</v>
      </c>
      <c r="I16" s="321">
        <f>H16/H20*100</f>
        <v>0.88632169617610823</v>
      </c>
      <c r="J16" s="320">
        <f t="shared" si="0"/>
        <v>200000</v>
      </c>
      <c r="K16" s="320">
        <v>27558353</v>
      </c>
      <c r="L16" s="321">
        <f>K16/K20*100</f>
        <v>0.86359893417374922</v>
      </c>
      <c r="M16" s="127">
        <f t="shared" si="1"/>
        <v>105161647</v>
      </c>
      <c r="N16" s="128">
        <f t="shared" si="2"/>
        <v>20.764280440024109</v>
      </c>
    </row>
    <row r="17" spans="1:16">
      <c r="A17" s="1938" t="s">
        <v>355</v>
      </c>
      <c r="B17" s="1938"/>
      <c r="C17" s="48" t="s">
        <v>167</v>
      </c>
      <c r="D17" s="113">
        <v>283388887</v>
      </c>
      <c r="E17" s="114">
        <v>1.9</v>
      </c>
      <c r="F17" s="113">
        <v>437696000</v>
      </c>
      <c r="G17" s="127">
        <f>F17/F20*100</f>
        <v>2.9250232243085619</v>
      </c>
      <c r="H17" s="320">
        <v>438246000</v>
      </c>
      <c r="I17" s="321">
        <f>H17/H20*100</f>
        <v>2.9266646930560181</v>
      </c>
      <c r="J17" s="320">
        <f t="shared" si="0"/>
        <v>550000</v>
      </c>
      <c r="K17" s="320">
        <v>92299743</v>
      </c>
      <c r="L17" s="321">
        <f>K17/K20*100</f>
        <v>2.892406512076791</v>
      </c>
      <c r="M17" s="127">
        <f t="shared" si="1"/>
        <v>345946257</v>
      </c>
      <c r="N17" s="128">
        <f t="shared" si="2"/>
        <v>21.061171807614901</v>
      </c>
    </row>
    <row r="18" spans="1:16">
      <c r="A18" s="1938" t="s">
        <v>356</v>
      </c>
      <c r="B18" s="1938"/>
      <c r="C18" s="48" t="s">
        <v>33</v>
      </c>
      <c r="D18" s="113">
        <v>8905722525</v>
      </c>
      <c r="E18" s="114">
        <v>56.8</v>
      </c>
      <c r="F18" s="113">
        <v>9756327000</v>
      </c>
      <c r="G18" s="127">
        <f>F18/F20*100</f>
        <v>65.19932340928105</v>
      </c>
      <c r="H18" s="320">
        <v>9764327000</v>
      </c>
      <c r="I18" s="321">
        <f>H18/H20*100</f>
        <v>65.207465857882539</v>
      </c>
      <c r="J18" s="320">
        <f t="shared" si="0"/>
        <v>8000000</v>
      </c>
      <c r="K18" s="320">
        <v>2710416951</v>
      </c>
      <c r="L18" s="321">
        <f>K18/K20*100</f>
        <v>84.936613956939425</v>
      </c>
      <c r="M18" s="127">
        <f t="shared" si="1"/>
        <v>7053910049</v>
      </c>
      <c r="N18" s="128">
        <f t="shared" si="2"/>
        <v>27.758359086089602</v>
      </c>
      <c r="P18" s="215"/>
    </row>
    <row r="19" spans="1:16">
      <c r="A19" s="1938" t="s">
        <v>357</v>
      </c>
      <c r="B19" s="1938"/>
      <c r="C19" s="48" t="s">
        <v>200</v>
      </c>
      <c r="D19" s="113">
        <v>203269004</v>
      </c>
      <c r="E19" s="114">
        <v>1.3</v>
      </c>
      <c r="F19" s="113">
        <v>254588000</v>
      </c>
      <c r="G19" s="127">
        <f>F19/F20*100</f>
        <v>1.7013539365913057</v>
      </c>
      <c r="H19" s="320">
        <v>254788000</v>
      </c>
      <c r="I19" s="321">
        <f>H19/H20*100</f>
        <v>1.7015079289128863</v>
      </c>
      <c r="J19" s="320">
        <f t="shared" si="0"/>
        <v>200000</v>
      </c>
      <c r="K19" s="320">
        <v>67383747</v>
      </c>
      <c r="L19" s="321">
        <f>K19/K20*100</f>
        <v>2.1116113901956903</v>
      </c>
      <c r="M19" s="127">
        <f t="shared" si="1"/>
        <v>187404253</v>
      </c>
      <c r="N19" s="128">
        <f t="shared" si="2"/>
        <v>26.446986121795373</v>
      </c>
    </row>
    <row r="20" spans="1:16" ht="18">
      <c r="A20" s="1938"/>
      <c r="B20" s="1938"/>
      <c r="C20" s="49" t="s">
        <v>246</v>
      </c>
      <c r="D20" s="115">
        <f>SUM(D11:D19)</f>
        <v>14942807898</v>
      </c>
      <c r="E20" s="116">
        <v>100</v>
      </c>
      <c r="F20" s="115">
        <f>SUM(F11:F19)</f>
        <v>14963847000</v>
      </c>
      <c r="G20" s="129">
        <v>100</v>
      </c>
      <c r="H20" s="322">
        <f>SUM(H11:H19)</f>
        <v>14974247000</v>
      </c>
      <c r="I20" s="323">
        <v>100</v>
      </c>
      <c r="J20" s="322">
        <f>SUM(J11:J19)</f>
        <v>10400000</v>
      </c>
      <c r="K20" s="322">
        <f>SUM(K11:K19)</f>
        <v>3191105490</v>
      </c>
      <c r="L20" s="323">
        <v>100</v>
      </c>
      <c r="M20" s="130">
        <f>SUM(M11:M19)</f>
        <v>11783141510</v>
      </c>
      <c r="N20" s="131">
        <f>K20/H20*100</f>
        <v>21.310624100163434</v>
      </c>
      <c r="P20" s="207"/>
    </row>
    <row r="21" spans="1:16" ht="18">
      <c r="A21" s="1938"/>
      <c r="B21" s="1938"/>
      <c r="C21" s="49" t="s">
        <v>247</v>
      </c>
      <c r="D21" s="115">
        <v>2897503</v>
      </c>
      <c r="E21" s="116"/>
      <c r="F21" s="115"/>
      <c r="G21" s="129"/>
      <c r="H21" s="322"/>
      <c r="I21" s="323"/>
      <c r="J21" s="322"/>
      <c r="K21" s="372">
        <v>0</v>
      </c>
      <c r="L21" s="323"/>
      <c r="M21" s="130"/>
      <c r="N21" s="131"/>
    </row>
    <row r="22" spans="1:16" ht="15.75" thickBot="1">
      <c r="A22" s="1938"/>
      <c r="B22" s="1938"/>
      <c r="C22" s="49" t="s">
        <v>248</v>
      </c>
      <c r="D22" s="115">
        <f>D20+D21</f>
        <v>14945705401</v>
      </c>
      <c r="E22" s="116"/>
      <c r="F22" s="115"/>
      <c r="G22" s="129"/>
      <c r="H22" s="322"/>
      <c r="I22" s="323"/>
      <c r="J22" s="322"/>
      <c r="K22" s="322">
        <f>K20+K21</f>
        <v>3191105490</v>
      </c>
      <c r="L22" s="323"/>
      <c r="M22" s="130"/>
      <c r="N22" s="131"/>
    </row>
    <row r="23" spans="1:16" ht="15.75" thickTop="1">
      <c r="A23" s="1947" t="s">
        <v>34</v>
      </c>
      <c r="B23" s="1947"/>
      <c r="C23" s="1947"/>
      <c r="D23" s="117"/>
      <c r="E23" s="118"/>
      <c r="F23" s="117"/>
      <c r="G23" s="132"/>
      <c r="H23" s="324"/>
      <c r="I23" s="325"/>
      <c r="J23" s="326"/>
      <c r="K23" s="324"/>
      <c r="L23" s="325"/>
      <c r="M23" s="133"/>
      <c r="N23" s="134"/>
    </row>
    <row r="24" spans="1:16">
      <c r="A24" s="1948" t="s">
        <v>35</v>
      </c>
      <c r="B24" s="1948"/>
      <c r="C24" s="46" t="s">
        <v>29</v>
      </c>
      <c r="D24" s="88"/>
      <c r="E24" s="89"/>
      <c r="F24" s="88"/>
      <c r="G24" s="135"/>
      <c r="H24" s="327"/>
      <c r="I24" s="328"/>
      <c r="J24" s="329"/>
      <c r="K24" s="327"/>
      <c r="L24" s="328"/>
      <c r="M24" s="136"/>
      <c r="N24" s="126"/>
    </row>
    <row r="25" spans="1:16">
      <c r="A25" s="1918" t="s">
        <v>358</v>
      </c>
      <c r="B25" s="1918"/>
      <c r="C25" s="54" t="s">
        <v>36</v>
      </c>
      <c r="D25" s="119">
        <v>6441231093</v>
      </c>
      <c r="E25" s="120">
        <f>D25/D40*100</f>
        <v>43.105202746904823</v>
      </c>
      <c r="F25" s="119">
        <v>7075004000</v>
      </c>
      <c r="G25" s="137">
        <f>F25/F40*100</f>
        <v>47.280649153924124</v>
      </c>
      <c r="H25" s="330">
        <v>7075004000</v>
      </c>
      <c r="I25" s="331">
        <f>H25/H40*100</f>
        <v>47.247811526015298</v>
      </c>
      <c r="J25" s="330">
        <f>H25-F25</f>
        <v>0</v>
      </c>
      <c r="K25" s="330">
        <v>2196970720</v>
      </c>
      <c r="L25" s="331">
        <f>K25/K40*100</f>
        <v>68.84669676025031</v>
      </c>
      <c r="M25" s="138">
        <f>H25-K25</f>
        <v>4878033280</v>
      </c>
      <c r="N25" s="139">
        <f>K25/H25*100</f>
        <v>31.052572125754274</v>
      </c>
    </row>
    <row r="26" spans="1:16">
      <c r="A26" s="1918" t="s">
        <v>359</v>
      </c>
      <c r="B26" s="1918"/>
      <c r="C26" s="54" t="s">
        <v>37</v>
      </c>
      <c r="D26" s="119">
        <v>1066457538</v>
      </c>
      <c r="E26" s="120">
        <f>D26/D40*100</f>
        <v>7.1368140240167213</v>
      </c>
      <c r="F26" s="119">
        <v>1303404000</v>
      </c>
      <c r="G26" s="137">
        <f>F26/F40*100</f>
        <v>8.7103536944744224</v>
      </c>
      <c r="H26" s="330">
        <v>1303404000</v>
      </c>
      <c r="I26" s="331">
        <f>H26/H40*100</f>
        <v>8.7043041296166681</v>
      </c>
      <c r="J26" s="330">
        <f t="shared" ref="J26:J34" si="3">H26-F26</f>
        <v>0</v>
      </c>
      <c r="K26" s="330">
        <v>365223067</v>
      </c>
      <c r="L26" s="331">
        <f>K26/K40*100</f>
        <v>11.445032705578154</v>
      </c>
      <c r="M26" s="138">
        <f t="shared" ref="M26:M39" si="4">H26-K26</f>
        <v>938180933</v>
      </c>
      <c r="N26" s="139">
        <f t="shared" ref="N26:N35" si="5">K26/H26*100</f>
        <v>28.020710923090615</v>
      </c>
    </row>
    <row r="27" spans="1:16">
      <c r="A27" s="1918" t="s">
        <v>360</v>
      </c>
      <c r="B27" s="1918"/>
      <c r="C27" s="54" t="s">
        <v>38</v>
      </c>
      <c r="D27" s="119">
        <v>2566834615</v>
      </c>
      <c r="E27" s="120">
        <f>D27/D40*100</f>
        <v>17.177450226493278</v>
      </c>
      <c r="F27" s="119">
        <v>2596792000</v>
      </c>
      <c r="G27" s="137">
        <f>F27/F40*100</f>
        <v>17.353772729699791</v>
      </c>
      <c r="H27" s="330">
        <v>2592376000</v>
      </c>
      <c r="I27" s="331">
        <f>H27/H40*100</f>
        <v>17.31222945634595</v>
      </c>
      <c r="J27" s="330">
        <f t="shared" si="3"/>
        <v>-4416000</v>
      </c>
      <c r="K27" s="330">
        <v>470749970</v>
      </c>
      <c r="L27" s="331">
        <f>K27/K40*100</f>
        <v>14.751940087069951</v>
      </c>
      <c r="M27" s="138">
        <f t="shared" si="4"/>
        <v>2121626030</v>
      </c>
      <c r="N27" s="139">
        <f t="shared" si="5"/>
        <v>18.159015898928242</v>
      </c>
    </row>
    <row r="28" spans="1:16">
      <c r="A28" s="1918" t="s">
        <v>361</v>
      </c>
      <c r="B28" s="1918"/>
      <c r="C28" s="54" t="s">
        <v>39</v>
      </c>
      <c r="D28" s="119">
        <v>0</v>
      </c>
      <c r="E28" s="120">
        <v>0</v>
      </c>
      <c r="F28" s="119">
        <v>0</v>
      </c>
      <c r="G28" s="137">
        <v>0</v>
      </c>
      <c r="H28" s="330">
        <v>0</v>
      </c>
      <c r="I28" s="331">
        <v>0</v>
      </c>
      <c r="J28" s="330">
        <f t="shared" si="3"/>
        <v>0</v>
      </c>
      <c r="K28" s="330"/>
      <c r="L28" s="331">
        <f>K28/K40*100</f>
        <v>0</v>
      </c>
      <c r="M28" s="138">
        <f t="shared" si="4"/>
        <v>0</v>
      </c>
      <c r="N28" s="139">
        <v>0</v>
      </c>
    </row>
    <row r="29" spans="1:16">
      <c r="A29" s="1918" t="s">
        <v>362</v>
      </c>
      <c r="B29" s="1918"/>
      <c r="C29" s="54" t="s">
        <v>40</v>
      </c>
      <c r="D29" s="119">
        <v>2734789019</v>
      </c>
      <c r="E29" s="120">
        <f>D29/D40*100</f>
        <v>18.301413725415607</v>
      </c>
      <c r="F29" s="119">
        <v>2508000000</v>
      </c>
      <c r="G29" s="137">
        <f>F29/F40*100</f>
        <v>16.760395906213155</v>
      </c>
      <c r="H29" s="330">
        <v>2508000000</v>
      </c>
      <c r="I29" s="331">
        <f>H29/H40*100</f>
        <v>16.748755379819766</v>
      </c>
      <c r="J29" s="330">
        <f t="shared" si="3"/>
        <v>0</v>
      </c>
      <c r="K29" s="330">
        <v>1044890</v>
      </c>
      <c r="L29" s="331">
        <f>K29/K40*100</f>
        <v>3.2743825087399418E-2</v>
      </c>
      <c r="M29" s="138">
        <f t="shared" si="4"/>
        <v>2506955110</v>
      </c>
      <c r="N29" s="139">
        <f t="shared" si="5"/>
        <v>4.1662280701754387E-2</v>
      </c>
    </row>
    <row r="30" spans="1:16">
      <c r="A30" s="1918" t="s">
        <v>363</v>
      </c>
      <c r="B30" s="1918"/>
      <c r="C30" s="54" t="s">
        <v>41</v>
      </c>
      <c r="D30" s="119">
        <v>177095622</v>
      </c>
      <c r="E30" s="120">
        <f>D30/D40*100</f>
        <v>1.1851372170446079</v>
      </c>
      <c r="F30" s="119">
        <v>76000000</v>
      </c>
      <c r="G30" s="137">
        <f>F30/F40*100</f>
        <v>0.50789078503676222</v>
      </c>
      <c r="H30" s="330">
        <v>79100000</v>
      </c>
      <c r="I30" s="331">
        <f>H30/H40*100</f>
        <v>0.52824025141297593</v>
      </c>
      <c r="J30" s="330">
        <f t="shared" si="3"/>
        <v>3100000</v>
      </c>
      <c r="K30" s="330">
        <v>3175317</v>
      </c>
      <c r="L30" s="331">
        <f>K30/K40*10</f>
        <v>9.9505234469700957E-3</v>
      </c>
      <c r="M30" s="138">
        <f t="shared" si="4"/>
        <v>75924683</v>
      </c>
      <c r="N30" s="139">
        <f t="shared" si="5"/>
        <v>4.0143072060682687</v>
      </c>
    </row>
    <row r="31" spans="1:16">
      <c r="A31" s="1918" t="s">
        <v>364</v>
      </c>
      <c r="B31" s="1918"/>
      <c r="C31" s="54" t="s">
        <v>42</v>
      </c>
      <c r="D31" s="119">
        <v>133986658</v>
      </c>
      <c r="E31" s="120">
        <f>D31/D40*100</f>
        <v>0.89664878888551891</v>
      </c>
      <c r="F31" s="119">
        <v>120360000</v>
      </c>
      <c r="G31" s="137">
        <f>F31/F40*100</f>
        <v>0.80433861693453568</v>
      </c>
      <c r="H31" s="330">
        <v>132076000</v>
      </c>
      <c r="I31" s="331">
        <f>H31/H40*100</f>
        <v>0.88202097908495825</v>
      </c>
      <c r="J31" s="330">
        <f t="shared" si="3"/>
        <v>11716000</v>
      </c>
      <c r="K31" s="330">
        <v>35541848</v>
      </c>
      <c r="L31" s="331">
        <f>K31/K40*100</f>
        <v>1.113778535726188</v>
      </c>
      <c r="M31" s="138">
        <f t="shared" si="4"/>
        <v>96534152</v>
      </c>
      <c r="N31" s="139">
        <f t="shared" si="5"/>
        <v>26.910148702262333</v>
      </c>
    </row>
    <row r="32" spans="1:16">
      <c r="A32" s="1918"/>
      <c r="B32" s="1918"/>
      <c r="C32" s="58" t="s">
        <v>249</v>
      </c>
      <c r="D32" s="121">
        <f>SUM(D25:D31)</f>
        <v>13120394545</v>
      </c>
      <c r="E32" s="122">
        <f>D32/D40*100</f>
        <v>87.802666728760556</v>
      </c>
      <c r="F32" s="121">
        <f>SUM(F25:F31)</f>
        <v>13679560000</v>
      </c>
      <c r="G32" s="140">
        <f>F32/F40*100</f>
        <v>91.417400886282792</v>
      </c>
      <c r="H32" s="332">
        <f>SUM(H25:H31)</f>
        <v>13689960000</v>
      </c>
      <c r="I32" s="333">
        <f>H32/H40*100</f>
        <v>91.42336172229561</v>
      </c>
      <c r="J32" s="332">
        <f>SUM(J25:J31)</f>
        <v>10400000</v>
      </c>
      <c r="K32" s="332">
        <f>SUM(K25:K31)</f>
        <v>3072705812</v>
      </c>
      <c r="L32" s="333">
        <f>K32/K40*100</f>
        <v>96.289697148181702</v>
      </c>
      <c r="M32" s="141">
        <f t="shared" si="4"/>
        <v>10617254188</v>
      </c>
      <c r="N32" s="142">
        <f t="shared" si="5"/>
        <v>22.444958290601289</v>
      </c>
    </row>
    <row r="33" spans="1:14">
      <c r="A33" s="1918" t="s">
        <v>365</v>
      </c>
      <c r="B33" s="1918"/>
      <c r="C33" s="54" t="s">
        <v>43</v>
      </c>
      <c r="D33" s="119">
        <v>6570863</v>
      </c>
      <c r="E33" s="120">
        <f>D33/D40*100</f>
        <v>4.3972709214694108E-2</v>
      </c>
      <c r="F33" s="119">
        <v>3000000</v>
      </c>
      <c r="G33" s="137">
        <f>F33/F40*100</f>
        <v>2.0048320461977458E-2</v>
      </c>
      <c r="H33" s="330">
        <v>28500000</v>
      </c>
      <c r="I33" s="331">
        <f>H33/H40*100</f>
        <v>0.19032676567977008</v>
      </c>
      <c r="J33" s="330">
        <f t="shared" si="3"/>
        <v>25500000</v>
      </c>
      <c r="K33" s="330">
        <v>8229154</v>
      </c>
      <c r="L33" s="331">
        <f>K33/K40*100</f>
        <v>0.25787784282869319</v>
      </c>
      <c r="M33" s="138">
        <f t="shared" si="4"/>
        <v>20270846</v>
      </c>
      <c r="N33" s="139">
        <v>0</v>
      </c>
    </row>
    <row r="34" spans="1:14">
      <c r="A34" s="1918" t="s">
        <v>366</v>
      </c>
      <c r="B34" s="1918"/>
      <c r="C34" s="54" t="s">
        <v>44</v>
      </c>
      <c r="D34" s="119">
        <v>1787262940</v>
      </c>
      <c r="E34" s="120">
        <f>D34/D40*100</f>
        <v>11.960497966677936</v>
      </c>
      <c r="F34" s="119">
        <v>1261287000</v>
      </c>
      <c r="G34" s="137">
        <f>F34/F40*100</f>
        <v>8.4288953235087209</v>
      </c>
      <c r="H34" s="330">
        <v>1235787000</v>
      </c>
      <c r="I34" s="331">
        <f>H34/H40*100</f>
        <v>8.2527488694423177</v>
      </c>
      <c r="J34" s="330">
        <f t="shared" si="3"/>
        <v>-25500000</v>
      </c>
      <c r="K34" s="330">
        <v>90170524</v>
      </c>
      <c r="L34" s="331">
        <f>K34/K40*100</f>
        <v>2.825682957914375</v>
      </c>
      <c r="M34" s="138">
        <f t="shared" si="4"/>
        <v>1145616476</v>
      </c>
      <c r="N34" s="139">
        <f t="shared" si="5"/>
        <v>7.2966072632257823</v>
      </c>
    </row>
    <row r="35" spans="1:14" ht="18">
      <c r="A35" s="1918"/>
      <c r="B35" s="1918"/>
      <c r="C35" s="58" t="s">
        <v>250</v>
      </c>
      <c r="D35" s="121">
        <f>D33+D34</f>
        <v>1793833803</v>
      </c>
      <c r="E35" s="122">
        <f>D35/D40*100</f>
        <v>12.00447067589263</v>
      </c>
      <c r="F35" s="121">
        <f>F33+F34</f>
        <v>1264287000</v>
      </c>
      <c r="G35" s="140">
        <f>F35/F40*100</f>
        <v>8.4489436439706989</v>
      </c>
      <c r="H35" s="332">
        <f>SUM(H33:H34)</f>
        <v>1264287000</v>
      </c>
      <c r="I35" s="333">
        <f>H35/H40*100</f>
        <v>8.4430756351220868</v>
      </c>
      <c r="J35" s="332">
        <f>SUM(J33:J34)</f>
        <v>0</v>
      </c>
      <c r="K35" s="332">
        <f>SUM(K33:K34)</f>
        <v>98399678</v>
      </c>
      <c r="L35" s="333">
        <f>K35/K40*100</f>
        <v>3.0835608007430677</v>
      </c>
      <c r="M35" s="138">
        <f t="shared" si="4"/>
        <v>1165887322</v>
      </c>
      <c r="N35" s="139">
        <f t="shared" si="5"/>
        <v>7.7830174635980587</v>
      </c>
    </row>
    <row r="36" spans="1:14">
      <c r="A36" s="1918" t="s">
        <v>365</v>
      </c>
      <c r="B36" s="1918"/>
      <c r="C36" s="54" t="s">
        <v>43</v>
      </c>
      <c r="D36" s="119">
        <v>0</v>
      </c>
      <c r="E36" s="120">
        <v>0</v>
      </c>
      <c r="F36" s="119">
        <v>0</v>
      </c>
      <c r="G36" s="137">
        <v>0</v>
      </c>
      <c r="H36" s="330">
        <v>0</v>
      </c>
      <c r="I36" s="331">
        <v>0</v>
      </c>
      <c r="J36" s="330">
        <v>0</v>
      </c>
      <c r="K36" s="330">
        <v>0</v>
      </c>
      <c r="L36" s="331">
        <v>0</v>
      </c>
      <c r="M36" s="138">
        <f t="shared" si="4"/>
        <v>0</v>
      </c>
      <c r="N36" s="139">
        <v>0</v>
      </c>
    </row>
    <row r="37" spans="1:14">
      <c r="A37" s="1918" t="s">
        <v>366</v>
      </c>
      <c r="B37" s="1918"/>
      <c r="C37" s="54" t="s">
        <v>44</v>
      </c>
      <c r="D37" s="119">
        <v>28819550</v>
      </c>
      <c r="E37" s="120">
        <f>D37/D40*100</f>
        <v>0.19286259534681177</v>
      </c>
      <c r="F37" s="119">
        <v>20000000</v>
      </c>
      <c r="G37" s="137">
        <f>F37/F40*100</f>
        <v>0.1336554697465164</v>
      </c>
      <c r="H37" s="330">
        <v>20000000</v>
      </c>
      <c r="I37" s="331">
        <f>H37/H40*100</f>
        <v>0.1335626425822948</v>
      </c>
      <c r="J37" s="330">
        <f t="shared" ref="J37" si="6">H37-F37</f>
        <v>0</v>
      </c>
      <c r="K37" s="330">
        <v>20000000</v>
      </c>
      <c r="L37" s="331">
        <v>0</v>
      </c>
      <c r="M37" s="138">
        <f t="shared" si="4"/>
        <v>0</v>
      </c>
      <c r="N37" s="139">
        <v>0</v>
      </c>
    </row>
    <row r="38" spans="1:14" ht="18">
      <c r="A38" s="1918"/>
      <c r="B38" s="1918"/>
      <c r="C38" s="58" t="s">
        <v>251</v>
      </c>
      <c r="D38" s="121">
        <f>D37</f>
        <v>28819550</v>
      </c>
      <c r="E38" s="122">
        <v>0</v>
      </c>
      <c r="F38" s="121">
        <f>F37</f>
        <v>20000000</v>
      </c>
      <c r="G38" s="140">
        <f>F38/F40*100</f>
        <v>0.1336554697465164</v>
      </c>
      <c r="H38" s="332">
        <f>H37</f>
        <v>20000000</v>
      </c>
      <c r="I38" s="333">
        <v>0</v>
      </c>
      <c r="J38" s="332">
        <v>0</v>
      </c>
      <c r="K38" s="332">
        <v>0</v>
      </c>
      <c r="L38" s="333">
        <v>0</v>
      </c>
      <c r="M38" s="138">
        <f t="shared" si="4"/>
        <v>20000000</v>
      </c>
      <c r="N38" s="142">
        <v>0</v>
      </c>
    </row>
    <row r="39" spans="1:14">
      <c r="A39" s="1918"/>
      <c r="B39" s="1918"/>
      <c r="C39" s="58" t="s">
        <v>252</v>
      </c>
      <c r="D39" s="121">
        <f>D35+D38</f>
        <v>1822653353</v>
      </c>
      <c r="E39" s="122">
        <f>D39/D40*100</f>
        <v>12.19733327123944</v>
      </c>
      <c r="F39" s="121">
        <f>F35+F38</f>
        <v>1284287000</v>
      </c>
      <c r="G39" s="140">
        <f>F39/F40*100</f>
        <v>8.5825991137172135</v>
      </c>
      <c r="H39" s="332">
        <f>H35+H37</f>
        <v>1284287000</v>
      </c>
      <c r="I39" s="333">
        <f>H39/H40*100</f>
        <v>8.5766382777043813</v>
      </c>
      <c r="J39" s="332">
        <f>SUM(J36:J38)</f>
        <v>0</v>
      </c>
      <c r="K39" s="332">
        <f>K35+K37</f>
        <v>118399678</v>
      </c>
      <c r="L39" s="333">
        <v>2</v>
      </c>
      <c r="M39" s="141">
        <f t="shared" si="4"/>
        <v>1165887322</v>
      </c>
      <c r="N39" s="142">
        <v>0</v>
      </c>
    </row>
    <row r="40" spans="1:14" ht="18">
      <c r="A40" s="1918"/>
      <c r="B40" s="1918"/>
      <c r="C40" s="58" t="s">
        <v>253</v>
      </c>
      <c r="D40" s="121">
        <f>D32+D39</f>
        <v>14943047898</v>
      </c>
      <c r="E40" s="122">
        <v>100</v>
      </c>
      <c r="F40" s="121">
        <f>F32+F39</f>
        <v>14963847000</v>
      </c>
      <c r="G40" s="140">
        <v>100</v>
      </c>
      <c r="H40" s="332">
        <f>H32+H39</f>
        <v>14974247000</v>
      </c>
      <c r="I40" s="333">
        <v>100</v>
      </c>
      <c r="J40" s="332">
        <f>J32+J35+J39</f>
        <v>10400000</v>
      </c>
      <c r="K40" s="332">
        <f>K32+K39</f>
        <v>3191105490</v>
      </c>
      <c r="L40" s="333">
        <f>L32+L35</f>
        <v>99.373257948924774</v>
      </c>
      <c r="M40" s="141">
        <f>M32+M39</f>
        <v>11783141510</v>
      </c>
      <c r="N40" s="142">
        <f>K40/H40*100</f>
        <v>21.310624100163434</v>
      </c>
    </row>
    <row r="41" spans="1:14" ht="18">
      <c r="A41" s="1918"/>
      <c r="B41" s="1918"/>
      <c r="C41" s="58" t="s">
        <v>247</v>
      </c>
      <c r="D41" s="121">
        <v>2897503</v>
      </c>
      <c r="E41" s="122"/>
      <c r="F41" s="121"/>
      <c r="G41" s="140"/>
      <c r="H41" s="141"/>
      <c r="I41" s="140"/>
      <c r="J41" s="141"/>
      <c r="K41" s="141"/>
      <c r="L41" s="140"/>
      <c r="M41" s="141"/>
      <c r="N41" s="142"/>
    </row>
    <row r="42" spans="1:14" ht="18.75" thickBot="1">
      <c r="A42" s="1918"/>
      <c r="B42" s="1918"/>
      <c r="C42" s="58" t="s">
        <v>254</v>
      </c>
      <c r="D42" s="121">
        <f>D40+D41</f>
        <v>14945945401</v>
      </c>
      <c r="E42" s="122"/>
      <c r="F42" s="121"/>
      <c r="G42" s="122"/>
      <c r="H42" s="121"/>
      <c r="I42" s="122"/>
      <c r="J42" s="121"/>
      <c r="K42" s="121">
        <f>K40+K41</f>
        <v>3191105490</v>
      </c>
      <c r="L42" s="122"/>
      <c r="M42" s="121"/>
      <c r="N42" s="61"/>
    </row>
    <row r="43" spans="1:14" ht="16.5" thickTop="1" thickBot="1">
      <c r="A43" s="1929"/>
      <c r="B43" s="1929"/>
      <c r="C43" s="62" t="s">
        <v>255</v>
      </c>
      <c r="D43" s="373">
        <v>4886</v>
      </c>
      <c r="E43" s="63"/>
      <c r="F43" s="318">
        <v>5391</v>
      </c>
      <c r="G43" s="318"/>
      <c r="H43" s="318">
        <v>5391</v>
      </c>
      <c r="I43" s="319"/>
      <c r="J43" s="319"/>
      <c r="K43" s="374">
        <v>4853</v>
      </c>
      <c r="L43" s="63"/>
      <c r="M43" s="166"/>
      <c r="N43" s="64"/>
    </row>
    <row r="44" spans="1:14" ht="15.75" thickTop="1"/>
    <row r="45" spans="1:14">
      <c r="L45" s="215"/>
    </row>
    <row r="46" spans="1:14" ht="15.75">
      <c r="D46" s="1930" t="s">
        <v>408</v>
      </c>
      <c r="E46" s="160" t="s">
        <v>410</v>
      </c>
      <c r="F46" s="600"/>
      <c r="G46" s="1919" t="s">
        <v>409</v>
      </c>
      <c r="H46" s="1920"/>
      <c r="I46" s="359" t="s">
        <v>410</v>
      </c>
      <c r="J46" s="1925"/>
      <c r="K46" s="1926"/>
    </row>
    <row r="47" spans="1:14">
      <c r="D47" s="1931"/>
      <c r="E47" s="160" t="s">
        <v>411</v>
      </c>
      <c r="F47" s="161"/>
      <c r="G47" s="1921"/>
      <c r="H47" s="1922"/>
      <c r="I47" s="359" t="s">
        <v>411</v>
      </c>
      <c r="J47" s="1927"/>
      <c r="K47" s="1928"/>
      <c r="M47" s="207"/>
    </row>
    <row r="48" spans="1:14">
      <c r="D48" s="1932"/>
      <c r="E48" s="160" t="s">
        <v>413</v>
      </c>
      <c r="F48" s="161"/>
      <c r="G48" s="1923"/>
      <c r="H48" s="1924"/>
      <c r="I48" s="359" t="s">
        <v>412</v>
      </c>
      <c r="J48" s="1927"/>
      <c r="K48" s="1928"/>
    </row>
    <row r="49" spans="1:18">
      <c r="D49" s="162"/>
      <c r="E49" s="163"/>
      <c r="F49" s="164"/>
      <c r="G49" s="165"/>
      <c r="H49" s="165"/>
      <c r="I49" s="163"/>
      <c r="J49" s="163"/>
      <c r="K49" s="163"/>
    </row>
    <row r="50" spans="1:18">
      <c r="D50" s="162"/>
      <c r="E50" s="163"/>
      <c r="F50" s="164"/>
      <c r="G50" s="165"/>
      <c r="H50" s="165"/>
      <c r="I50" s="163"/>
      <c r="J50" s="163"/>
      <c r="K50" s="163"/>
    </row>
    <row r="51" spans="1:18">
      <c r="D51" s="162"/>
      <c r="E51" s="163"/>
      <c r="F51" s="164"/>
      <c r="G51" s="165"/>
      <c r="H51" s="165"/>
      <c r="I51" s="163"/>
      <c r="J51" s="163"/>
      <c r="K51" s="163"/>
    </row>
    <row r="52" spans="1:18">
      <c r="D52" s="162"/>
      <c r="E52" s="163"/>
      <c r="F52" s="164"/>
      <c r="G52" s="165"/>
      <c r="H52" s="165"/>
      <c r="I52" s="163"/>
      <c r="J52" s="163"/>
      <c r="K52" s="163"/>
    </row>
    <row r="53" spans="1:18">
      <c r="A53" s="1"/>
      <c r="B53" s="1"/>
      <c r="C53" s="599"/>
      <c r="D53" s="597"/>
      <c r="E53" s="597"/>
      <c r="F53" s="597"/>
      <c r="G53" s="597"/>
      <c r="H53" s="597"/>
      <c r="I53" s="597"/>
      <c r="J53" s="597"/>
      <c r="K53" s="597"/>
      <c r="L53" s="597"/>
      <c r="M53" s="597"/>
      <c r="N53" s="597"/>
      <c r="O53" s="597"/>
      <c r="P53" s="597"/>
      <c r="Q53" s="597"/>
      <c r="R53" s="597"/>
    </row>
    <row r="54" spans="1:18">
      <c r="A54" s="1"/>
      <c r="B54" s="1"/>
      <c r="F54" s="599"/>
      <c r="G54" s="597" t="s">
        <v>414</v>
      </c>
      <c r="H54" s="597"/>
      <c r="I54" s="597"/>
    </row>
    <row r="55" spans="1:18" ht="15.75" thickBot="1">
      <c r="A55" s="1885" t="s">
        <v>538</v>
      </c>
      <c r="B55" s="1885"/>
      <c r="C55" s="1885"/>
      <c r="D55" s="1885"/>
      <c r="E55" s="1885"/>
      <c r="F55" s="1885"/>
      <c r="G55" s="1885"/>
      <c r="H55" s="1885"/>
      <c r="I55" s="1885"/>
      <c r="J55" s="1885"/>
      <c r="K55" s="1885"/>
      <c r="L55" s="1885"/>
      <c r="M55" s="1885"/>
      <c r="N55" s="1885"/>
      <c r="O55" s="1885"/>
    </row>
    <row r="56" spans="1:18" ht="15.75" thickTop="1">
      <c r="A56" s="1886" t="s">
        <v>0</v>
      </c>
      <c r="B56" s="1803" t="s">
        <v>1</v>
      </c>
      <c r="C56" s="1800" t="s">
        <v>2</v>
      </c>
      <c r="D56" s="1803" t="s">
        <v>3</v>
      </c>
      <c r="E56" s="1805" t="s">
        <v>4</v>
      </c>
      <c r="F56" s="1808" t="s">
        <v>5</v>
      </c>
      <c r="G56" s="1809"/>
      <c r="H56" s="1809"/>
      <c r="I56" s="1809"/>
      <c r="J56" s="1809"/>
      <c r="K56" s="1809"/>
      <c r="L56" s="1809"/>
      <c r="M56" s="1809"/>
      <c r="N56" s="1809"/>
      <c r="O56" s="1912"/>
    </row>
    <row r="57" spans="1:18">
      <c r="A57" s="1887"/>
      <c r="B57" s="1892"/>
      <c r="C57" s="1801"/>
      <c r="D57" s="1804"/>
      <c r="E57" s="1806"/>
      <c r="F57" s="9">
        <v>230</v>
      </c>
      <c r="G57" s="9">
        <v>231</v>
      </c>
      <c r="H57" s="9">
        <v>600</v>
      </c>
      <c r="I57" s="9">
        <v>601</v>
      </c>
      <c r="J57" s="9">
        <v>602</v>
      </c>
      <c r="K57" s="9">
        <v>603</v>
      </c>
      <c r="L57" s="9">
        <v>604</v>
      </c>
      <c r="M57" s="9">
        <v>605</v>
      </c>
      <c r="N57" s="9">
        <v>606</v>
      </c>
      <c r="O57" s="10" t="s">
        <v>6</v>
      </c>
    </row>
    <row r="58" spans="1:18">
      <c r="A58" s="1887"/>
      <c r="B58" s="1892"/>
      <c r="C58" s="1801"/>
      <c r="D58" s="1913" t="s">
        <v>7</v>
      </c>
      <c r="E58" s="1806"/>
      <c r="F58" s="367" t="s">
        <v>273</v>
      </c>
      <c r="G58" s="367" t="s">
        <v>273</v>
      </c>
      <c r="H58" s="1914" t="s">
        <v>8</v>
      </c>
      <c r="I58" s="367" t="s">
        <v>274</v>
      </c>
      <c r="J58" s="367" t="s">
        <v>276</v>
      </c>
      <c r="K58" s="367" t="s">
        <v>278</v>
      </c>
      <c r="L58" s="367" t="s">
        <v>280</v>
      </c>
      <c r="M58" s="367" t="s">
        <v>282</v>
      </c>
      <c r="N58" s="1914" t="s">
        <v>9</v>
      </c>
      <c r="O58" s="1916" t="s">
        <v>6</v>
      </c>
    </row>
    <row r="59" spans="1:18" ht="18">
      <c r="A59" s="1888"/>
      <c r="B59" s="1893"/>
      <c r="C59" s="1802"/>
      <c r="D59" s="1893"/>
      <c r="E59" s="1807"/>
      <c r="F59" s="21" t="s">
        <v>43</v>
      </c>
      <c r="G59" s="21" t="s">
        <v>44</v>
      </c>
      <c r="H59" s="1915"/>
      <c r="I59" s="21" t="s">
        <v>275</v>
      </c>
      <c r="J59" s="21" t="s">
        <v>277</v>
      </c>
      <c r="K59" s="21" t="s">
        <v>279</v>
      </c>
      <c r="L59" s="21" t="s">
        <v>281</v>
      </c>
      <c r="M59" s="21" t="s">
        <v>283</v>
      </c>
      <c r="N59" s="1915"/>
      <c r="O59" s="1917"/>
    </row>
    <row r="60" spans="1:18">
      <c r="A60" s="14">
        <v>14</v>
      </c>
      <c r="B60" s="16">
        <v>1</v>
      </c>
      <c r="C60" s="17" t="s">
        <v>10</v>
      </c>
      <c r="D60" s="16">
        <v>2026</v>
      </c>
      <c r="E60" s="15" t="s">
        <v>11</v>
      </c>
      <c r="F60" s="315">
        <v>3000000</v>
      </c>
      <c r="G60" s="315">
        <v>1261287000</v>
      </c>
      <c r="H60" s="315">
        <v>7075004000</v>
      </c>
      <c r="I60" s="315">
        <v>1303404000</v>
      </c>
      <c r="J60" s="315">
        <v>2596792000</v>
      </c>
      <c r="K60" s="316">
        <v>0</v>
      </c>
      <c r="L60" s="315">
        <v>2508000000</v>
      </c>
      <c r="M60" s="315">
        <v>76000000</v>
      </c>
      <c r="N60" s="315">
        <v>120360000</v>
      </c>
      <c r="O60" s="317">
        <f>F60+G60+H60+I60+J60+L60+M60+N60</f>
        <v>14943847000</v>
      </c>
    </row>
    <row r="61" spans="1:18">
      <c r="A61" s="14">
        <v>14</v>
      </c>
      <c r="B61" s="16">
        <v>1</v>
      </c>
      <c r="C61" s="17" t="s">
        <v>10</v>
      </c>
      <c r="D61" s="16">
        <v>2026</v>
      </c>
      <c r="E61" s="15" t="s">
        <v>12</v>
      </c>
      <c r="F61" s="315">
        <v>28500000</v>
      </c>
      <c r="G61" s="315">
        <v>1235787000</v>
      </c>
      <c r="H61" s="315">
        <v>7075004000</v>
      </c>
      <c r="I61" s="315">
        <v>1303404000</v>
      </c>
      <c r="J61" s="315">
        <v>2592376000</v>
      </c>
      <c r="K61" s="316">
        <v>0</v>
      </c>
      <c r="L61" s="315">
        <v>2508000000</v>
      </c>
      <c r="M61" s="315">
        <v>79100000</v>
      </c>
      <c r="N61" s="315">
        <v>132076000</v>
      </c>
      <c r="O61" s="317">
        <f t="shared" ref="O61:O63" si="7">F61+G61+H61+I61+J61+L61+M61+N61</f>
        <v>14954247000</v>
      </c>
    </row>
    <row r="62" spans="1:18">
      <c r="A62" s="14">
        <v>14</v>
      </c>
      <c r="B62" s="16">
        <v>1</v>
      </c>
      <c r="C62" s="17" t="s">
        <v>10</v>
      </c>
      <c r="D62" s="16">
        <v>2026</v>
      </c>
      <c r="E62" s="15" t="s">
        <v>13</v>
      </c>
      <c r="F62" s="315">
        <v>8229154</v>
      </c>
      <c r="G62" s="315">
        <v>90170524</v>
      </c>
      <c r="H62" s="315">
        <v>2196970720</v>
      </c>
      <c r="I62" s="315">
        <v>365223067</v>
      </c>
      <c r="J62" s="315">
        <v>470749970</v>
      </c>
      <c r="K62" s="316">
        <v>0</v>
      </c>
      <c r="L62" s="315">
        <v>1044890</v>
      </c>
      <c r="M62" s="315">
        <v>3175317</v>
      </c>
      <c r="N62" s="315">
        <v>35541848</v>
      </c>
      <c r="O62" s="317">
        <f t="shared" si="7"/>
        <v>3171105490</v>
      </c>
    </row>
    <row r="63" spans="1:18">
      <c r="A63" s="14">
        <v>14</v>
      </c>
      <c r="B63" s="16">
        <v>1</v>
      </c>
      <c r="C63" s="17" t="s">
        <v>10</v>
      </c>
      <c r="D63" s="16">
        <v>2026</v>
      </c>
      <c r="E63" s="15" t="s">
        <v>14</v>
      </c>
      <c r="F63" s="315">
        <v>15420616</v>
      </c>
      <c r="G63" s="315">
        <v>0</v>
      </c>
      <c r="H63" s="316">
        <v>0</v>
      </c>
      <c r="I63" s="316">
        <v>0</v>
      </c>
      <c r="J63" s="315">
        <v>203766840</v>
      </c>
      <c r="K63" s="316">
        <v>0</v>
      </c>
      <c r="L63" s="316">
        <v>0</v>
      </c>
      <c r="M63" s="316">
        <v>0</v>
      </c>
      <c r="N63" s="316">
        <v>0</v>
      </c>
      <c r="O63" s="317">
        <f t="shared" si="7"/>
        <v>219187456</v>
      </c>
    </row>
    <row r="64" spans="1:18">
      <c r="A64" s="14">
        <v>14</v>
      </c>
      <c r="B64" s="16">
        <v>2</v>
      </c>
      <c r="C64" s="17" t="s">
        <v>471</v>
      </c>
      <c r="D64" s="16">
        <v>2026</v>
      </c>
      <c r="E64" s="15" t="s">
        <v>11</v>
      </c>
      <c r="F64" s="316">
        <v>0</v>
      </c>
      <c r="G64" s="315">
        <v>20000000</v>
      </c>
      <c r="H64" s="316">
        <v>0</v>
      </c>
      <c r="I64" s="316">
        <v>0</v>
      </c>
      <c r="J64" s="316">
        <v>0</v>
      </c>
      <c r="K64" s="316">
        <v>0</v>
      </c>
      <c r="L64" s="316">
        <v>0</v>
      </c>
      <c r="M64" s="316">
        <v>0</v>
      </c>
      <c r="N64" s="316">
        <v>0</v>
      </c>
      <c r="O64" s="317">
        <f>F64+G64+H64+I64+J64+L64+M64+N64</f>
        <v>20000000</v>
      </c>
    </row>
    <row r="65" spans="1:15">
      <c r="A65" s="14">
        <v>14</v>
      </c>
      <c r="B65" s="16">
        <v>2</v>
      </c>
      <c r="C65" s="17" t="s">
        <v>471</v>
      </c>
      <c r="D65" s="16">
        <v>2026</v>
      </c>
      <c r="E65" s="15" t="s">
        <v>12</v>
      </c>
      <c r="F65" s="315"/>
      <c r="G65" s="315">
        <v>20000000</v>
      </c>
      <c r="H65" s="316">
        <v>0</v>
      </c>
      <c r="I65" s="316">
        <v>0</v>
      </c>
      <c r="J65" s="316">
        <v>0</v>
      </c>
      <c r="K65" s="316">
        <v>0</v>
      </c>
      <c r="L65" s="316">
        <v>0</v>
      </c>
      <c r="M65" s="316">
        <v>0</v>
      </c>
      <c r="N65" s="316">
        <v>0</v>
      </c>
      <c r="O65" s="317">
        <f t="shared" ref="O65:O78" si="8">F65+G65+H65+I65+J65+L65+M65+N65</f>
        <v>20000000</v>
      </c>
    </row>
    <row r="66" spans="1:15">
      <c r="A66" s="14">
        <v>14</v>
      </c>
      <c r="B66" s="16">
        <v>2</v>
      </c>
      <c r="C66" s="17" t="s">
        <v>471</v>
      </c>
      <c r="D66" s="16">
        <v>2026</v>
      </c>
      <c r="E66" s="15" t="s">
        <v>13</v>
      </c>
      <c r="F66" s="315"/>
      <c r="G66" s="315">
        <v>20000000</v>
      </c>
      <c r="H66" s="316">
        <v>0</v>
      </c>
      <c r="I66" s="316">
        <v>0</v>
      </c>
      <c r="J66" s="316">
        <v>0</v>
      </c>
      <c r="K66" s="316">
        <v>0</v>
      </c>
      <c r="L66" s="316">
        <v>0</v>
      </c>
      <c r="M66" s="316">
        <v>0</v>
      </c>
      <c r="N66" s="316">
        <v>0</v>
      </c>
      <c r="O66" s="317">
        <f t="shared" si="8"/>
        <v>20000000</v>
      </c>
    </row>
    <row r="67" spans="1:15">
      <c r="A67" s="14">
        <v>14</v>
      </c>
      <c r="B67" s="16">
        <v>2</v>
      </c>
      <c r="C67" s="17" t="s">
        <v>471</v>
      </c>
      <c r="D67" s="16">
        <v>2026</v>
      </c>
      <c r="E67" s="15" t="s">
        <v>14</v>
      </c>
      <c r="F67" s="316">
        <v>0</v>
      </c>
      <c r="G67" s="316">
        <v>0</v>
      </c>
      <c r="H67" s="316">
        <v>0</v>
      </c>
      <c r="I67" s="316">
        <v>0</v>
      </c>
      <c r="J67" s="316">
        <v>0</v>
      </c>
      <c r="K67" s="316">
        <v>0</v>
      </c>
      <c r="L67" s="316">
        <v>0</v>
      </c>
      <c r="M67" s="316">
        <v>0</v>
      </c>
      <c r="N67" s="316">
        <v>0</v>
      </c>
      <c r="O67" s="317">
        <f t="shared" si="8"/>
        <v>0</v>
      </c>
    </row>
    <row r="68" spans="1:15">
      <c r="A68" s="14">
        <v>14</v>
      </c>
      <c r="B68" s="16">
        <v>4</v>
      </c>
      <c r="C68" s="17" t="s">
        <v>472</v>
      </c>
      <c r="D68" s="16">
        <v>2026</v>
      </c>
      <c r="E68" s="15" t="s">
        <v>11</v>
      </c>
      <c r="F68" s="316">
        <v>0</v>
      </c>
      <c r="G68" s="316">
        <v>0</v>
      </c>
      <c r="H68" s="316">
        <v>0</v>
      </c>
      <c r="I68" s="316">
        <v>0</v>
      </c>
      <c r="J68" s="316">
        <v>0</v>
      </c>
      <c r="K68" s="316">
        <v>0</v>
      </c>
      <c r="L68" s="316">
        <v>0</v>
      </c>
      <c r="M68" s="316">
        <v>0</v>
      </c>
      <c r="N68" s="316">
        <v>0</v>
      </c>
      <c r="O68" s="317">
        <f t="shared" si="8"/>
        <v>0</v>
      </c>
    </row>
    <row r="69" spans="1:15">
      <c r="A69" s="14">
        <v>14</v>
      </c>
      <c r="B69" s="16">
        <v>4</v>
      </c>
      <c r="C69" s="17" t="s">
        <v>472</v>
      </c>
      <c r="D69" s="16">
        <v>2026</v>
      </c>
      <c r="E69" s="15" t="s">
        <v>12</v>
      </c>
      <c r="F69" s="315"/>
      <c r="G69" s="316">
        <v>0</v>
      </c>
      <c r="H69" s="316">
        <v>0</v>
      </c>
      <c r="I69" s="316">
        <v>0</v>
      </c>
      <c r="J69" s="316">
        <v>0</v>
      </c>
      <c r="K69" s="316">
        <v>0</v>
      </c>
      <c r="L69" s="316">
        <v>0</v>
      </c>
      <c r="M69" s="316">
        <v>0</v>
      </c>
      <c r="N69" s="316">
        <v>0</v>
      </c>
      <c r="O69" s="317">
        <f t="shared" si="8"/>
        <v>0</v>
      </c>
    </row>
    <row r="70" spans="1:15">
      <c r="A70" s="14">
        <v>14</v>
      </c>
      <c r="B70" s="16">
        <v>4</v>
      </c>
      <c r="C70" s="17" t="s">
        <v>472</v>
      </c>
      <c r="D70" s="16">
        <v>2026</v>
      </c>
      <c r="E70" s="15" t="s">
        <v>13</v>
      </c>
      <c r="F70" s="315"/>
      <c r="G70" s="316">
        <v>0</v>
      </c>
      <c r="H70" s="316">
        <v>0</v>
      </c>
      <c r="I70" s="316">
        <v>0</v>
      </c>
      <c r="J70" s="316">
        <v>0</v>
      </c>
      <c r="K70" s="316">
        <v>0</v>
      </c>
      <c r="L70" s="316">
        <v>0</v>
      </c>
      <c r="M70" s="316">
        <v>0</v>
      </c>
      <c r="N70" s="316">
        <v>0</v>
      </c>
      <c r="O70" s="317">
        <f t="shared" si="8"/>
        <v>0</v>
      </c>
    </row>
    <row r="71" spans="1:15">
      <c r="A71" s="14">
        <v>14</v>
      </c>
      <c r="B71" s="16">
        <v>4</v>
      </c>
      <c r="C71" s="17" t="s">
        <v>472</v>
      </c>
      <c r="D71" s="16">
        <v>2026</v>
      </c>
      <c r="E71" s="15" t="s">
        <v>14</v>
      </c>
      <c r="F71" s="316">
        <v>0</v>
      </c>
      <c r="G71" s="316">
        <v>0</v>
      </c>
      <c r="H71" s="316">
        <v>0</v>
      </c>
      <c r="I71" s="316">
        <v>0</v>
      </c>
      <c r="J71" s="316">
        <v>0</v>
      </c>
      <c r="K71" s="316">
        <v>0</v>
      </c>
      <c r="L71" s="316">
        <v>0</v>
      </c>
      <c r="M71" s="316">
        <v>0</v>
      </c>
      <c r="N71" s="316">
        <v>0</v>
      </c>
      <c r="O71" s="317">
        <f t="shared" si="8"/>
        <v>0</v>
      </c>
    </row>
    <row r="72" spans="1:15">
      <c r="A72" s="14">
        <v>14</v>
      </c>
      <c r="B72" s="16"/>
      <c r="C72" s="17" t="s">
        <v>6</v>
      </c>
      <c r="D72" s="16">
        <v>2026</v>
      </c>
      <c r="E72" s="15" t="s">
        <v>11</v>
      </c>
      <c r="F72" s="603">
        <v>3000000</v>
      </c>
      <c r="G72" s="315">
        <f>G60+G64</f>
        <v>1281287000</v>
      </c>
      <c r="H72" s="315">
        <f>H60</f>
        <v>7075004000</v>
      </c>
      <c r="I72" s="315">
        <v>1303404000</v>
      </c>
      <c r="J72" s="315">
        <f>J60</f>
        <v>2596792000</v>
      </c>
      <c r="K72" s="316">
        <v>0</v>
      </c>
      <c r="L72" s="315">
        <v>2508000000</v>
      </c>
      <c r="M72" s="315">
        <v>76000000</v>
      </c>
      <c r="N72" s="315">
        <v>120360000</v>
      </c>
      <c r="O72" s="317">
        <f>F72+G72+H72+I72+J72+L72+M72+N72</f>
        <v>14963847000</v>
      </c>
    </row>
    <row r="73" spans="1:15">
      <c r="A73" s="14">
        <v>14</v>
      </c>
      <c r="B73" s="16"/>
      <c r="C73" s="17" t="s">
        <v>6</v>
      </c>
      <c r="D73" s="16">
        <v>2026</v>
      </c>
      <c r="E73" s="15" t="s">
        <v>12</v>
      </c>
      <c r="F73" s="315">
        <f>F61+F65</f>
        <v>28500000</v>
      </c>
      <c r="G73" s="315">
        <f>G61+G65</f>
        <v>1255787000</v>
      </c>
      <c r="H73" s="315">
        <f>H61</f>
        <v>7075004000</v>
      </c>
      <c r="I73" s="315">
        <v>1303404000</v>
      </c>
      <c r="J73" s="315">
        <f>J61</f>
        <v>2592376000</v>
      </c>
      <c r="K73" s="316">
        <v>0</v>
      </c>
      <c r="L73" s="315">
        <v>2508000000</v>
      </c>
      <c r="M73" s="315">
        <v>79100000</v>
      </c>
      <c r="N73" s="315">
        <v>132076000</v>
      </c>
      <c r="O73" s="317">
        <f t="shared" si="8"/>
        <v>14974247000</v>
      </c>
    </row>
    <row r="74" spans="1:15">
      <c r="A74" s="14">
        <v>14</v>
      </c>
      <c r="B74" s="16"/>
      <c r="C74" s="17" t="s">
        <v>6</v>
      </c>
      <c r="D74" s="16">
        <v>2026</v>
      </c>
      <c r="E74" s="15" t="s">
        <v>13</v>
      </c>
      <c r="F74" s="315">
        <f>F62+F66</f>
        <v>8229154</v>
      </c>
      <c r="G74" s="315">
        <f>90170524+G66</f>
        <v>110170524</v>
      </c>
      <c r="H74" s="315">
        <f>H62</f>
        <v>2196970720</v>
      </c>
      <c r="I74" s="315">
        <v>365223067</v>
      </c>
      <c r="J74" s="315">
        <f>J62</f>
        <v>470749970</v>
      </c>
      <c r="K74" s="316">
        <v>0</v>
      </c>
      <c r="L74" s="315">
        <v>1044890</v>
      </c>
      <c r="M74" s="315">
        <v>3175317</v>
      </c>
      <c r="N74" s="315">
        <v>35541848</v>
      </c>
      <c r="O74" s="317">
        <f>F74+G74+H74+I74+J74+L74+M74+N74</f>
        <v>3191105490</v>
      </c>
    </row>
    <row r="75" spans="1:15">
      <c r="A75" s="14">
        <v>14</v>
      </c>
      <c r="B75" s="16"/>
      <c r="C75" s="17" t="s">
        <v>6</v>
      </c>
      <c r="D75" s="16">
        <v>2026</v>
      </c>
      <c r="E75" s="15" t="s">
        <v>14</v>
      </c>
      <c r="F75" s="315">
        <v>15420616</v>
      </c>
      <c r="G75" s="315"/>
      <c r="H75" s="316">
        <v>0</v>
      </c>
      <c r="I75" s="316">
        <v>0</v>
      </c>
      <c r="J75" s="315">
        <v>203766840</v>
      </c>
      <c r="K75" s="316">
        <v>0</v>
      </c>
      <c r="L75" s="316">
        <v>0</v>
      </c>
      <c r="M75" s="316">
        <v>0</v>
      </c>
      <c r="N75" s="316">
        <v>0</v>
      </c>
      <c r="O75" s="317">
        <f t="shared" si="8"/>
        <v>219187456</v>
      </c>
    </row>
    <row r="76" spans="1:15">
      <c r="A76" s="14">
        <v>14</v>
      </c>
      <c r="B76" s="16"/>
      <c r="C76" s="17" t="s">
        <v>15</v>
      </c>
      <c r="D76" s="16">
        <v>2026</v>
      </c>
      <c r="E76" s="15"/>
      <c r="F76" s="315">
        <f>F73-F74</f>
        <v>20270846</v>
      </c>
      <c r="G76" s="315">
        <f>G73-G74</f>
        <v>1145616476</v>
      </c>
      <c r="H76" s="315">
        <f>H73-H74</f>
        <v>4878033280</v>
      </c>
      <c r="I76" s="315">
        <f>I73-I74</f>
        <v>938180933</v>
      </c>
      <c r="J76" s="315">
        <f>J73-J74</f>
        <v>2121626030</v>
      </c>
      <c r="K76" s="316">
        <v>0</v>
      </c>
      <c r="L76" s="315">
        <f>L73-L74</f>
        <v>2506955110</v>
      </c>
      <c r="M76" s="315">
        <f>M73-M74</f>
        <v>75924683</v>
      </c>
      <c r="N76" s="315">
        <f>N73-N74</f>
        <v>96534152</v>
      </c>
      <c r="O76" s="317">
        <f t="shared" si="8"/>
        <v>11783141510</v>
      </c>
    </row>
    <row r="77" spans="1:15">
      <c r="A77" s="14">
        <v>14</v>
      </c>
      <c r="B77" s="16"/>
      <c r="C77" s="17" t="s">
        <v>16</v>
      </c>
      <c r="D77" s="16">
        <v>2026</v>
      </c>
      <c r="E77" s="15"/>
      <c r="F77" s="315">
        <f>F74/F73*100</f>
        <v>28.874224561403512</v>
      </c>
      <c r="G77" s="315">
        <f>G74/G73*100</f>
        <v>8.7730263173611451</v>
      </c>
      <c r="H77" s="315">
        <f>H74/H73*100</f>
        <v>31.052572125754274</v>
      </c>
      <c r="I77" s="315">
        <f>I74/I73*100</f>
        <v>28.020710923090615</v>
      </c>
      <c r="J77" s="315">
        <f>J74/J73*100</f>
        <v>18.159015898928242</v>
      </c>
      <c r="K77" s="316">
        <v>0</v>
      </c>
      <c r="L77" s="315">
        <f>L74/L73*100</f>
        <v>4.1662280701754387E-2</v>
      </c>
      <c r="M77" s="315">
        <f>M74/M73*100</f>
        <v>4.0143072060682687</v>
      </c>
      <c r="N77" s="315">
        <f>N74/N73*100</f>
        <v>26.910148702262333</v>
      </c>
      <c r="O77" s="315">
        <f>O74/O73*100</f>
        <v>21.310624100163434</v>
      </c>
    </row>
    <row r="78" spans="1:15">
      <c r="A78" s="14">
        <v>14</v>
      </c>
      <c r="B78" s="16">
        <v>6</v>
      </c>
      <c r="C78" s="17" t="s">
        <v>415</v>
      </c>
      <c r="D78" s="16">
        <v>2026</v>
      </c>
      <c r="E78" s="15" t="s">
        <v>13</v>
      </c>
      <c r="F78" s="316">
        <v>0</v>
      </c>
      <c r="G78" s="316">
        <v>0</v>
      </c>
      <c r="H78" s="315"/>
      <c r="I78" s="315"/>
      <c r="J78" s="315"/>
      <c r="K78" s="316"/>
      <c r="L78" s="315"/>
      <c r="M78" s="316">
        <v>0</v>
      </c>
      <c r="N78" s="316">
        <v>0</v>
      </c>
      <c r="O78" s="317">
        <f t="shared" si="8"/>
        <v>0</v>
      </c>
    </row>
    <row r="79" spans="1:15">
      <c r="A79" s="14">
        <v>14</v>
      </c>
      <c r="B79" s="16">
        <v>6</v>
      </c>
      <c r="C79" s="17" t="s">
        <v>415</v>
      </c>
      <c r="D79" s="16">
        <v>2026</v>
      </c>
      <c r="E79" s="15" t="s">
        <v>14</v>
      </c>
      <c r="F79" s="18">
        <v>0</v>
      </c>
      <c r="G79" s="19"/>
      <c r="H79" s="18">
        <v>0</v>
      </c>
      <c r="I79" s="18">
        <v>0</v>
      </c>
      <c r="J79" s="18">
        <v>0</v>
      </c>
      <c r="K79" s="18">
        <v>0</v>
      </c>
      <c r="L79" s="18">
        <v>0</v>
      </c>
      <c r="M79" s="18">
        <v>0</v>
      </c>
      <c r="N79" s="18">
        <v>0</v>
      </c>
      <c r="O79" s="20"/>
    </row>
    <row r="80" spans="1:15">
      <c r="A80" s="1"/>
      <c r="B80" s="1"/>
      <c r="C80" s="360"/>
      <c r="D80" s="360"/>
      <c r="E80" s="360"/>
      <c r="F80" s="360"/>
      <c r="G80" s="360"/>
      <c r="H80" s="360"/>
      <c r="I80" s="360"/>
      <c r="J80" s="360"/>
      <c r="K80" s="360"/>
      <c r="L80" s="360"/>
      <c r="M80" s="360"/>
      <c r="N80" s="360"/>
      <c r="O80" s="360"/>
    </row>
    <row r="81" spans="1:19">
      <c r="A81" s="1"/>
      <c r="B81" s="1"/>
      <c r="C81" s="360"/>
      <c r="D81" s="360"/>
      <c r="E81" s="360"/>
      <c r="F81" s="360"/>
      <c r="G81" s="360"/>
      <c r="H81" s="360"/>
      <c r="I81" s="360"/>
      <c r="J81" s="216"/>
      <c r="K81" s="360"/>
      <c r="L81" s="360"/>
      <c r="M81" s="360"/>
      <c r="N81" s="360"/>
      <c r="O81" s="216"/>
    </row>
    <row r="82" spans="1:19">
      <c r="A82" s="1"/>
      <c r="B82" s="1"/>
      <c r="C82" s="360"/>
      <c r="D82" s="360"/>
      <c r="E82" s="360"/>
      <c r="F82" s="360"/>
      <c r="G82" s="360"/>
      <c r="H82" s="360"/>
      <c r="I82" s="360"/>
      <c r="J82" s="360"/>
      <c r="K82" s="360"/>
      <c r="L82" s="360"/>
      <c r="M82" s="360"/>
      <c r="N82" s="360"/>
      <c r="O82" s="360"/>
    </row>
    <row r="83" spans="1:19">
      <c r="A83" s="1"/>
      <c r="B83" s="1908"/>
      <c r="C83" s="1908"/>
      <c r="D83" s="1"/>
      <c r="E83" s="1"/>
      <c r="F83" s="1"/>
      <c r="G83" s="1"/>
      <c r="H83" s="1"/>
      <c r="I83" s="1"/>
      <c r="J83" s="1"/>
      <c r="K83" s="1"/>
      <c r="L83" s="1"/>
      <c r="M83" s="1"/>
      <c r="N83" s="1"/>
      <c r="O83" s="1"/>
    </row>
    <row r="84" spans="1:19" ht="15" customHeight="1">
      <c r="A84" s="1"/>
      <c r="B84" s="1"/>
      <c r="C84" s="1779" t="s">
        <v>416</v>
      </c>
      <c r="D84" s="167" t="s">
        <v>410</v>
      </c>
      <c r="E84" s="601"/>
      <c r="F84" s="602"/>
      <c r="G84" s="168"/>
      <c r="H84" s="168"/>
      <c r="I84" s="168"/>
      <c r="J84" s="1779" t="s">
        <v>409</v>
      </c>
      <c r="K84" s="167" t="s">
        <v>410</v>
      </c>
      <c r="L84" s="601" t="s">
        <v>553</v>
      </c>
      <c r="M84" s="606"/>
      <c r="N84" s="607"/>
    </row>
    <row r="85" spans="1:19">
      <c r="A85" s="1"/>
      <c r="B85" s="1"/>
      <c r="C85" s="1780"/>
      <c r="D85" s="167" t="s">
        <v>411</v>
      </c>
      <c r="E85" s="356"/>
      <c r="F85" s="357"/>
      <c r="G85" s="168"/>
      <c r="H85" s="168"/>
      <c r="I85" s="168"/>
      <c r="J85" s="1780"/>
      <c r="K85" s="167" t="s">
        <v>411</v>
      </c>
      <c r="L85" s="596"/>
      <c r="M85" s="609"/>
      <c r="N85" s="607"/>
    </row>
    <row r="86" spans="1:19">
      <c r="A86" s="1"/>
      <c r="B86" s="1"/>
      <c r="C86" s="1781"/>
      <c r="D86" s="167" t="s">
        <v>412</v>
      </c>
      <c r="E86" s="356"/>
      <c r="F86" s="357"/>
      <c r="G86" s="168"/>
      <c r="H86" s="168"/>
      <c r="I86" s="168"/>
      <c r="J86" s="1781"/>
      <c r="K86" s="167" t="s">
        <v>412</v>
      </c>
      <c r="L86" s="596"/>
      <c r="M86" s="608"/>
      <c r="N86" s="605"/>
    </row>
    <row r="87" spans="1:19">
      <c r="A87" s="1"/>
      <c r="B87" s="1"/>
      <c r="C87" s="1911"/>
      <c r="D87" s="1911"/>
      <c r="E87" s="1"/>
      <c r="F87" s="1"/>
      <c r="G87" s="1"/>
      <c r="H87" s="1"/>
      <c r="I87" s="1"/>
      <c r="J87" s="1"/>
      <c r="K87" s="1"/>
      <c r="L87" s="1"/>
      <c r="M87" s="1"/>
      <c r="N87" s="1"/>
      <c r="O87" s="1"/>
    </row>
    <row r="88" spans="1:19">
      <c r="A88" s="1"/>
      <c r="B88" s="1"/>
      <c r="C88" s="355"/>
      <c r="D88" s="355"/>
      <c r="E88" s="1"/>
      <c r="F88" s="1"/>
      <c r="G88" s="1"/>
      <c r="H88" s="1"/>
      <c r="I88" s="1"/>
      <c r="J88" s="1"/>
      <c r="K88" s="1"/>
      <c r="L88" s="1"/>
      <c r="M88" s="1"/>
      <c r="N88" s="1"/>
      <c r="O88" s="1"/>
    </row>
    <row r="89" spans="1:19">
      <c r="A89" s="1"/>
      <c r="B89" s="1"/>
      <c r="C89" s="355"/>
      <c r="D89" s="355"/>
      <c r="E89" s="1"/>
      <c r="F89" s="1"/>
      <c r="G89" s="1"/>
      <c r="H89" s="1"/>
      <c r="I89" s="1"/>
      <c r="J89" s="1"/>
      <c r="K89" s="1"/>
      <c r="L89" s="1"/>
      <c r="M89" s="1"/>
      <c r="N89" s="1"/>
      <c r="O89" s="1"/>
    </row>
    <row r="90" spans="1:19">
      <c r="E90" s="604" t="s">
        <v>539</v>
      </c>
      <c r="F90" s="604"/>
      <c r="G90" s="604"/>
      <c r="H90" s="604"/>
      <c r="I90" s="604"/>
      <c r="J90" s="604"/>
      <c r="K90" s="604"/>
      <c r="L90" s="604"/>
      <c r="M90" s="604"/>
      <c r="N90" s="604"/>
      <c r="O90" s="604"/>
      <c r="P90" s="604"/>
      <c r="Q90" s="604"/>
      <c r="R90" s="604"/>
      <c r="S90" s="604"/>
    </row>
    <row r="91" spans="1:19" ht="15.75" thickBot="1">
      <c r="B91" s="221" t="s">
        <v>538</v>
      </c>
      <c r="C91" s="221"/>
    </row>
    <row r="92" spans="1:19" ht="42.75" customHeight="1" thickTop="1" thickBot="1">
      <c r="A92" s="169" t="s">
        <v>417</v>
      </c>
      <c r="B92" s="170" t="s">
        <v>418</v>
      </c>
      <c r="C92" s="170" t="s">
        <v>45</v>
      </c>
      <c r="D92" s="170" t="s">
        <v>419</v>
      </c>
      <c r="E92" s="170" t="s">
        <v>46</v>
      </c>
      <c r="F92" s="368" t="s">
        <v>420</v>
      </c>
      <c r="G92" s="368" t="s">
        <v>421</v>
      </c>
      <c r="H92" s="368" t="s">
        <v>422</v>
      </c>
      <c r="I92" s="368" t="s">
        <v>423</v>
      </c>
      <c r="J92" s="368" t="s">
        <v>424</v>
      </c>
      <c r="K92" s="1910" t="s">
        <v>425</v>
      </c>
      <c r="L92" s="1910"/>
      <c r="M92" s="368" t="s">
        <v>426</v>
      </c>
      <c r="N92" s="368" t="s">
        <v>427</v>
      </c>
      <c r="O92" s="368" t="s">
        <v>428</v>
      </c>
    </row>
    <row r="93" spans="1:19">
      <c r="A93" s="171" t="s">
        <v>337</v>
      </c>
      <c r="B93" s="172" t="s">
        <v>349</v>
      </c>
      <c r="C93" s="173" t="s">
        <v>202</v>
      </c>
      <c r="D93" s="172">
        <v>2026</v>
      </c>
      <c r="E93" s="174" t="s">
        <v>11</v>
      </c>
      <c r="F93" s="405">
        <v>0</v>
      </c>
      <c r="G93" s="405">
        <v>638300000</v>
      </c>
      <c r="H93" s="405">
        <v>356300000</v>
      </c>
      <c r="I93" s="405">
        <v>60106000</v>
      </c>
      <c r="J93" s="405">
        <v>158870000</v>
      </c>
      <c r="K93" s="1906">
        <v>0</v>
      </c>
      <c r="L93" s="1906"/>
      <c r="M93" s="405">
        <v>0</v>
      </c>
      <c r="N93" s="405">
        <v>75000000</v>
      </c>
      <c r="O93" s="405">
        <v>360000</v>
      </c>
    </row>
    <row r="94" spans="1:19">
      <c r="A94" s="171" t="s">
        <v>337</v>
      </c>
      <c r="B94" s="172" t="s">
        <v>349</v>
      </c>
      <c r="C94" s="172" t="s">
        <v>202</v>
      </c>
      <c r="D94" s="172">
        <v>2026</v>
      </c>
      <c r="E94" s="175" t="s">
        <v>12</v>
      </c>
      <c r="F94" s="405">
        <v>1500000</v>
      </c>
      <c r="G94" s="405">
        <v>636800000</v>
      </c>
      <c r="H94" s="405">
        <v>356300000</v>
      </c>
      <c r="I94" s="405">
        <v>60106000</v>
      </c>
      <c r="J94" s="406">
        <v>157814000</v>
      </c>
      <c r="K94" s="1909">
        <v>0</v>
      </c>
      <c r="L94" s="1909"/>
      <c r="M94" s="406"/>
      <c r="N94" s="406">
        <v>75000000</v>
      </c>
      <c r="O94" s="406">
        <v>2266000</v>
      </c>
    </row>
    <row r="95" spans="1:19">
      <c r="A95" s="171" t="s">
        <v>337</v>
      </c>
      <c r="B95" s="172" t="s">
        <v>349</v>
      </c>
      <c r="C95" s="172" t="s">
        <v>202</v>
      </c>
      <c r="D95" s="172">
        <v>2026</v>
      </c>
      <c r="E95" s="175" t="s">
        <v>429</v>
      </c>
      <c r="F95" s="405">
        <v>0</v>
      </c>
      <c r="G95" s="405">
        <v>186000</v>
      </c>
      <c r="H95" s="405">
        <v>98931305</v>
      </c>
      <c r="I95" s="405">
        <v>16002208</v>
      </c>
      <c r="J95" s="406">
        <v>35154243</v>
      </c>
      <c r="K95" s="1906">
        <v>0</v>
      </c>
      <c r="L95" s="1906"/>
      <c r="M95" s="405"/>
      <c r="N95" s="406">
        <v>118350</v>
      </c>
      <c r="O95" s="405">
        <v>299965</v>
      </c>
    </row>
    <row r="96" spans="1:19">
      <c r="A96" s="171" t="s">
        <v>337</v>
      </c>
      <c r="B96" s="172" t="s">
        <v>349</v>
      </c>
      <c r="C96" s="172" t="s">
        <v>202</v>
      </c>
      <c r="D96" s="172">
        <v>2026</v>
      </c>
      <c r="E96" s="174" t="s">
        <v>14</v>
      </c>
      <c r="F96" s="405">
        <v>0</v>
      </c>
      <c r="G96" s="405">
        <v>0</v>
      </c>
      <c r="H96" s="405">
        <v>0</v>
      </c>
      <c r="I96" s="405">
        <v>0</v>
      </c>
      <c r="J96" s="406">
        <v>2509061</v>
      </c>
      <c r="K96" s="1906">
        <v>0</v>
      </c>
      <c r="L96" s="1906"/>
      <c r="M96" s="405">
        <v>0</v>
      </c>
      <c r="N96" s="405">
        <v>0</v>
      </c>
      <c r="O96" s="405">
        <v>0</v>
      </c>
    </row>
    <row r="97" spans="1:15">
      <c r="A97" s="171" t="s">
        <v>337</v>
      </c>
      <c r="B97" s="172"/>
      <c r="C97" s="172" t="s">
        <v>15</v>
      </c>
      <c r="D97" s="172">
        <v>2026</v>
      </c>
      <c r="E97" s="174"/>
      <c r="F97" s="405">
        <f>F94-F95</f>
        <v>1500000</v>
      </c>
      <c r="G97" s="405">
        <f>G94-G95</f>
        <v>636614000</v>
      </c>
      <c r="H97" s="405">
        <f t="shared" ref="H97" si="9">H94-H95</f>
        <v>257368695</v>
      </c>
      <c r="I97" s="405">
        <f>I94-I95</f>
        <v>44103792</v>
      </c>
      <c r="J97" s="405">
        <f>J94-J95</f>
        <v>122659757</v>
      </c>
      <c r="K97" s="1906">
        <v>0</v>
      </c>
      <c r="L97" s="1906"/>
      <c r="M97" s="405">
        <f>M94-M95</f>
        <v>0</v>
      </c>
      <c r="N97" s="405">
        <f t="shared" ref="N97:O97" si="10">N94-N95</f>
        <v>74881650</v>
      </c>
      <c r="O97" s="405">
        <f t="shared" si="10"/>
        <v>1966035</v>
      </c>
    </row>
    <row r="98" spans="1:15">
      <c r="A98" s="171" t="s">
        <v>337</v>
      </c>
      <c r="B98" s="172"/>
      <c r="C98" s="172" t="s">
        <v>16</v>
      </c>
      <c r="D98" s="172">
        <v>2026</v>
      </c>
      <c r="E98" s="174"/>
      <c r="F98" s="405">
        <f t="shared" ref="F98:H98" si="11">F95/F94*100</f>
        <v>0</v>
      </c>
      <c r="G98" s="405">
        <f>G95/G94*100</f>
        <v>2.9208542713567837E-2</v>
      </c>
      <c r="H98" s="405">
        <f t="shared" si="11"/>
        <v>27.766293853494243</v>
      </c>
      <c r="I98" s="405">
        <f>I95/I94*100</f>
        <v>26.623312148537583</v>
      </c>
      <c r="J98" s="405">
        <f>J95/J94*100</f>
        <v>22.275744230549886</v>
      </c>
      <c r="K98" s="1906">
        <v>0</v>
      </c>
      <c r="L98" s="1906"/>
      <c r="M98" s="405">
        <v>0</v>
      </c>
      <c r="N98" s="405">
        <f t="shared" ref="N98:O98" si="12">N95/N94*100</f>
        <v>0.1578</v>
      </c>
      <c r="O98" s="405">
        <f t="shared" si="12"/>
        <v>13.23764342453663</v>
      </c>
    </row>
    <row r="99" spans="1:15">
      <c r="A99" s="171" t="s">
        <v>337</v>
      </c>
      <c r="B99" s="172" t="s">
        <v>350</v>
      </c>
      <c r="C99" s="173" t="s">
        <v>30</v>
      </c>
      <c r="D99" s="172">
        <v>2026</v>
      </c>
      <c r="E99" s="174" t="s">
        <v>11</v>
      </c>
      <c r="F99" s="405">
        <v>0</v>
      </c>
      <c r="G99" s="405">
        <v>5000000</v>
      </c>
      <c r="H99" s="405">
        <v>40844000</v>
      </c>
      <c r="I99" s="405">
        <v>6940000</v>
      </c>
      <c r="J99" s="405">
        <v>23200000</v>
      </c>
      <c r="K99" s="1906">
        <v>0</v>
      </c>
      <c r="L99" s="1906"/>
      <c r="M99" s="405">
        <v>0</v>
      </c>
      <c r="N99" s="405">
        <v>0</v>
      </c>
      <c r="O99" s="405">
        <v>0</v>
      </c>
    </row>
    <row r="100" spans="1:15">
      <c r="A100" s="171" t="s">
        <v>337</v>
      </c>
      <c r="B100" s="172" t="s">
        <v>350</v>
      </c>
      <c r="C100" s="172" t="s">
        <v>30</v>
      </c>
      <c r="D100" s="172">
        <v>2026</v>
      </c>
      <c r="E100" s="175" t="s">
        <v>12</v>
      </c>
      <c r="F100" s="405">
        <v>0</v>
      </c>
      <c r="G100" s="406">
        <v>5000000</v>
      </c>
      <c r="H100" s="406">
        <v>40844000</v>
      </c>
      <c r="I100" s="406">
        <v>6940000</v>
      </c>
      <c r="J100" s="406">
        <v>23176000</v>
      </c>
      <c r="K100" s="1909">
        <v>0</v>
      </c>
      <c r="L100" s="1909"/>
      <c r="M100" s="406">
        <v>0</v>
      </c>
      <c r="N100" s="406">
        <v>124000</v>
      </c>
      <c r="O100" s="406">
        <v>124000</v>
      </c>
    </row>
    <row r="101" spans="1:15">
      <c r="A101" s="171" t="s">
        <v>337</v>
      </c>
      <c r="B101" s="172" t="s">
        <v>350</v>
      </c>
      <c r="C101" s="172" t="s">
        <v>30</v>
      </c>
      <c r="D101" s="172">
        <v>2026</v>
      </c>
      <c r="E101" s="175" t="s">
        <v>429</v>
      </c>
      <c r="F101" s="405">
        <v>0</v>
      </c>
      <c r="G101" s="405">
        <v>0</v>
      </c>
      <c r="H101" s="406">
        <v>12094860</v>
      </c>
      <c r="I101" s="406">
        <v>2006907</v>
      </c>
      <c r="J101" s="406">
        <v>1162742</v>
      </c>
      <c r="K101" s="1906">
        <v>0</v>
      </c>
      <c r="L101" s="1906"/>
      <c r="M101" s="405">
        <v>0</v>
      </c>
      <c r="N101" s="405">
        <v>0</v>
      </c>
      <c r="O101" s="405">
        <v>0</v>
      </c>
    </row>
    <row r="102" spans="1:15">
      <c r="A102" s="171" t="s">
        <v>337</v>
      </c>
      <c r="B102" s="172" t="s">
        <v>350</v>
      </c>
      <c r="C102" s="172" t="s">
        <v>30</v>
      </c>
      <c r="D102" s="172">
        <v>2026</v>
      </c>
      <c r="E102" s="174" t="s">
        <v>14</v>
      </c>
      <c r="F102" s="405">
        <v>0</v>
      </c>
      <c r="G102" s="405">
        <v>0</v>
      </c>
      <c r="H102" s="405">
        <v>0</v>
      </c>
      <c r="I102" s="405">
        <v>0</v>
      </c>
      <c r="J102" s="406">
        <v>786527</v>
      </c>
      <c r="K102" s="1906"/>
      <c r="L102" s="1906"/>
      <c r="M102" s="405">
        <v>0</v>
      </c>
      <c r="N102" s="405">
        <v>0</v>
      </c>
      <c r="O102" s="405">
        <v>0</v>
      </c>
    </row>
    <row r="103" spans="1:15">
      <c r="A103" s="171" t="s">
        <v>337</v>
      </c>
      <c r="B103" s="172"/>
      <c r="C103" s="172" t="s">
        <v>15</v>
      </c>
      <c r="D103" s="172">
        <v>2026</v>
      </c>
      <c r="E103" s="174"/>
      <c r="F103" s="405">
        <v>0</v>
      </c>
      <c r="G103" s="405">
        <f>G100-G101</f>
        <v>5000000</v>
      </c>
      <c r="H103" s="405">
        <f t="shared" ref="H103:I103" si="13">H100-H101</f>
        <v>28749140</v>
      </c>
      <c r="I103" s="405">
        <f t="shared" si="13"/>
        <v>4933093</v>
      </c>
      <c r="J103" s="405">
        <v>249810</v>
      </c>
      <c r="K103" s="1906">
        <v>0</v>
      </c>
      <c r="L103" s="1906"/>
      <c r="M103" s="405">
        <v>0</v>
      </c>
      <c r="N103" s="405">
        <v>0</v>
      </c>
      <c r="O103" s="405">
        <f>O100-O101</f>
        <v>124000</v>
      </c>
    </row>
    <row r="104" spans="1:15">
      <c r="A104" s="171" t="s">
        <v>337</v>
      </c>
      <c r="B104" s="172"/>
      <c r="C104" s="172" t="s">
        <v>16</v>
      </c>
      <c r="D104" s="172">
        <v>2026</v>
      </c>
      <c r="E104" s="174"/>
      <c r="F104" s="405">
        <v>0</v>
      </c>
      <c r="G104" s="405">
        <f>G101/G100*100</f>
        <v>0</v>
      </c>
      <c r="H104" s="405">
        <f t="shared" ref="H104:I104" si="14">H101/H100*100</f>
        <v>29.612329840368229</v>
      </c>
      <c r="I104" s="405">
        <f t="shared" si="14"/>
        <v>28.917968299711816</v>
      </c>
      <c r="J104" s="405">
        <f>J101/J100*100</f>
        <v>5.0170089748015183</v>
      </c>
      <c r="K104" s="1906">
        <v>0</v>
      </c>
      <c r="L104" s="1906"/>
      <c r="M104" s="405">
        <v>0</v>
      </c>
      <c r="N104" s="405">
        <v>0</v>
      </c>
      <c r="O104" s="405">
        <f>O101/O100*100</f>
        <v>0</v>
      </c>
    </row>
    <row r="105" spans="1:15">
      <c r="A105" s="171" t="s">
        <v>337</v>
      </c>
      <c r="B105" s="172" t="s">
        <v>351</v>
      </c>
      <c r="C105" s="173" t="s">
        <v>31</v>
      </c>
      <c r="D105" s="172">
        <v>2026</v>
      </c>
      <c r="E105" s="174" t="s">
        <v>11</v>
      </c>
      <c r="F105" s="405">
        <v>0</v>
      </c>
      <c r="G105" s="405">
        <v>51000000</v>
      </c>
      <c r="H105" s="405">
        <v>63300000</v>
      </c>
      <c r="I105" s="405">
        <v>9652000</v>
      </c>
      <c r="J105" s="405">
        <v>43128000</v>
      </c>
      <c r="K105" s="1906">
        <v>0</v>
      </c>
      <c r="L105" s="1906"/>
      <c r="M105" s="405">
        <v>0</v>
      </c>
      <c r="N105" s="405">
        <v>0</v>
      </c>
      <c r="O105" s="405">
        <v>0</v>
      </c>
    </row>
    <row r="106" spans="1:15">
      <c r="A106" s="171" t="s">
        <v>337</v>
      </c>
      <c r="B106" s="172" t="s">
        <v>351</v>
      </c>
      <c r="C106" s="172" t="s">
        <v>31</v>
      </c>
      <c r="D106" s="172">
        <v>2026</v>
      </c>
      <c r="E106" s="175" t="s">
        <v>12</v>
      </c>
      <c r="F106" s="405">
        <v>0</v>
      </c>
      <c r="G106" s="406">
        <v>51000000</v>
      </c>
      <c r="H106" s="312">
        <v>63300000</v>
      </c>
      <c r="I106" s="406">
        <v>9652000</v>
      </c>
      <c r="J106" s="406">
        <v>43128000</v>
      </c>
      <c r="K106" s="1909">
        <v>0</v>
      </c>
      <c r="L106" s="1909"/>
      <c r="M106" s="406">
        <v>0</v>
      </c>
      <c r="N106" s="406">
        <v>0</v>
      </c>
      <c r="O106" s="406">
        <v>200000</v>
      </c>
    </row>
    <row r="107" spans="1:15">
      <c r="A107" s="171" t="s">
        <v>337</v>
      </c>
      <c r="B107" s="172" t="s">
        <v>351</v>
      </c>
      <c r="C107" s="172" t="s">
        <v>31</v>
      </c>
      <c r="D107" s="172">
        <v>2026</v>
      </c>
      <c r="E107" s="175" t="s">
        <v>429</v>
      </c>
      <c r="F107" s="405">
        <v>0</v>
      </c>
      <c r="G107" s="406">
        <v>0</v>
      </c>
      <c r="H107" s="406">
        <v>20373243</v>
      </c>
      <c r="I107" s="406">
        <v>3291635</v>
      </c>
      <c r="J107" s="406">
        <v>7619104</v>
      </c>
      <c r="K107" s="1909">
        <v>0</v>
      </c>
      <c r="L107" s="1909"/>
      <c r="M107" s="406">
        <v>0</v>
      </c>
      <c r="N107" s="406">
        <v>0</v>
      </c>
      <c r="O107" s="406">
        <v>200000</v>
      </c>
    </row>
    <row r="108" spans="1:15">
      <c r="A108" s="171" t="s">
        <v>337</v>
      </c>
      <c r="B108" s="172" t="s">
        <v>351</v>
      </c>
      <c r="C108" s="172" t="s">
        <v>31</v>
      </c>
      <c r="D108" s="172">
        <v>2026</v>
      </c>
      <c r="E108" s="174" t="s">
        <v>14</v>
      </c>
      <c r="F108" s="405">
        <v>0</v>
      </c>
      <c r="G108" s="405">
        <v>0</v>
      </c>
      <c r="H108" s="405">
        <v>0</v>
      </c>
      <c r="I108" s="405">
        <v>0</v>
      </c>
      <c r="J108" s="406">
        <v>3686591</v>
      </c>
      <c r="K108" s="1906">
        <v>0</v>
      </c>
      <c r="L108" s="1906"/>
      <c r="M108" s="405">
        <v>0</v>
      </c>
      <c r="N108" s="405">
        <v>0</v>
      </c>
      <c r="O108" s="405">
        <v>0</v>
      </c>
    </row>
    <row r="109" spans="1:15">
      <c r="A109" s="171" t="s">
        <v>337</v>
      </c>
      <c r="B109" s="172"/>
      <c r="C109" s="172" t="s">
        <v>15</v>
      </c>
      <c r="D109" s="172">
        <v>2026</v>
      </c>
      <c r="E109" s="174"/>
      <c r="F109" s="405">
        <v>0</v>
      </c>
      <c r="G109" s="405">
        <f>G106-G107</f>
        <v>51000000</v>
      </c>
      <c r="H109" s="405">
        <f t="shared" ref="H109:I109" si="15">H106-H107-H108</f>
        <v>42926757</v>
      </c>
      <c r="I109" s="405">
        <f t="shared" si="15"/>
        <v>6360365</v>
      </c>
      <c r="J109" s="405">
        <f>J106-J107-J108</f>
        <v>31822305</v>
      </c>
      <c r="K109" s="1906">
        <v>0</v>
      </c>
      <c r="L109" s="1906"/>
      <c r="M109" s="405">
        <v>0</v>
      </c>
      <c r="N109" s="405">
        <v>0</v>
      </c>
      <c r="O109" s="405">
        <f>O106-O107-O108</f>
        <v>0</v>
      </c>
    </row>
    <row r="110" spans="1:15">
      <c r="A110" s="171" t="s">
        <v>337</v>
      </c>
      <c r="B110" s="172"/>
      <c r="C110" s="172" t="s">
        <v>16</v>
      </c>
      <c r="D110" s="172">
        <v>2026</v>
      </c>
      <c r="E110" s="174"/>
      <c r="F110" s="405">
        <v>0</v>
      </c>
      <c r="G110" s="405">
        <f>G107/G106*100</f>
        <v>0</v>
      </c>
      <c r="H110" s="405">
        <f>H107/H106*100</f>
        <v>32.185218009478675</v>
      </c>
      <c r="I110" s="405">
        <f>I107/I106*100</f>
        <v>34.103139245752175</v>
      </c>
      <c r="J110" s="405">
        <f>J107/J106*100</f>
        <v>17.666258579113336</v>
      </c>
      <c r="K110" s="1906">
        <v>0</v>
      </c>
      <c r="L110" s="1906"/>
      <c r="M110" s="405">
        <v>0</v>
      </c>
      <c r="N110" s="405">
        <v>0</v>
      </c>
      <c r="O110" s="405">
        <f>O107/O106*100</f>
        <v>100</v>
      </c>
    </row>
    <row r="111" spans="1:15">
      <c r="A111" s="171" t="s">
        <v>337</v>
      </c>
      <c r="B111" s="172" t="s">
        <v>352</v>
      </c>
      <c r="C111" s="172" t="s">
        <v>170</v>
      </c>
      <c r="D111" s="172">
        <v>2026</v>
      </c>
      <c r="E111" s="174" t="s">
        <v>11</v>
      </c>
      <c r="F111" s="405">
        <v>0</v>
      </c>
      <c r="G111" s="405">
        <v>200000</v>
      </c>
      <c r="H111" s="405">
        <v>13390000</v>
      </c>
      <c r="I111" s="405">
        <v>2280000</v>
      </c>
      <c r="J111" s="405">
        <v>3440000</v>
      </c>
      <c r="K111" s="1906">
        <v>0</v>
      </c>
      <c r="L111" s="1906"/>
      <c r="M111" s="405">
        <v>0</v>
      </c>
      <c r="N111" s="405">
        <v>0</v>
      </c>
      <c r="O111" s="405">
        <v>0</v>
      </c>
    </row>
    <row r="112" spans="1:15">
      <c r="A112" s="171" t="s">
        <v>337</v>
      </c>
      <c r="B112" s="172" t="s">
        <v>352</v>
      </c>
      <c r="C112" s="172" t="s">
        <v>170</v>
      </c>
      <c r="D112" s="172">
        <v>2026</v>
      </c>
      <c r="E112" s="175" t="s">
        <v>12</v>
      </c>
      <c r="F112" s="405">
        <v>0</v>
      </c>
      <c r="G112" s="406">
        <v>200000</v>
      </c>
      <c r="H112" s="406">
        <v>13390000</v>
      </c>
      <c r="I112" s="406">
        <v>2280000</v>
      </c>
      <c r="J112" s="406">
        <v>3416000</v>
      </c>
      <c r="K112" s="1909">
        <v>0</v>
      </c>
      <c r="L112" s="1909"/>
      <c r="M112" s="406">
        <v>0</v>
      </c>
      <c r="N112" s="406">
        <v>0</v>
      </c>
      <c r="O112" s="406">
        <v>124000</v>
      </c>
    </row>
    <row r="113" spans="1:15">
      <c r="A113" s="171" t="s">
        <v>337</v>
      </c>
      <c r="B113" s="172" t="s">
        <v>352</v>
      </c>
      <c r="C113" s="172" t="s">
        <v>170</v>
      </c>
      <c r="D113" s="172">
        <v>2026</v>
      </c>
      <c r="E113" s="175" t="s">
        <v>429</v>
      </c>
      <c r="F113" s="405">
        <v>0</v>
      </c>
      <c r="G113" s="406">
        <v>0</v>
      </c>
      <c r="H113" s="406">
        <v>4676944</v>
      </c>
      <c r="I113" s="406">
        <v>770573</v>
      </c>
      <c r="J113" s="406">
        <v>661971</v>
      </c>
      <c r="K113" s="1909">
        <v>0</v>
      </c>
      <c r="L113" s="1909"/>
      <c r="M113" s="406">
        <v>0</v>
      </c>
      <c r="N113" s="406">
        <v>0</v>
      </c>
      <c r="O113" s="406">
        <v>4000</v>
      </c>
    </row>
    <row r="114" spans="1:15">
      <c r="A114" s="171" t="s">
        <v>337</v>
      </c>
      <c r="B114" s="172" t="s">
        <v>352</v>
      </c>
      <c r="C114" s="172" t="s">
        <v>170</v>
      </c>
      <c r="D114" s="172">
        <v>2026</v>
      </c>
      <c r="E114" s="174" t="s">
        <v>14</v>
      </c>
      <c r="F114" s="405">
        <v>0</v>
      </c>
      <c r="G114" s="405">
        <v>0</v>
      </c>
      <c r="H114" s="405">
        <v>0</v>
      </c>
      <c r="I114" s="405">
        <v>0</v>
      </c>
      <c r="J114" s="405">
        <v>0</v>
      </c>
      <c r="K114" s="1906">
        <v>0</v>
      </c>
      <c r="L114" s="1906"/>
      <c r="M114" s="405">
        <v>0</v>
      </c>
      <c r="N114" s="405">
        <v>0</v>
      </c>
      <c r="O114" s="405">
        <v>0</v>
      </c>
    </row>
    <row r="115" spans="1:15">
      <c r="A115" s="171" t="s">
        <v>337</v>
      </c>
      <c r="B115" s="172"/>
      <c r="C115" s="172" t="s">
        <v>15</v>
      </c>
      <c r="D115" s="172">
        <v>2026</v>
      </c>
      <c r="E115" s="174"/>
      <c r="F115" s="405">
        <v>0</v>
      </c>
      <c r="G115" s="405">
        <f>G112-G113</f>
        <v>200000</v>
      </c>
      <c r="H115" s="405">
        <f t="shared" ref="H115:J115" si="16">H112-H113</f>
        <v>8713056</v>
      </c>
      <c r="I115" s="405">
        <f t="shared" si="16"/>
        <v>1509427</v>
      </c>
      <c r="J115" s="405">
        <f t="shared" si="16"/>
        <v>2754029</v>
      </c>
      <c r="K115" s="1906">
        <v>0</v>
      </c>
      <c r="L115" s="1906"/>
      <c r="M115" s="405">
        <v>0</v>
      </c>
      <c r="N115" s="405">
        <v>0</v>
      </c>
      <c r="O115" s="405">
        <f>O112-O113</f>
        <v>120000</v>
      </c>
    </row>
    <row r="116" spans="1:15">
      <c r="A116" s="171" t="s">
        <v>337</v>
      </c>
      <c r="B116" s="172"/>
      <c r="C116" s="172" t="s">
        <v>16</v>
      </c>
      <c r="D116" s="172">
        <v>2026</v>
      </c>
      <c r="E116" s="174"/>
      <c r="F116" s="405">
        <v>0</v>
      </c>
      <c r="G116" s="405">
        <f>G113/G112*100</f>
        <v>0</v>
      </c>
      <c r="H116" s="405">
        <f t="shared" ref="H116:J116" si="17">H113/H112*100</f>
        <v>34.928633308439132</v>
      </c>
      <c r="I116" s="405">
        <f t="shared" si="17"/>
        <v>33.797061403508771</v>
      </c>
      <c r="J116" s="405">
        <f t="shared" si="17"/>
        <v>19.378542154566745</v>
      </c>
      <c r="K116" s="1906">
        <v>0</v>
      </c>
      <c r="L116" s="1906"/>
      <c r="M116" s="405">
        <v>0</v>
      </c>
      <c r="N116" s="405">
        <v>0</v>
      </c>
      <c r="O116" s="405">
        <f>O113/O112*100</f>
        <v>3.225806451612903</v>
      </c>
    </row>
    <row r="117" spans="1:15">
      <c r="A117" s="171" t="s">
        <v>337</v>
      </c>
      <c r="B117" s="172" t="s">
        <v>353</v>
      </c>
      <c r="C117" s="172" t="s">
        <v>183</v>
      </c>
      <c r="D117" s="172">
        <v>2026</v>
      </c>
      <c r="E117" s="174" t="s">
        <v>11</v>
      </c>
      <c r="F117" s="405">
        <v>0</v>
      </c>
      <c r="G117" s="405">
        <v>3000000</v>
      </c>
      <c r="H117" s="405">
        <v>233400000</v>
      </c>
      <c r="I117" s="405">
        <v>39006000</v>
      </c>
      <c r="J117" s="405">
        <v>56000000</v>
      </c>
      <c r="K117" s="1906">
        <v>0</v>
      </c>
      <c r="L117" s="1906"/>
      <c r="M117" s="405">
        <v>2500000000</v>
      </c>
      <c r="N117" s="405">
        <v>0</v>
      </c>
      <c r="O117" s="405">
        <v>0</v>
      </c>
    </row>
    <row r="118" spans="1:15">
      <c r="A118" s="171" t="s">
        <v>337</v>
      </c>
      <c r="B118" s="172" t="s">
        <v>353</v>
      </c>
      <c r="C118" s="172" t="s">
        <v>183</v>
      </c>
      <c r="D118" s="172">
        <v>2026</v>
      </c>
      <c r="E118" s="175" t="s">
        <v>12</v>
      </c>
      <c r="F118" s="405">
        <v>0</v>
      </c>
      <c r="G118" s="406">
        <v>3000000</v>
      </c>
      <c r="H118" s="406">
        <v>233400000</v>
      </c>
      <c r="I118" s="406">
        <v>39006000</v>
      </c>
      <c r="J118" s="406">
        <v>55836000</v>
      </c>
      <c r="K118" s="1906">
        <v>0</v>
      </c>
      <c r="L118" s="1906"/>
      <c r="M118" s="405">
        <v>2500000000</v>
      </c>
      <c r="N118" s="405">
        <v>0</v>
      </c>
      <c r="O118" s="405">
        <v>364000</v>
      </c>
    </row>
    <row r="119" spans="1:15">
      <c r="A119" s="171" t="s">
        <v>337</v>
      </c>
      <c r="B119" s="172" t="s">
        <v>353</v>
      </c>
      <c r="C119" s="172" t="s">
        <v>183</v>
      </c>
      <c r="D119" s="172">
        <v>2026</v>
      </c>
      <c r="E119" s="175" t="s">
        <v>429</v>
      </c>
      <c r="F119" s="405">
        <v>0</v>
      </c>
      <c r="G119" s="406">
        <v>0</v>
      </c>
      <c r="H119" s="406">
        <v>68317319</v>
      </c>
      <c r="I119" s="406">
        <v>11362970</v>
      </c>
      <c r="J119" s="406">
        <v>10412357</v>
      </c>
      <c r="K119" s="1906">
        <v>0</v>
      </c>
      <c r="L119" s="1906"/>
      <c r="M119" s="405">
        <v>0</v>
      </c>
      <c r="N119" s="405">
        <v>0</v>
      </c>
      <c r="O119" s="405">
        <v>0</v>
      </c>
    </row>
    <row r="120" spans="1:15">
      <c r="A120" s="171" t="s">
        <v>337</v>
      </c>
      <c r="B120" s="172" t="s">
        <v>353</v>
      </c>
      <c r="C120" s="172" t="s">
        <v>183</v>
      </c>
      <c r="D120" s="172">
        <v>2026</v>
      </c>
      <c r="E120" s="174" t="s">
        <v>14</v>
      </c>
      <c r="F120" s="405">
        <v>0</v>
      </c>
      <c r="G120" s="405">
        <v>0</v>
      </c>
      <c r="H120" s="405">
        <v>0</v>
      </c>
      <c r="I120" s="405">
        <v>0</v>
      </c>
      <c r="J120" s="405">
        <v>11057087</v>
      </c>
      <c r="K120" s="1906"/>
      <c r="L120" s="1906"/>
      <c r="M120" s="405">
        <v>0</v>
      </c>
      <c r="N120" s="405">
        <v>0</v>
      </c>
      <c r="O120" s="405">
        <v>0</v>
      </c>
    </row>
    <row r="121" spans="1:15">
      <c r="A121" s="171" t="s">
        <v>337</v>
      </c>
      <c r="B121" s="172"/>
      <c r="C121" s="172" t="s">
        <v>15</v>
      </c>
      <c r="D121" s="172">
        <v>2026</v>
      </c>
      <c r="E121" s="174"/>
      <c r="F121" s="405">
        <v>0</v>
      </c>
      <c r="G121" s="405">
        <f>G118-G119-G120</f>
        <v>3000000</v>
      </c>
      <c r="H121" s="405">
        <f>H118-H119-H120</f>
        <v>165082681</v>
      </c>
      <c r="I121" s="405">
        <f t="shared" ref="I121" si="18">I118-I119-I120</f>
        <v>27643030</v>
      </c>
      <c r="J121" s="405">
        <f>J118-J119</f>
        <v>45423643</v>
      </c>
      <c r="K121" s="1906">
        <v>0</v>
      </c>
      <c r="L121" s="1906"/>
      <c r="M121" s="405">
        <f>M118-M119-M120</f>
        <v>2500000000</v>
      </c>
      <c r="N121" s="405">
        <f t="shared" ref="N121:O122" si="19">N118-N119-N120</f>
        <v>0</v>
      </c>
      <c r="O121" s="405">
        <f t="shared" si="19"/>
        <v>364000</v>
      </c>
    </row>
    <row r="122" spans="1:15">
      <c r="A122" s="171" t="s">
        <v>337</v>
      </c>
      <c r="B122" s="172"/>
      <c r="C122" s="172" t="s">
        <v>16</v>
      </c>
      <c r="D122" s="172">
        <v>2026</v>
      </c>
      <c r="E122" s="174"/>
      <c r="F122" s="405">
        <v>0</v>
      </c>
      <c r="G122" s="405">
        <f>G119/G118*100</f>
        <v>0</v>
      </c>
      <c r="H122" s="405">
        <f t="shared" ref="H122:I122" si="20">H119/H118*100</f>
        <v>29.270488003427591</v>
      </c>
      <c r="I122" s="405">
        <f t="shared" si="20"/>
        <v>29.131338768394606</v>
      </c>
      <c r="J122" s="405">
        <f>J119/J118*100</f>
        <v>18.64810695608568</v>
      </c>
      <c r="K122" s="1906">
        <v>0</v>
      </c>
      <c r="L122" s="1906"/>
      <c r="M122" s="405">
        <f>M119/M118*100</f>
        <v>0</v>
      </c>
      <c r="N122" s="405">
        <f t="shared" si="19"/>
        <v>0</v>
      </c>
      <c r="O122" s="405">
        <f t="shared" ref="O122" si="21">O119/O118*100</f>
        <v>0</v>
      </c>
    </row>
    <row r="123" spans="1:15">
      <c r="A123" s="171" t="s">
        <v>337</v>
      </c>
      <c r="B123" s="172" t="s">
        <v>354</v>
      </c>
      <c r="C123" s="172" t="s">
        <v>32</v>
      </c>
      <c r="D123" s="172">
        <v>2026</v>
      </c>
      <c r="E123" s="174" t="s">
        <v>11</v>
      </c>
      <c r="F123" s="405">
        <v>0</v>
      </c>
      <c r="G123" s="405">
        <v>2000000</v>
      </c>
      <c r="H123" s="405">
        <v>67700000</v>
      </c>
      <c r="I123" s="405">
        <v>11270000</v>
      </c>
      <c r="J123" s="405">
        <v>43550000</v>
      </c>
      <c r="K123" s="1906">
        <v>0</v>
      </c>
      <c r="L123" s="1906"/>
      <c r="M123" s="405">
        <v>8000000</v>
      </c>
      <c r="N123" s="405">
        <v>0</v>
      </c>
      <c r="O123" s="405">
        <v>0</v>
      </c>
    </row>
    <row r="124" spans="1:15">
      <c r="A124" s="171" t="s">
        <v>337</v>
      </c>
      <c r="B124" s="172" t="s">
        <v>354</v>
      </c>
      <c r="C124" s="172" t="s">
        <v>32</v>
      </c>
      <c r="D124" s="172">
        <v>2026</v>
      </c>
      <c r="E124" s="175" t="s">
        <v>12</v>
      </c>
      <c r="F124" s="405">
        <v>0</v>
      </c>
      <c r="G124" s="406">
        <v>2000000</v>
      </c>
      <c r="H124" s="406">
        <v>67700000</v>
      </c>
      <c r="I124" s="406">
        <v>11270000</v>
      </c>
      <c r="J124" s="405">
        <v>43550000</v>
      </c>
      <c r="K124" s="1906">
        <v>0</v>
      </c>
      <c r="L124" s="1906"/>
      <c r="M124" s="406">
        <v>8000000</v>
      </c>
      <c r="N124" s="405">
        <v>0</v>
      </c>
      <c r="O124" s="405">
        <v>200000</v>
      </c>
    </row>
    <row r="125" spans="1:15">
      <c r="A125" s="171" t="s">
        <v>337</v>
      </c>
      <c r="B125" s="172" t="s">
        <v>354</v>
      </c>
      <c r="C125" s="172" t="s">
        <v>32</v>
      </c>
      <c r="D125" s="172">
        <v>2026</v>
      </c>
      <c r="E125" s="175" t="s">
        <v>429</v>
      </c>
      <c r="F125" s="405">
        <v>0</v>
      </c>
      <c r="G125" s="406">
        <v>0</v>
      </c>
      <c r="H125" s="406">
        <v>15947551</v>
      </c>
      <c r="I125" s="406">
        <v>2666913</v>
      </c>
      <c r="J125" s="406">
        <v>7898999</v>
      </c>
      <c r="K125" s="1906">
        <v>0</v>
      </c>
      <c r="L125" s="1906"/>
      <c r="M125" s="406">
        <v>1044890</v>
      </c>
      <c r="N125" s="405">
        <v>0</v>
      </c>
      <c r="O125" s="406">
        <v>0</v>
      </c>
    </row>
    <row r="126" spans="1:15">
      <c r="A126" s="171" t="s">
        <v>337</v>
      </c>
      <c r="B126" s="172" t="s">
        <v>354</v>
      </c>
      <c r="C126" s="172" t="s">
        <v>32</v>
      </c>
      <c r="D126" s="172">
        <v>2026</v>
      </c>
      <c r="E126" s="174" t="s">
        <v>14</v>
      </c>
      <c r="F126" s="405">
        <v>0</v>
      </c>
      <c r="G126" s="405">
        <v>0</v>
      </c>
      <c r="H126" s="405">
        <v>0</v>
      </c>
      <c r="I126" s="405">
        <v>0</v>
      </c>
      <c r="J126" s="405">
        <v>540000</v>
      </c>
      <c r="K126" s="1906">
        <v>0</v>
      </c>
      <c r="L126" s="1906"/>
      <c r="M126" s="405">
        <v>0</v>
      </c>
      <c r="N126" s="405">
        <v>0</v>
      </c>
      <c r="O126" s="405">
        <v>0</v>
      </c>
    </row>
    <row r="127" spans="1:15">
      <c r="A127" s="171" t="s">
        <v>337</v>
      </c>
      <c r="B127" s="172"/>
      <c r="C127" s="172" t="s">
        <v>15</v>
      </c>
      <c r="D127" s="172">
        <v>2026</v>
      </c>
      <c r="E127" s="174"/>
      <c r="F127" s="405">
        <v>0</v>
      </c>
      <c r="G127" s="405">
        <f>G124-G125-G126</f>
        <v>2000000</v>
      </c>
      <c r="H127" s="405">
        <f>H124-H125-H126</f>
        <v>51752449</v>
      </c>
      <c r="I127" s="405">
        <f t="shared" ref="I127:J127" si="22">I124-I125-I126</f>
        <v>8603087</v>
      </c>
      <c r="J127" s="405">
        <f t="shared" si="22"/>
        <v>35111001</v>
      </c>
      <c r="K127" s="1906">
        <v>0</v>
      </c>
      <c r="L127" s="1906"/>
      <c r="M127" s="405">
        <f>M124-M125-M126</f>
        <v>6955110</v>
      </c>
      <c r="N127" s="405">
        <f t="shared" ref="N127:O127" si="23">N124-N125-N126</f>
        <v>0</v>
      </c>
      <c r="O127" s="405">
        <f t="shared" si="23"/>
        <v>200000</v>
      </c>
    </row>
    <row r="128" spans="1:15">
      <c r="A128" s="171" t="s">
        <v>337</v>
      </c>
      <c r="B128" s="172"/>
      <c r="C128" s="172" t="s">
        <v>16</v>
      </c>
      <c r="D128" s="172">
        <v>2026</v>
      </c>
      <c r="E128" s="174"/>
      <c r="F128" s="405">
        <v>0</v>
      </c>
      <c r="G128" s="405">
        <f>G125/G124*100</f>
        <v>0</v>
      </c>
      <c r="H128" s="405">
        <f t="shared" ref="H128:J128" si="24">H125/H124*100</f>
        <v>23.556205317577547</v>
      </c>
      <c r="I128" s="405">
        <f t="shared" si="24"/>
        <v>23.663824312333627</v>
      </c>
      <c r="J128" s="405">
        <f t="shared" si="24"/>
        <v>18.137770378874858</v>
      </c>
      <c r="K128" s="1906">
        <v>0</v>
      </c>
      <c r="L128" s="1906"/>
      <c r="M128" s="405">
        <f>M125/M124*100</f>
        <v>13.061125000000001</v>
      </c>
      <c r="N128" s="405">
        <v>0</v>
      </c>
      <c r="O128" s="405">
        <f>O125/O124*100</f>
        <v>0</v>
      </c>
    </row>
    <row r="129" spans="1:15" ht="21">
      <c r="A129" s="171" t="s">
        <v>337</v>
      </c>
      <c r="B129" s="172"/>
      <c r="C129" s="172" t="s">
        <v>47</v>
      </c>
      <c r="D129" s="172">
        <v>2026</v>
      </c>
      <c r="E129" s="174" t="s">
        <v>429</v>
      </c>
      <c r="F129" s="405">
        <v>0</v>
      </c>
      <c r="G129" s="405">
        <v>0</v>
      </c>
      <c r="H129" s="415"/>
      <c r="I129" s="415"/>
      <c r="J129" s="415"/>
      <c r="K129" s="1906">
        <v>0</v>
      </c>
      <c r="L129" s="1906"/>
      <c r="M129" s="405">
        <v>0</v>
      </c>
      <c r="N129" s="405">
        <v>0</v>
      </c>
      <c r="O129" s="405">
        <v>0</v>
      </c>
    </row>
    <row r="130" spans="1:15">
      <c r="A130" s="171" t="s">
        <v>337</v>
      </c>
      <c r="B130" s="172" t="s">
        <v>355</v>
      </c>
      <c r="C130" s="172" t="s">
        <v>167</v>
      </c>
      <c r="D130" s="172">
        <v>2026</v>
      </c>
      <c r="E130" s="174" t="s">
        <v>11</v>
      </c>
      <c r="F130" s="405">
        <v>0</v>
      </c>
      <c r="G130" s="405">
        <v>40000000</v>
      </c>
      <c r="H130" s="405">
        <v>308000000</v>
      </c>
      <c r="I130" s="405">
        <v>56796000</v>
      </c>
      <c r="J130" s="405">
        <v>32900000</v>
      </c>
      <c r="K130" s="1906">
        <v>0</v>
      </c>
      <c r="L130" s="1906"/>
      <c r="M130" s="405">
        <v>0</v>
      </c>
      <c r="N130" s="405">
        <v>0</v>
      </c>
      <c r="O130" s="405">
        <v>0</v>
      </c>
    </row>
    <row r="131" spans="1:15">
      <c r="A131" s="171" t="s">
        <v>337</v>
      </c>
      <c r="B131" s="172" t="s">
        <v>355</v>
      </c>
      <c r="C131" s="172" t="s">
        <v>167</v>
      </c>
      <c r="D131" s="172">
        <v>2026</v>
      </c>
      <c r="E131" s="175" t="s">
        <v>12</v>
      </c>
      <c r="F131" s="405">
        <v>0</v>
      </c>
      <c r="G131" s="406">
        <v>40000000</v>
      </c>
      <c r="H131" s="406">
        <v>308000000</v>
      </c>
      <c r="I131" s="406">
        <v>56796000</v>
      </c>
      <c r="J131" s="406">
        <v>32852000</v>
      </c>
      <c r="K131" s="1909">
        <v>0</v>
      </c>
      <c r="L131" s="1909"/>
      <c r="M131" s="406">
        <v>0</v>
      </c>
      <c r="N131" s="406">
        <v>0</v>
      </c>
      <c r="O131" s="406">
        <v>598000</v>
      </c>
    </row>
    <row r="132" spans="1:15">
      <c r="A132" s="171" t="s">
        <v>337</v>
      </c>
      <c r="B132" s="172" t="s">
        <v>355</v>
      </c>
      <c r="C132" s="172" t="s">
        <v>167</v>
      </c>
      <c r="D132" s="172">
        <v>2026</v>
      </c>
      <c r="E132" s="175" t="s">
        <v>429</v>
      </c>
      <c r="F132" s="361">
        <v>0</v>
      </c>
      <c r="G132" s="406">
        <v>0</v>
      </c>
      <c r="H132" s="406">
        <v>71876429</v>
      </c>
      <c r="I132" s="406">
        <v>11692461</v>
      </c>
      <c r="J132" s="406">
        <v>8688373</v>
      </c>
      <c r="K132" s="1909">
        <v>0</v>
      </c>
      <c r="L132" s="1909"/>
      <c r="M132" s="406">
        <v>0</v>
      </c>
      <c r="N132" s="406">
        <v>0</v>
      </c>
      <c r="O132" s="406">
        <v>42480</v>
      </c>
    </row>
    <row r="133" spans="1:15">
      <c r="A133" s="171" t="s">
        <v>337</v>
      </c>
      <c r="B133" s="172" t="s">
        <v>355</v>
      </c>
      <c r="C133" s="172" t="s">
        <v>167</v>
      </c>
      <c r="D133" s="172">
        <v>2026</v>
      </c>
      <c r="E133" s="174" t="s">
        <v>14</v>
      </c>
      <c r="F133" s="361">
        <v>0</v>
      </c>
      <c r="G133" s="405">
        <v>0</v>
      </c>
      <c r="H133" s="405">
        <v>0</v>
      </c>
      <c r="I133" s="405">
        <v>0</v>
      </c>
      <c r="J133" s="405">
        <v>3701495</v>
      </c>
      <c r="K133" s="1906">
        <v>0</v>
      </c>
      <c r="L133" s="1906"/>
      <c r="M133" s="405">
        <v>0</v>
      </c>
      <c r="N133" s="405">
        <v>0</v>
      </c>
      <c r="O133" s="405">
        <v>0</v>
      </c>
    </row>
    <row r="134" spans="1:15">
      <c r="A134" s="171" t="s">
        <v>337</v>
      </c>
      <c r="B134" s="172"/>
      <c r="C134" s="172" t="s">
        <v>15</v>
      </c>
      <c r="D134" s="172">
        <v>2026</v>
      </c>
      <c r="E134" s="174"/>
      <c r="F134" s="361">
        <v>0</v>
      </c>
      <c r="G134" s="405">
        <f>G131-G132</f>
        <v>40000000</v>
      </c>
      <c r="H134" s="405">
        <f t="shared" ref="H134:J134" si="25">H131-H132</f>
        <v>236123571</v>
      </c>
      <c r="I134" s="405">
        <f t="shared" si="25"/>
        <v>45103539</v>
      </c>
      <c r="J134" s="405">
        <f t="shared" si="25"/>
        <v>24163627</v>
      </c>
      <c r="K134" s="1906">
        <v>0</v>
      </c>
      <c r="L134" s="1906"/>
      <c r="M134" s="405">
        <v>0</v>
      </c>
      <c r="N134" s="405">
        <v>0</v>
      </c>
      <c r="O134" s="405">
        <f>O131-O132</f>
        <v>555520</v>
      </c>
    </row>
    <row r="135" spans="1:15">
      <c r="A135" s="171" t="s">
        <v>337</v>
      </c>
      <c r="B135" s="172"/>
      <c r="C135" s="172" t="s">
        <v>16</v>
      </c>
      <c r="D135" s="172">
        <v>2026</v>
      </c>
      <c r="E135" s="174"/>
      <c r="F135" s="361">
        <v>0</v>
      </c>
      <c r="G135" s="405">
        <f>G132/G131*100</f>
        <v>0</v>
      </c>
      <c r="H135" s="405">
        <f t="shared" ref="H135:J135" si="26">H132/H131*100</f>
        <v>23.336502922077923</v>
      </c>
      <c r="I135" s="405">
        <f t="shared" si="26"/>
        <v>20.586768434396788</v>
      </c>
      <c r="J135" s="405">
        <f t="shared" si="26"/>
        <v>26.447013880433456</v>
      </c>
      <c r="K135" s="1906">
        <v>0</v>
      </c>
      <c r="L135" s="1906"/>
      <c r="M135" s="405">
        <v>0</v>
      </c>
      <c r="N135" s="405">
        <v>0</v>
      </c>
      <c r="O135" s="405">
        <f>O132/O131*100</f>
        <v>7.103678929765886</v>
      </c>
    </row>
    <row r="136" spans="1:15">
      <c r="A136" s="171" t="s">
        <v>337</v>
      </c>
      <c r="B136" s="172" t="s">
        <v>356</v>
      </c>
      <c r="C136" s="172" t="s">
        <v>33</v>
      </c>
      <c r="D136" s="172">
        <v>2026</v>
      </c>
      <c r="E136" s="174" t="s">
        <v>11</v>
      </c>
      <c r="F136" s="361">
        <v>3000000</v>
      </c>
      <c r="G136" s="405">
        <v>535287000</v>
      </c>
      <c r="H136" s="405">
        <v>5797665000</v>
      </c>
      <c r="I136" s="405">
        <v>1086775000</v>
      </c>
      <c r="J136" s="405">
        <v>2213000000</v>
      </c>
      <c r="K136" s="1906">
        <v>0</v>
      </c>
      <c r="L136" s="1906"/>
      <c r="M136" s="405">
        <v>0</v>
      </c>
      <c r="N136" s="405">
        <v>600000</v>
      </c>
      <c r="O136" s="405">
        <v>120000000</v>
      </c>
    </row>
    <row r="137" spans="1:15">
      <c r="A137" s="171" t="s">
        <v>337</v>
      </c>
      <c r="B137" s="172" t="s">
        <v>356</v>
      </c>
      <c r="C137" s="172" t="s">
        <v>33</v>
      </c>
      <c r="D137" s="172">
        <v>2026</v>
      </c>
      <c r="E137" s="175" t="s">
        <v>12</v>
      </c>
      <c r="F137" s="405">
        <v>27000000</v>
      </c>
      <c r="G137" s="406">
        <v>511287000</v>
      </c>
      <c r="H137" s="405">
        <v>5797665000</v>
      </c>
      <c r="I137" s="406">
        <v>1086775000</v>
      </c>
      <c r="J137" s="406">
        <v>2209900000</v>
      </c>
      <c r="K137" s="1909">
        <v>0</v>
      </c>
      <c r="L137" s="1909"/>
      <c r="M137" s="406">
        <v>0</v>
      </c>
      <c r="N137" s="406">
        <v>3700000</v>
      </c>
      <c r="O137" s="405">
        <v>128000000</v>
      </c>
    </row>
    <row r="138" spans="1:15">
      <c r="A138" s="171" t="s">
        <v>337</v>
      </c>
      <c r="B138" s="172" t="s">
        <v>356</v>
      </c>
      <c r="C138" s="172" t="s">
        <v>33</v>
      </c>
      <c r="D138" s="172">
        <v>2026</v>
      </c>
      <c r="E138" s="175" t="s">
        <v>429</v>
      </c>
      <c r="F138" s="405">
        <v>8229154</v>
      </c>
      <c r="G138" s="406">
        <f>89984524+20000000</f>
        <v>109984524</v>
      </c>
      <c r="H138" s="406">
        <v>1851477355</v>
      </c>
      <c r="I138" s="406">
        <v>308573041</v>
      </c>
      <c r="J138" s="406">
        <v>393900507</v>
      </c>
      <c r="K138" s="1909">
        <v>0</v>
      </c>
      <c r="L138" s="1909"/>
      <c r="M138" s="406">
        <v>0</v>
      </c>
      <c r="N138" s="406">
        <v>3056967</v>
      </c>
      <c r="O138" s="406">
        <v>35195403</v>
      </c>
    </row>
    <row r="139" spans="1:15">
      <c r="A139" s="171" t="s">
        <v>337</v>
      </c>
      <c r="B139" s="172" t="s">
        <v>356</v>
      </c>
      <c r="C139" s="172" t="s">
        <v>33</v>
      </c>
      <c r="D139" s="172">
        <v>2026</v>
      </c>
      <c r="E139" s="174" t="s">
        <v>14</v>
      </c>
      <c r="F139" s="405">
        <v>15420616</v>
      </c>
      <c r="G139" s="405"/>
      <c r="H139" s="405">
        <v>0</v>
      </c>
      <c r="I139" s="405">
        <v>0</v>
      </c>
      <c r="J139" s="406">
        <v>181486079</v>
      </c>
      <c r="K139" s="1906"/>
      <c r="L139" s="1906"/>
      <c r="M139" s="405">
        <v>0</v>
      </c>
      <c r="N139" s="405">
        <v>0</v>
      </c>
      <c r="O139" s="405">
        <v>0</v>
      </c>
    </row>
    <row r="140" spans="1:15">
      <c r="A140" s="171" t="s">
        <v>337</v>
      </c>
      <c r="B140" s="172"/>
      <c r="C140" s="172" t="s">
        <v>15</v>
      </c>
      <c r="D140" s="172">
        <v>2026</v>
      </c>
      <c r="E140" s="174"/>
      <c r="F140" s="405">
        <f>F137-F138-F139</f>
        <v>3350230</v>
      </c>
      <c r="G140" s="405">
        <f>G137-G138</f>
        <v>401302476</v>
      </c>
      <c r="H140" s="405">
        <f t="shared" ref="H140:I140" si="27">H137-H138-H139</f>
        <v>3946187645</v>
      </c>
      <c r="I140" s="405">
        <f t="shared" si="27"/>
        <v>778201959</v>
      </c>
      <c r="J140" s="405">
        <f>J137-J138</f>
        <v>1815999493</v>
      </c>
      <c r="K140" s="1906">
        <v>0</v>
      </c>
      <c r="L140" s="1906"/>
      <c r="M140" s="405">
        <v>0</v>
      </c>
      <c r="N140" s="405">
        <f>N137-N138</f>
        <v>643033</v>
      </c>
      <c r="O140" s="405">
        <f>O137-O138</f>
        <v>92804597</v>
      </c>
    </row>
    <row r="141" spans="1:15">
      <c r="A141" s="171" t="s">
        <v>337</v>
      </c>
      <c r="B141" s="172"/>
      <c r="C141" s="172" t="s">
        <v>16</v>
      </c>
      <c r="D141" s="172">
        <v>2026</v>
      </c>
      <c r="E141" s="174"/>
      <c r="F141" s="405">
        <f>F138/F137*100</f>
        <v>30.47834814814815</v>
      </c>
      <c r="G141" s="405">
        <f>G138/G137*100</f>
        <v>21.51130852143708</v>
      </c>
      <c r="H141" s="405">
        <f t="shared" ref="H141:J141" si="28">H138/H137*100</f>
        <v>31.934879904237306</v>
      </c>
      <c r="I141" s="405">
        <f t="shared" si="28"/>
        <v>28.393461480067174</v>
      </c>
      <c r="J141" s="405">
        <f t="shared" si="28"/>
        <v>17.824358885017421</v>
      </c>
      <c r="K141" s="1906">
        <v>0</v>
      </c>
      <c r="L141" s="1906"/>
      <c r="M141" s="405">
        <v>0</v>
      </c>
      <c r="N141" s="405">
        <f>N138/N137*100</f>
        <v>82.620729729729732</v>
      </c>
      <c r="O141" s="405">
        <f t="shared" ref="O141" si="29">O138/O137*100</f>
        <v>27.496408593749997</v>
      </c>
    </row>
    <row r="142" spans="1:15">
      <c r="A142" s="171" t="s">
        <v>337</v>
      </c>
      <c r="B142" s="172" t="s">
        <v>357</v>
      </c>
      <c r="C142" s="172" t="s">
        <v>200</v>
      </c>
      <c r="D142" s="172">
        <v>2026</v>
      </c>
      <c r="E142" s="174" t="s">
        <v>11</v>
      </c>
      <c r="F142" s="405">
        <v>0</v>
      </c>
      <c r="G142" s="405">
        <v>6500000</v>
      </c>
      <c r="H142" s="405">
        <v>194405000</v>
      </c>
      <c r="I142" s="405">
        <v>30579000</v>
      </c>
      <c r="J142" s="405">
        <v>22704000</v>
      </c>
      <c r="K142" s="1906">
        <v>0</v>
      </c>
      <c r="L142" s="1906"/>
      <c r="M142" s="405">
        <v>0</v>
      </c>
      <c r="N142" s="405">
        <v>400000</v>
      </c>
      <c r="O142" s="405">
        <v>0</v>
      </c>
    </row>
    <row r="143" spans="1:15">
      <c r="A143" s="171" t="s">
        <v>337</v>
      </c>
      <c r="B143" s="172" t="s">
        <v>357</v>
      </c>
      <c r="C143" s="172" t="s">
        <v>200</v>
      </c>
      <c r="D143" s="172">
        <v>2026</v>
      </c>
      <c r="E143" s="175" t="s">
        <v>12</v>
      </c>
      <c r="F143" s="405">
        <v>0</v>
      </c>
      <c r="G143" s="406">
        <v>6500000</v>
      </c>
      <c r="H143" s="406">
        <v>194405000</v>
      </c>
      <c r="I143" s="313">
        <v>30579000</v>
      </c>
      <c r="J143" s="405">
        <v>22704000</v>
      </c>
      <c r="K143" s="1909">
        <v>0</v>
      </c>
      <c r="L143" s="1909"/>
      <c r="M143" s="406">
        <v>0</v>
      </c>
      <c r="N143" s="406">
        <v>400000</v>
      </c>
      <c r="O143" s="406">
        <v>200000</v>
      </c>
    </row>
    <row r="144" spans="1:15">
      <c r="A144" s="171" t="s">
        <v>337</v>
      </c>
      <c r="B144" s="172" t="s">
        <v>357</v>
      </c>
      <c r="C144" s="172" t="s">
        <v>200</v>
      </c>
      <c r="D144" s="172">
        <v>2026</v>
      </c>
      <c r="E144" s="175" t="s">
        <v>429</v>
      </c>
      <c r="F144" s="405">
        <v>0</v>
      </c>
      <c r="G144" s="405">
        <v>0</v>
      </c>
      <c r="H144" s="406">
        <v>53275714</v>
      </c>
      <c r="I144" s="406">
        <v>8856359</v>
      </c>
      <c r="J144" s="406">
        <v>5251674</v>
      </c>
      <c r="K144" s="1906">
        <v>0</v>
      </c>
      <c r="L144" s="1906"/>
      <c r="M144" s="405">
        <v>0</v>
      </c>
      <c r="N144" s="406">
        <v>0</v>
      </c>
      <c r="O144" s="406">
        <v>0</v>
      </c>
    </row>
    <row r="145" spans="1:15">
      <c r="A145" s="171" t="s">
        <v>337</v>
      </c>
      <c r="B145" s="172" t="s">
        <v>357</v>
      </c>
      <c r="C145" s="172" t="s">
        <v>200</v>
      </c>
      <c r="D145" s="172">
        <v>2026</v>
      </c>
      <c r="E145" s="174" t="s">
        <v>14</v>
      </c>
      <c r="F145" s="361">
        <v>0</v>
      </c>
      <c r="G145" s="361">
        <v>0</v>
      </c>
      <c r="H145" s="361">
        <v>0</v>
      </c>
      <c r="I145" s="361">
        <v>0</v>
      </c>
      <c r="J145" s="361">
        <v>0</v>
      </c>
      <c r="K145" s="1906">
        <v>0</v>
      </c>
      <c r="L145" s="1906"/>
      <c r="M145" s="361">
        <v>0</v>
      </c>
      <c r="N145" s="361">
        <v>0</v>
      </c>
      <c r="O145" s="361">
        <v>0</v>
      </c>
    </row>
    <row r="146" spans="1:15">
      <c r="A146" s="171" t="s">
        <v>337</v>
      </c>
      <c r="B146" s="172"/>
      <c r="C146" s="172" t="s">
        <v>15</v>
      </c>
      <c r="D146" s="172">
        <v>2026</v>
      </c>
      <c r="E146" s="174"/>
      <c r="F146" s="361">
        <v>0</v>
      </c>
      <c r="G146" s="361">
        <f>G143-G144</f>
        <v>6500000</v>
      </c>
      <c r="H146" s="361">
        <f t="shared" ref="H146:J146" si="30">H143-H144</f>
        <v>141129286</v>
      </c>
      <c r="I146" s="361">
        <f t="shared" si="30"/>
        <v>21722641</v>
      </c>
      <c r="J146" s="361">
        <f t="shared" si="30"/>
        <v>17452326</v>
      </c>
      <c r="K146" s="1906">
        <v>0</v>
      </c>
      <c r="L146" s="1906"/>
      <c r="M146" s="361">
        <v>0</v>
      </c>
      <c r="N146" s="361">
        <f>N143-N144-N145</f>
        <v>400000</v>
      </c>
      <c r="O146" s="361">
        <f t="shared" ref="O146" si="31">O143-O144-O145</f>
        <v>200000</v>
      </c>
    </row>
    <row r="147" spans="1:15">
      <c r="A147" s="171" t="s">
        <v>337</v>
      </c>
      <c r="B147" s="172"/>
      <c r="C147" s="172" t="s">
        <v>16</v>
      </c>
      <c r="D147" s="172">
        <v>2026</v>
      </c>
      <c r="E147" s="174"/>
      <c r="F147" s="361">
        <v>0</v>
      </c>
      <c r="G147" s="361">
        <f>G144/G143*100</f>
        <v>0</v>
      </c>
      <c r="H147" s="361">
        <f t="shared" ref="H147:J147" si="32">H144/H143*100</f>
        <v>27.404497826701991</v>
      </c>
      <c r="I147" s="361">
        <f t="shared" si="32"/>
        <v>28.962225710454888</v>
      </c>
      <c r="J147" s="361">
        <f t="shared" si="32"/>
        <v>23.131051797040168</v>
      </c>
      <c r="K147" s="1906">
        <v>0</v>
      </c>
      <c r="L147" s="1906"/>
      <c r="M147" s="361">
        <v>0</v>
      </c>
      <c r="N147" s="361">
        <f>N144/N143*100</f>
        <v>0</v>
      </c>
      <c r="O147" s="361">
        <f t="shared" ref="O147" si="33">O144/O143*100</f>
        <v>0</v>
      </c>
    </row>
    <row r="148" spans="1:15">
      <c r="A148" s="171" t="s">
        <v>337</v>
      </c>
      <c r="B148" s="172"/>
      <c r="C148" s="172" t="s">
        <v>430</v>
      </c>
      <c r="D148" s="172">
        <v>2026</v>
      </c>
      <c r="E148" s="174" t="s">
        <v>11</v>
      </c>
      <c r="F148" s="405">
        <v>3000000</v>
      </c>
      <c r="G148" s="405">
        <f>G142+G136+G123+G117+G111+G105+G99+G93+G130</f>
        <v>1281287000</v>
      </c>
      <c r="H148" s="405">
        <f t="shared" ref="G148:J149" si="34">H142+H136+H123+H117+H111+H105+H99+H93+H130</f>
        <v>7075004000</v>
      </c>
      <c r="I148" s="405">
        <f t="shared" si="34"/>
        <v>1303404000</v>
      </c>
      <c r="J148" s="405">
        <f t="shared" si="34"/>
        <v>2596792000</v>
      </c>
      <c r="K148" s="1906">
        <v>0</v>
      </c>
      <c r="L148" s="1906"/>
      <c r="M148" s="405">
        <v>2508000000</v>
      </c>
      <c r="N148" s="405">
        <v>79224000</v>
      </c>
      <c r="O148" s="361">
        <f t="shared" ref="N148:O150" si="35">O93+O99+O105+O111+O117+O123+O130+O136+O142</f>
        <v>120360000</v>
      </c>
    </row>
    <row r="149" spans="1:15">
      <c r="A149" s="171" t="s">
        <v>337</v>
      </c>
      <c r="B149" s="172"/>
      <c r="C149" s="172" t="s">
        <v>430</v>
      </c>
      <c r="D149" s="172">
        <v>2026</v>
      </c>
      <c r="E149" s="175" t="s">
        <v>12</v>
      </c>
      <c r="F149" s="406">
        <f>F94+F137</f>
        <v>28500000</v>
      </c>
      <c r="G149" s="406">
        <f t="shared" si="34"/>
        <v>1255787000</v>
      </c>
      <c r="H149" s="406">
        <f t="shared" si="34"/>
        <v>7075004000</v>
      </c>
      <c r="I149" s="406">
        <f t="shared" si="34"/>
        <v>1303404000</v>
      </c>
      <c r="J149" s="406">
        <f t="shared" si="34"/>
        <v>2592376000</v>
      </c>
      <c r="K149" s="1906">
        <v>0</v>
      </c>
      <c r="L149" s="1906"/>
      <c r="M149" s="406">
        <f>M94+M100+M106+M112+M118+M124+M131+M137+M143</f>
        <v>2508000000</v>
      </c>
      <c r="N149" s="406">
        <f t="shared" si="35"/>
        <v>79224000</v>
      </c>
      <c r="O149" s="363">
        <f t="shared" si="35"/>
        <v>132076000</v>
      </c>
    </row>
    <row r="150" spans="1:15">
      <c r="A150" s="171" t="s">
        <v>337</v>
      </c>
      <c r="B150" s="172"/>
      <c r="C150" s="172" t="s">
        <v>430</v>
      </c>
      <c r="D150" s="172">
        <v>2026</v>
      </c>
      <c r="E150" s="175" t="s">
        <v>429</v>
      </c>
      <c r="F150" s="406">
        <f>F95+F138</f>
        <v>8229154</v>
      </c>
      <c r="G150" s="406">
        <f>G144+G138+G132+G125+G119+G113+G107+G95+G101</f>
        <v>110170524</v>
      </c>
      <c r="H150" s="406">
        <f>H144+H138+H132+H125+H119+H113+H107+H95+H101</f>
        <v>2196970720</v>
      </c>
      <c r="I150" s="406">
        <f>I144+I138+I132+I125+I119+I113+I107+I95+I101</f>
        <v>365223067</v>
      </c>
      <c r="J150" s="406">
        <f>J144+J138+J132+J125+J119+J113+J107+J95+J101</f>
        <v>470749970</v>
      </c>
      <c r="K150" s="1906">
        <v>0</v>
      </c>
      <c r="L150" s="1906"/>
      <c r="M150" s="406">
        <f>M95+M101+M107+M113+M119+M125+M132+M138+M144</f>
        <v>1044890</v>
      </c>
      <c r="N150" s="406">
        <f>N95+N101+N107+N113+N119+N125+N132+N138+N144</f>
        <v>3175317</v>
      </c>
      <c r="O150" s="363">
        <f t="shared" si="35"/>
        <v>35741848</v>
      </c>
    </row>
    <row r="151" spans="1:15">
      <c r="A151" s="171" t="s">
        <v>337</v>
      </c>
      <c r="B151" s="172"/>
      <c r="C151" s="172" t="s">
        <v>430</v>
      </c>
      <c r="D151" s="172">
        <v>2026</v>
      </c>
      <c r="E151" s="174" t="s">
        <v>14</v>
      </c>
      <c r="F151" s="406">
        <f>F96+F139</f>
        <v>15420616</v>
      </c>
      <c r="G151" s="406">
        <f>G145+G139+G133+G126+G120+G114+G108+G96+G102</f>
        <v>0</v>
      </c>
      <c r="H151" s="405">
        <v>0</v>
      </c>
      <c r="I151" s="405">
        <v>0</v>
      </c>
      <c r="J151" s="405">
        <f>J145+J139+J133+J120+J114+J108+J103+J96</f>
        <v>202690123</v>
      </c>
      <c r="K151" s="1906">
        <v>0</v>
      </c>
      <c r="L151" s="1906"/>
      <c r="M151" s="405">
        <v>0</v>
      </c>
      <c r="N151" s="405">
        <v>0</v>
      </c>
      <c r="O151" s="361">
        <v>0</v>
      </c>
    </row>
    <row r="152" spans="1:15" ht="15.75">
      <c r="A152" s="171" t="s">
        <v>337</v>
      </c>
      <c r="B152" s="172"/>
      <c r="C152" s="172" t="s">
        <v>431</v>
      </c>
      <c r="D152" s="172">
        <v>2026</v>
      </c>
      <c r="E152" s="174" t="s">
        <v>11</v>
      </c>
      <c r="F152" s="314">
        <v>5391</v>
      </c>
      <c r="G152" s="361"/>
      <c r="H152" s="361"/>
      <c r="I152" s="361"/>
      <c r="J152" s="361"/>
      <c r="K152" s="1906"/>
      <c r="L152" s="1906"/>
      <c r="M152" s="361"/>
      <c r="N152" s="361"/>
      <c r="O152" s="361"/>
    </row>
    <row r="153" spans="1:15" ht="15.75">
      <c r="A153" s="171" t="s">
        <v>337</v>
      </c>
      <c r="B153" s="172"/>
      <c r="C153" s="172" t="s">
        <v>431</v>
      </c>
      <c r="D153" s="172">
        <v>2026</v>
      </c>
      <c r="E153" s="174" t="s">
        <v>12</v>
      </c>
      <c r="F153" s="314">
        <v>5391</v>
      </c>
      <c r="G153" s="361"/>
      <c r="H153" s="361"/>
      <c r="I153" s="361"/>
      <c r="J153" s="361"/>
      <c r="K153" s="1906"/>
      <c r="L153" s="1906"/>
      <c r="M153" s="361"/>
      <c r="N153" s="361"/>
      <c r="O153" s="361"/>
    </row>
    <row r="154" spans="1:15" ht="15.75">
      <c r="A154" s="171" t="s">
        <v>337</v>
      </c>
      <c r="B154" s="172"/>
      <c r="C154" s="172" t="s">
        <v>431</v>
      </c>
      <c r="D154" s="172">
        <v>2026</v>
      </c>
      <c r="E154" s="174" t="s">
        <v>432</v>
      </c>
      <c r="F154" s="311">
        <v>4853</v>
      </c>
      <c r="G154" s="362"/>
      <c r="H154" s="362"/>
      <c r="I154" s="362"/>
      <c r="J154" s="362"/>
      <c r="K154" s="1907"/>
      <c r="L154" s="1907"/>
      <c r="M154" s="362"/>
      <c r="N154" s="362"/>
      <c r="O154" s="362"/>
    </row>
    <row r="155" spans="1:15">
      <c r="A155" s="1"/>
      <c r="B155" s="1"/>
      <c r="C155" s="355"/>
      <c r="D155" s="355"/>
      <c r="E155" s="1"/>
      <c r="F155" s="1"/>
      <c r="G155" s="1"/>
      <c r="H155" s="1"/>
      <c r="I155" s="1"/>
      <c r="J155" s="1"/>
      <c r="K155" s="1"/>
      <c r="L155" s="1"/>
      <c r="M155" s="1"/>
      <c r="N155" s="1"/>
      <c r="O155" s="1"/>
    </row>
    <row r="156" spans="1:15">
      <c r="A156" s="1"/>
      <c r="B156" s="1"/>
      <c r="C156" s="355"/>
      <c r="D156" s="355"/>
      <c r="E156" s="1"/>
      <c r="F156" s="1"/>
      <c r="G156" s="1"/>
      <c r="H156" s="1"/>
      <c r="I156" s="1"/>
      <c r="J156" s="1"/>
      <c r="K156" s="1"/>
      <c r="L156" s="1"/>
      <c r="M156" s="1"/>
      <c r="N156" s="1"/>
      <c r="O156" s="1"/>
    </row>
    <row r="157" spans="1:15">
      <c r="A157" s="1"/>
    </row>
    <row r="158" spans="1:15">
      <c r="A158" s="1908"/>
      <c r="B158" s="1908"/>
      <c r="C158" s="1"/>
      <c r="D158" s="1"/>
      <c r="E158" s="1"/>
      <c r="F158" s="1"/>
      <c r="G158" s="1"/>
      <c r="H158" s="1"/>
      <c r="I158" s="1"/>
      <c r="J158" s="1"/>
      <c r="K158" s="1"/>
      <c r="L158" s="1"/>
      <c r="M158" s="1"/>
      <c r="N158" s="1"/>
      <c r="O158" s="1"/>
    </row>
    <row r="159" spans="1:15" ht="27" customHeight="1">
      <c r="A159" s="1"/>
      <c r="B159" s="1"/>
      <c r="C159" s="1"/>
      <c r="D159" s="1779" t="s">
        <v>416</v>
      </c>
      <c r="E159" s="167" t="s">
        <v>410</v>
      </c>
      <c r="F159" s="1782"/>
      <c r="G159" s="1783"/>
      <c r="H159" s="1779" t="s">
        <v>409</v>
      </c>
      <c r="I159" s="596" t="s">
        <v>410</v>
      </c>
      <c r="J159" s="1784"/>
      <c r="K159" s="1785"/>
      <c r="L159" s="1786"/>
      <c r="M159" s="1"/>
      <c r="N159" s="1"/>
      <c r="O159" s="1"/>
    </row>
    <row r="160" spans="1:15">
      <c r="A160" s="1"/>
      <c r="B160" s="1"/>
      <c r="C160" s="1"/>
      <c r="D160" s="1780"/>
      <c r="E160" s="167" t="s">
        <v>411</v>
      </c>
      <c r="F160" s="1787"/>
      <c r="G160" s="1788"/>
      <c r="H160" s="1780"/>
      <c r="I160" s="596" t="s">
        <v>411</v>
      </c>
      <c r="J160" s="1789"/>
      <c r="K160" s="1790"/>
      <c r="L160" s="1791"/>
      <c r="M160" s="1"/>
      <c r="N160" s="1"/>
      <c r="O160" s="1"/>
    </row>
    <row r="161" spans="1:15">
      <c r="A161" s="1"/>
      <c r="B161" s="1"/>
      <c r="C161" s="1"/>
      <c r="D161" s="1781"/>
      <c r="E161" s="167" t="s">
        <v>412</v>
      </c>
      <c r="F161" s="1787"/>
      <c r="G161" s="1788"/>
      <c r="H161" s="1781"/>
      <c r="I161" s="596" t="s">
        <v>412</v>
      </c>
      <c r="J161" s="1789"/>
      <c r="K161" s="1790"/>
      <c r="L161" s="1791"/>
      <c r="M161" s="1"/>
      <c r="N161" s="1"/>
      <c r="O161" s="1"/>
    </row>
    <row r="162" spans="1:15">
      <c r="D162" s="162"/>
      <c r="E162" s="163"/>
      <c r="F162" s="164"/>
      <c r="G162" s="165"/>
      <c r="H162" s="165"/>
      <c r="I162" s="163"/>
      <c r="J162" s="163"/>
      <c r="K162" s="163"/>
    </row>
    <row r="163" spans="1:15">
      <c r="D163" s="162"/>
      <c r="E163" s="163"/>
      <c r="F163" s="164"/>
      <c r="G163" s="165"/>
      <c r="H163" s="165"/>
      <c r="I163" s="163"/>
      <c r="J163" s="163"/>
      <c r="K163" s="163"/>
    </row>
    <row r="164" spans="1:15">
      <c r="D164" s="162"/>
      <c r="E164" s="163"/>
      <c r="F164" s="164"/>
      <c r="G164" s="165"/>
      <c r="H164" s="165"/>
      <c r="I164" s="163"/>
      <c r="J164" s="163"/>
      <c r="K164" s="163"/>
    </row>
    <row r="165" spans="1:15">
      <c r="D165" s="162"/>
      <c r="E165" s="163"/>
      <c r="F165" s="164"/>
      <c r="G165" s="165"/>
      <c r="H165" s="165"/>
      <c r="I165" s="163"/>
      <c r="J165" s="163"/>
      <c r="K165" s="163"/>
    </row>
    <row r="166" spans="1:15">
      <c r="D166" s="162"/>
      <c r="E166" s="163"/>
      <c r="F166" s="164"/>
      <c r="G166" s="165"/>
      <c r="H166" s="165"/>
      <c r="I166" s="163"/>
      <c r="J166" s="163"/>
      <c r="K166" s="163"/>
    </row>
    <row r="167" spans="1:15">
      <c r="D167" s="162"/>
      <c r="E167" s="163"/>
      <c r="F167" s="164"/>
      <c r="G167" s="165"/>
      <c r="H167" s="165"/>
      <c r="I167" s="163"/>
      <c r="J167" s="163"/>
      <c r="K167" s="163"/>
    </row>
    <row r="169" spans="1:15">
      <c r="A169" s="1834" t="s">
        <v>48</v>
      </c>
      <c r="B169" s="1834"/>
      <c r="C169" s="1834"/>
      <c r="D169" s="1834"/>
      <c r="E169" s="1834"/>
      <c r="F169" s="1834"/>
      <c r="G169" s="1834"/>
      <c r="H169" s="1834"/>
      <c r="I169" s="1834"/>
      <c r="J169" s="1834"/>
      <c r="K169" s="1834"/>
      <c r="L169" s="1834"/>
      <c r="M169" s="1834"/>
    </row>
    <row r="170" spans="1:15">
      <c r="A170" s="1835" t="s">
        <v>540</v>
      </c>
      <c r="B170" s="1835"/>
      <c r="C170" s="1835"/>
      <c r="D170" s="1835"/>
      <c r="E170" s="1835"/>
      <c r="F170" s="1835"/>
      <c r="G170" s="1835"/>
      <c r="H170" s="1835"/>
      <c r="I170" s="1835"/>
      <c r="J170" s="1835"/>
      <c r="K170" s="1835"/>
      <c r="L170" s="1835"/>
      <c r="M170" s="1835"/>
    </row>
    <row r="171" spans="1:15">
      <c r="A171" s="1894" t="s">
        <v>17</v>
      </c>
      <c r="B171" s="1894"/>
      <c r="C171" s="1894"/>
      <c r="D171" s="1894"/>
      <c r="E171" s="1894"/>
      <c r="F171" s="1894"/>
      <c r="G171" s="1894"/>
      <c r="H171" s="1894"/>
      <c r="I171" s="1894"/>
      <c r="J171" s="1894"/>
      <c r="K171" s="1894"/>
      <c r="L171" s="1894"/>
      <c r="M171" s="1894"/>
    </row>
    <row r="172" spans="1:15" ht="15.75" thickBot="1">
      <c r="A172" s="65"/>
      <c r="B172" s="65"/>
      <c r="C172" s="65"/>
      <c r="D172" s="65"/>
      <c r="E172" s="65"/>
      <c r="F172" s="65"/>
      <c r="G172" s="65"/>
      <c r="H172" s="65"/>
      <c r="I172" s="65"/>
      <c r="J172" s="65"/>
      <c r="K172" s="65"/>
      <c r="L172" s="65"/>
      <c r="M172" s="65"/>
    </row>
    <row r="173" spans="1:15" ht="15.75" thickTop="1">
      <c r="A173" s="1895" t="s">
        <v>376</v>
      </c>
      <c r="B173" s="1897" t="s">
        <v>19</v>
      </c>
      <c r="C173" s="1897"/>
      <c r="D173" s="1897"/>
      <c r="E173" s="1899" t="s">
        <v>20</v>
      </c>
      <c r="F173" s="1899"/>
      <c r="G173" s="1897" t="s">
        <v>337</v>
      </c>
      <c r="H173" s="1897"/>
      <c r="I173" s="1897"/>
      <c r="J173" s="1897"/>
      <c r="K173" s="1897"/>
      <c r="L173" s="1897"/>
      <c r="M173" s="1901"/>
    </row>
    <row r="174" spans="1:15">
      <c r="A174" s="1896"/>
      <c r="B174" s="1898"/>
      <c r="C174" s="1898"/>
      <c r="D174" s="1898"/>
      <c r="E174" s="1900"/>
      <c r="F174" s="1900"/>
      <c r="G174" s="1898"/>
      <c r="H174" s="1898"/>
      <c r="I174" s="1898"/>
      <c r="J174" s="1898"/>
      <c r="K174" s="1898"/>
      <c r="L174" s="1898"/>
      <c r="M174" s="1902"/>
    </row>
    <row r="175" spans="1:15">
      <c r="A175" s="66" t="s">
        <v>377</v>
      </c>
      <c r="B175" s="1903" t="s">
        <v>202</v>
      </c>
      <c r="C175" s="1903"/>
      <c r="D175" s="1903"/>
      <c r="E175" s="1904" t="s">
        <v>49</v>
      </c>
      <c r="F175" s="1904"/>
      <c r="G175" s="1903" t="s">
        <v>349</v>
      </c>
      <c r="H175" s="1903"/>
      <c r="I175" s="1903"/>
      <c r="J175" s="1903"/>
      <c r="K175" s="1903"/>
      <c r="L175" s="1903"/>
      <c r="M175" s="1905"/>
    </row>
    <row r="176" spans="1:15">
      <c r="A176" s="1864" t="s">
        <v>21</v>
      </c>
      <c r="B176" s="1865"/>
      <c r="C176" s="1870" t="s">
        <v>50</v>
      </c>
      <c r="D176" s="1871"/>
      <c r="E176" s="1871"/>
      <c r="F176" s="1871"/>
      <c r="G176" s="1871"/>
      <c r="H176" s="1871"/>
      <c r="I176" s="1871"/>
      <c r="J176" s="1871"/>
      <c r="K176" s="1871"/>
      <c r="L176" s="1871"/>
      <c r="M176" s="1872"/>
    </row>
    <row r="177" spans="1:18">
      <c r="A177" s="1866"/>
      <c r="B177" s="1867"/>
      <c r="C177" s="67" t="s">
        <v>51</v>
      </c>
      <c r="D177" s="68">
        <v>2025</v>
      </c>
      <c r="E177" s="1873" t="s">
        <v>3</v>
      </c>
      <c r="F177" s="1874"/>
      <c r="G177" s="1873" t="s">
        <v>3</v>
      </c>
      <c r="H177" s="1874"/>
      <c r="I177" s="369" t="s">
        <v>3</v>
      </c>
      <c r="J177" s="1873" t="s">
        <v>3</v>
      </c>
      <c r="K177" s="1874"/>
      <c r="L177" s="1875" t="s">
        <v>52</v>
      </c>
      <c r="M177" s="1877" t="s">
        <v>22</v>
      </c>
    </row>
    <row r="178" spans="1:18" ht="36">
      <c r="A178" s="1866"/>
      <c r="B178" s="1867"/>
      <c r="C178" s="36" t="s">
        <v>53</v>
      </c>
      <c r="D178" s="358" t="s">
        <v>23</v>
      </c>
      <c r="E178" s="37" t="s">
        <v>535</v>
      </c>
      <c r="F178" s="38" t="s">
        <v>23</v>
      </c>
      <c r="G178" s="37" t="s">
        <v>536</v>
      </c>
      <c r="H178" s="38" t="s">
        <v>23</v>
      </c>
      <c r="I178" s="39" t="s">
        <v>54</v>
      </c>
      <c r="J178" s="37" t="s">
        <v>24</v>
      </c>
      <c r="K178" s="38" t="s">
        <v>23</v>
      </c>
      <c r="L178" s="1876"/>
      <c r="M178" s="1878"/>
    </row>
    <row r="179" spans="1:18" ht="15.75" thickBot="1">
      <c r="A179" s="1868"/>
      <c r="B179" s="1869"/>
      <c r="C179" s="40" t="s">
        <v>341</v>
      </c>
      <c r="D179" s="40" t="s">
        <v>342</v>
      </c>
      <c r="E179" s="40" t="s">
        <v>343</v>
      </c>
      <c r="F179" s="40" t="s">
        <v>344</v>
      </c>
      <c r="G179" s="40" t="s">
        <v>345</v>
      </c>
      <c r="H179" s="40" t="s">
        <v>346</v>
      </c>
      <c r="I179" s="40" t="s">
        <v>25</v>
      </c>
      <c r="J179" s="40" t="s">
        <v>347</v>
      </c>
      <c r="K179" s="40" t="s">
        <v>348</v>
      </c>
      <c r="L179" s="40" t="s">
        <v>26</v>
      </c>
      <c r="M179" s="41" t="s">
        <v>27</v>
      </c>
    </row>
    <row r="180" spans="1:18" ht="15.75" thickTop="1">
      <c r="A180" s="1879" t="s">
        <v>34</v>
      </c>
      <c r="B180" s="1880"/>
      <c r="C180" s="42"/>
      <c r="D180" s="43"/>
      <c r="E180" s="42"/>
      <c r="F180" s="43"/>
      <c r="G180" s="42"/>
      <c r="H180" s="43"/>
      <c r="I180" s="44"/>
      <c r="J180" s="42"/>
      <c r="K180" s="43"/>
      <c r="L180" s="42"/>
      <c r="M180" s="45"/>
    </row>
    <row r="181" spans="1:18">
      <c r="A181" s="364" t="s">
        <v>28</v>
      </c>
      <c r="B181" s="46" t="s">
        <v>29</v>
      </c>
      <c r="C181" s="42"/>
      <c r="D181" s="43"/>
      <c r="E181" s="42"/>
      <c r="F181" s="43"/>
      <c r="G181" s="42"/>
      <c r="H181" s="43"/>
      <c r="I181" s="47"/>
      <c r="J181" s="42"/>
      <c r="K181" s="43"/>
      <c r="L181" s="42"/>
      <c r="M181" s="45"/>
    </row>
    <row r="182" spans="1:18">
      <c r="A182" s="365" t="s">
        <v>358</v>
      </c>
      <c r="B182" s="69" t="s">
        <v>36</v>
      </c>
      <c r="C182" s="379">
        <v>319109839</v>
      </c>
      <c r="D182" s="144">
        <f>C182/C197*100</f>
        <v>11.535091161765534</v>
      </c>
      <c r="E182" s="152">
        <v>356300000</v>
      </c>
      <c r="F182" s="152">
        <f>E182/E197*100</f>
        <v>27.642955119571493</v>
      </c>
      <c r="G182" s="381">
        <v>356300000</v>
      </c>
      <c r="H182" s="152">
        <f>G182/G197*100</f>
        <v>27.624737747192167</v>
      </c>
      <c r="I182" s="152">
        <f>G182-E182</f>
        <v>0</v>
      </c>
      <c r="J182" s="382">
        <v>98931305</v>
      </c>
      <c r="K182" s="152">
        <f>J182/J197*100</f>
        <v>65.651300923457342</v>
      </c>
      <c r="L182" s="152">
        <f>G182-J182</f>
        <v>257368695</v>
      </c>
      <c r="M182" s="145">
        <f>J182/G182*100</f>
        <v>27.766293853494243</v>
      </c>
      <c r="R182" s="207"/>
    </row>
    <row r="183" spans="1:18">
      <c r="A183" s="365" t="s">
        <v>359</v>
      </c>
      <c r="B183" s="69" t="s">
        <v>37</v>
      </c>
      <c r="C183" s="379">
        <v>51010546</v>
      </c>
      <c r="D183" s="144">
        <f>C183/C197*100</f>
        <v>1.8439146225179039</v>
      </c>
      <c r="E183" s="152">
        <v>60106000</v>
      </c>
      <c r="F183" s="152">
        <f>E183/E197*100</f>
        <v>4.6632261027700368</v>
      </c>
      <c r="G183" s="381">
        <v>60106000</v>
      </c>
      <c r="H183" s="152">
        <f>G183/G197*100</f>
        <v>4.6601529245936923</v>
      </c>
      <c r="I183" s="152">
        <f t="shared" ref="I183:I188" si="36">G183-E183</f>
        <v>0</v>
      </c>
      <c r="J183" s="382">
        <v>16002208</v>
      </c>
      <c r="K183" s="152">
        <f>J183/J197*100</f>
        <v>10.619143989334383</v>
      </c>
      <c r="L183" s="152">
        <f t="shared" ref="L183:L188" si="37">G183-J183</f>
        <v>44103792</v>
      </c>
      <c r="M183" s="145">
        <f t="shared" ref="M183:M196" si="38">J183/G183*100</f>
        <v>26.623312148537583</v>
      </c>
    </row>
    <row r="184" spans="1:18">
      <c r="A184" s="365" t="s">
        <v>360</v>
      </c>
      <c r="B184" s="69" t="s">
        <v>38</v>
      </c>
      <c r="C184" s="379">
        <v>335926696</v>
      </c>
      <c r="D184" s="144">
        <f>C184/C197*100</f>
        <v>12.142982097241749</v>
      </c>
      <c r="E184" s="152">
        <v>158870000</v>
      </c>
      <c r="F184" s="152">
        <f>E184/E197*100</f>
        <v>12.32567016515948</v>
      </c>
      <c r="G184" s="381">
        <v>157814000</v>
      </c>
      <c r="H184" s="152">
        <f>G184/G197*100</f>
        <v>12.235673204702175</v>
      </c>
      <c r="I184" s="152">
        <f t="shared" si="36"/>
        <v>-1056000</v>
      </c>
      <c r="J184" s="382">
        <v>35154243</v>
      </c>
      <c r="K184" s="152">
        <f>J184/J197*100</f>
        <v>23.32852867885796</v>
      </c>
      <c r="L184" s="152">
        <f t="shared" si="37"/>
        <v>122659757</v>
      </c>
      <c r="M184" s="145">
        <f t="shared" si="38"/>
        <v>22.275744230549886</v>
      </c>
    </row>
    <row r="185" spans="1:18">
      <c r="A185" s="365" t="s">
        <v>361</v>
      </c>
      <c r="B185" s="69" t="s">
        <v>39</v>
      </c>
      <c r="C185" s="379">
        <v>0</v>
      </c>
      <c r="D185" s="144">
        <v>0</v>
      </c>
      <c r="E185" s="152">
        <v>0</v>
      </c>
      <c r="F185" s="152">
        <v>0</v>
      </c>
      <c r="G185" s="381">
        <v>0</v>
      </c>
      <c r="H185" s="152">
        <v>0</v>
      </c>
      <c r="I185" s="152">
        <f t="shared" si="36"/>
        <v>0</v>
      </c>
      <c r="J185" s="382">
        <v>0</v>
      </c>
      <c r="K185" s="152">
        <v>0</v>
      </c>
      <c r="L185" s="152">
        <f t="shared" si="37"/>
        <v>0</v>
      </c>
      <c r="M185" s="145">
        <v>0</v>
      </c>
    </row>
    <row r="186" spans="1:18">
      <c r="A186" s="365" t="s">
        <v>362</v>
      </c>
      <c r="B186" s="69" t="s">
        <v>40</v>
      </c>
      <c r="C186" s="379">
        <v>636230000</v>
      </c>
      <c r="D186" s="144">
        <f>C186/C197*100</f>
        <v>22.998260012440682</v>
      </c>
      <c r="E186" s="152">
        <v>0</v>
      </c>
      <c r="F186" s="152">
        <v>0</v>
      </c>
      <c r="G186" s="381">
        <v>0</v>
      </c>
      <c r="H186" s="152">
        <v>0</v>
      </c>
      <c r="I186" s="152">
        <f t="shared" si="36"/>
        <v>0</v>
      </c>
      <c r="J186" s="382">
        <v>0</v>
      </c>
      <c r="K186" s="152">
        <v>0</v>
      </c>
      <c r="L186" s="152">
        <f t="shared" si="37"/>
        <v>0</v>
      </c>
      <c r="M186" s="145">
        <v>0</v>
      </c>
    </row>
    <row r="187" spans="1:18">
      <c r="A187" s="365" t="s">
        <v>363</v>
      </c>
      <c r="B187" s="69" t="s">
        <v>41</v>
      </c>
      <c r="C187" s="379">
        <v>176274096</v>
      </c>
      <c r="D187" s="144">
        <f>C187/C197*100</f>
        <v>6.3719055895917043</v>
      </c>
      <c r="E187" s="152">
        <v>75000000</v>
      </c>
      <c r="F187" s="152">
        <f>E187/E197*100</f>
        <v>5.818752831793045</v>
      </c>
      <c r="G187" s="381">
        <v>75000000</v>
      </c>
      <c r="H187" s="152">
        <f>G187/G197*100</f>
        <v>5.814918133705901</v>
      </c>
      <c r="I187" s="152">
        <f t="shared" si="36"/>
        <v>0</v>
      </c>
      <c r="J187" s="382">
        <v>118350</v>
      </c>
      <c r="K187" s="152">
        <f>J187/J197*100</f>
        <v>7.8537642501442559E-2</v>
      </c>
      <c r="L187" s="152">
        <f t="shared" si="37"/>
        <v>74881650</v>
      </c>
      <c r="M187" s="145">
        <f t="shared" si="38"/>
        <v>0.1578</v>
      </c>
    </row>
    <row r="188" spans="1:18">
      <c r="A188" s="365" t="s">
        <v>364</v>
      </c>
      <c r="B188" s="69" t="s">
        <v>42</v>
      </c>
      <c r="C188" s="379">
        <v>18752709</v>
      </c>
      <c r="D188" s="144">
        <f>C188/C197*100</f>
        <v>0.67786755971839829</v>
      </c>
      <c r="E188" s="152">
        <v>360000</v>
      </c>
      <c r="F188" s="152">
        <f>E188/E197*100</f>
        <v>2.7930013592606617E-2</v>
      </c>
      <c r="G188" s="381">
        <v>2266000</v>
      </c>
      <c r="H188" s="152">
        <f>G188/G189*100</f>
        <v>0.3478202140951609</v>
      </c>
      <c r="I188" s="152">
        <f t="shared" si="36"/>
        <v>1906000</v>
      </c>
      <c r="J188" s="382">
        <v>299965</v>
      </c>
      <c r="K188" s="152">
        <f>J188/J197*100</f>
        <v>0.19905825038399003</v>
      </c>
      <c r="L188" s="152">
        <f t="shared" si="37"/>
        <v>1966035</v>
      </c>
      <c r="M188" s="145">
        <f t="shared" si="38"/>
        <v>13.23764342453663</v>
      </c>
    </row>
    <row r="189" spans="1:18">
      <c r="A189" s="70"/>
      <c r="B189" s="71" t="s">
        <v>55</v>
      </c>
      <c r="C189" s="146">
        <v>1537303886</v>
      </c>
      <c r="D189" s="147">
        <f>C189/C197*100</f>
        <v>55.570021043275972</v>
      </c>
      <c r="E189" s="154">
        <f>SUM(E182:E188)</f>
        <v>650636000</v>
      </c>
      <c r="F189" s="154">
        <f>E189/E197*100</f>
        <v>50.478534232886659</v>
      </c>
      <c r="G189" s="154">
        <f>SUM(G182:G188)</f>
        <v>651486000</v>
      </c>
      <c r="H189" s="154">
        <f>G189/G197*100</f>
        <v>50.511170070073639</v>
      </c>
      <c r="I189" s="154">
        <f>SUM(I182:I188)</f>
        <v>850000</v>
      </c>
      <c r="J189" s="155">
        <f>SUM(J182:J188)</f>
        <v>150506071</v>
      </c>
      <c r="K189" s="154">
        <f>J189/J197*100</f>
        <v>99.876569484535125</v>
      </c>
      <c r="L189" s="154">
        <f>SUM(L182:L188)</f>
        <v>500979929</v>
      </c>
      <c r="M189" s="145">
        <f t="shared" si="38"/>
        <v>23.101965506549643</v>
      </c>
    </row>
    <row r="190" spans="1:18">
      <c r="A190" s="365" t="s">
        <v>365</v>
      </c>
      <c r="B190" s="69" t="s">
        <v>43</v>
      </c>
      <c r="C190" s="143">
        <v>1651127</v>
      </c>
      <c r="D190" s="144">
        <f>C190/C197*100</f>
        <v>5.9684466402969288E-2</v>
      </c>
      <c r="E190" s="152">
        <v>0</v>
      </c>
      <c r="F190" s="152">
        <v>0</v>
      </c>
      <c r="G190" s="152">
        <v>1500000</v>
      </c>
      <c r="H190" s="152">
        <f>G190/G197*100</f>
        <v>0.11629836267411803</v>
      </c>
      <c r="I190" s="152">
        <f>G190-E190</f>
        <v>1500000</v>
      </c>
      <c r="J190" s="153">
        <v>0</v>
      </c>
      <c r="K190" s="152">
        <f>J190/J197*100</f>
        <v>0</v>
      </c>
      <c r="L190" s="152">
        <f t="shared" ref="L190:L191" si="39">G190-J190</f>
        <v>1500000</v>
      </c>
      <c r="M190" s="145">
        <f t="shared" si="38"/>
        <v>0</v>
      </c>
    </row>
    <row r="191" spans="1:18">
      <c r="A191" s="365" t="s">
        <v>366</v>
      </c>
      <c r="B191" s="69" t="s">
        <v>44</v>
      </c>
      <c r="C191" s="143">
        <v>1227471663</v>
      </c>
      <c r="D191" s="144">
        <f>C191/C197*100</f>
        <v>44.370294490321058</v>
      </c>
      <c r="E191" s="154">
        <v>638300000</v>
      </c>
      <c r="F191" s="152">
        <f>E191/E197*100</f>
        <v>49.521465767113341</v>
      </c>
      <c r="G191" s="152">
        <v>636800000</v>
      </c>
      <c r="H191" s="152">
        <f>G191/G197*100</f>
        <v>49.372531567252246</v>
      </c>
      <c r="I191" s="152">
        <f>G191-E191</f>
        <v>-1500000</v>
      </c>
      <c r="J191" s="382">
        <v>186000</v>
      </c>
      <c r="K191" s="152">
        <f>J191/J197*100</f>
        <v>0.12343051546487803</v>
      </c>
      <c r="L191" s="152">
        <f t="shared" si="39"/>
        <v>636614000</v>
      </c>
      <c r="M191" s="145">
        <f t="shared" si="38"/>
        <v>2.9208542713567837E-2</v>
      </c>
    </row>
    <row r="192" spans="1:18">
      <c r="A192" s="70"/>
      <c r="B192" s="71" t="s">
        <v>56</v>
      </c>
      <c r="C192" s="146">
        <v>1229122790</v>
      </c>
      <c r="D192" s="147">
        <f>C192/C197*100</f>
        <v>44.429978956724028</v>
      </c>
      <c r="E192" s="154">
        <f>E190+E191</f>
        <v>638300000</v>
      </c>
      <c r="F192" s="154">
        <f>E192/E197*100</f>
        <v>49.521465767113341</v>
      </c>
      <c r="G192" s="154">
        <f>G190+G191</f>
        <v>638300000</v>
      </c>
      <c r="H192" s="154">
        <f>G192/G197*100</f>
        <v>49.488829929926361</v>
      </c>
      <c r="I192" s="154">
        <f>I190+I191</f>
        <v>0</v>
      </c>
      <c r="J192" s="155">
        <f>SUM(J190:J191)</f>
        <v>186000</v>
      </c>
      <c r="K192" s="154">
        <f>J192/J197*100</f>
        <v>0.12343051546487803</v>
      </c>
      <c r="L192" s="154">
        <f>SUM(L190:L191)</f>
        <v>638114000</v>
      </c>
      <c r="M192" s="145">
        <f t="shared" si="38"/>
        <v>2.913990286699044E-2</v>
      </c>
    </row>
    <row r="193" spans="1:13">
      <c r="A193" s="365" t="s">
        <v>365</v>
      </c>
      <c r="B193" s="69" t="s">
        <v>43</v>
      </c>
      <c r="C193" s="143">
        <v>0</v>
      </c>
      <c r="D193" s="144">
        <v>0</v>
      </c>
      <c r="E193" s="144">
        <v>0</v>
      </c>
      <c r="F193" s="144">
        <v>0</v>
      </c>
      <c r="G193" s="152">
        <v>0</v>
      </c>
      <c r="H193" s="152">
        <v>0</v>
      </c>
      <c r="I193" s="152">
        <v>0</v>
      </c>
      <c r="J193" s="153">
        <v>0</v>
      </c>
      <c r="K193" s="152">
        <v>0</v>
      </c>
      <c r="L193" s="152">
        <v>0</v>
      </c>
      <c r="M193" s="145">
        <v>0</v>
      </c>
    </row>
    <row r="194" spans="1:13">
      <c r="A194" s="365" t="s">
        <v>366</v>
      </c>
      <c r="B194" s="69" t="s">
        <v>44</v>
      </c>
      <c r="C194" s="143">
        <v>0</v>
      </c>
      <c r="D194" s="144">
        <v>0</v>
      </c>
      <c r="E194" s="144">
        <v>0</v>
      </c>
      <c r="F194" s="144">
        <v>0</v>
      </c>
      <c r="G194" s="152">
        <v>0</v>
      </c>
      <c r="H194" s="152">
        <v>0</v>
      </c>
      <c r="I194" s="152">
        <v>0</v>
      </c>
      <c r="J194" s="153">
        <v>0</v>
      </c>
      <c r="K194" s="152">
        <v>0</v>
      </c>
      <c r="L194" s="152">
        <v>0</v>
      </c>
      <c r="M194" s="145">
        <v>0</v>
      </c>
    </row>
    <row r="195" spans="1:13">
      <c r="A195" s="70"/>
      <c r="B195" s="71" t="s">
        <v>57</v>
      </c>
      <c r="C195" s="146">
        <v>0</v>
      </c>
      <c r="D195" s="147">
        <v>0</v>
      </c>
      <c r="E195" s="147">
        <v>0</v>
      </c>
      <c r="F195" s="147">
        <v>0</v>
      </c>
      <c r="G195" s="147">
        <v>0</v>
      </c>
      <c r="H195" s="147">
        <v>0</v>
      </c>
      <c r="I195" s="147">
        <v>0</v>
      </c>
      <c r="J195" s="146">
        <v>0</v>
      </c>
      <c r="K195" s="147">
        <v>0</v>
      </c>
      <c r="L195" s="147">
        <v>0</v>
      </c>
      <c r="M195" s="145">
        <v>0</v>
      </c>
    </row>
    <row r="196" spans="1:13">
      <c r="A196" s="72"/>
      <c r="B196" s="73" t="s">
        <v>58</v>
      </c>
      <c r="C196" s="149">
        <f>C192</f>
        <v>1229122790</v>
      </c>
      <c r="D196" s="150">
        <f>C196/C197*100</f>
        <v>44.429978956724028</v>
      </c>
      <c r="E196" s="150">
        <f>E192</f>
        <v>638300000</v>
      </c>
      <c r="F196" s="150">
        <f>E196/E197*100</f>
        <v>49.521465767113341</v>
      </c>
      <c r="G196" s="150">
        <f>G192</f>
        <v>638300000</v>
      </c>
      <c r="H196" s="150">
        <v>0</v>
      </c>
      <c r="I196" s="150">
        <f>I192</f>
        <v>0</v>
      </c>
      <c r="J196" s="149">
        <f>J192</f>
        <v>186000</v>
      </c>
      <c r="K196" s="150">
        <f>J196/J197*100</f>
        <v>0.12343051546487803</v>
      </c>
      <c r="L196" s="150">
        <f>L192</f>
        <v>638114000</v>
      </c>
      <c r="M196" s="145">
        <f t="shared" si="38"/>
        <v>2.913990286699044E-2</v>
      </c>
    </row>
    <row r="197" spans="1:13">
      <c r="A197" s="72"/>
      <c r="B197" s="73" t="s">
        <v>59</v>
      </c>
      <c r="C197" s="149">
        <f>C189+C192</f>
        <v>2766426676</v>
      </c>
      <c r="D197" s="150">
        <v>100</v>
      </c>
      <c r="E197" s="150">
        <f>E189+E196</f>
        <v>1288936000</v>
      </c>
      <c r="F197" s="150">
        <v>100</v>
      </c>
      <c r="G197" s="150">
        <f>G189+G192</f>
        <v>1289786000</v>
      </c>
      <c r="H197" s="150">
        <v>100</v>
      </c>
      <c r="I197" s="150">
        <f>I189+I192</f>
        <v>850000</v>
      </c>
      <c r="J197" s="149">
        <f>J189+J192</f>
        <v>150692071</v>
      </c>
      <c r="K197" s="150">
        <f>J197/J200*100</f>
        <v>100</v>
      </c>
      <c r="L197" s="150">
        <f>L189+L192</f>
        <v>1139093929</v>
      </c>
      <c r="M197" s="145">
        <f>J197/G197*100</f>
        <v>11.683494083514629</v>
      </c>
    </row>
    <row r="198" spans="1:13">
      <c r="A198" s="70"/>
      <c r="B198" s="71" t="s">
        <v>60</v>
      </c>
      <c r="C198" s="146">
        <v>0</v>
      </c>
      <c r="D198" s="147"/>
      <c r="E198" s="147"/>
      <c r="F198" s="147"/>
      <c r="G198" s="147"/>
      <c r="H198" s="147"/>
      <c r="I198" s="147"/>
      <c r="J198" s="146">
        <v>0</v>
      </c>
      <c r="K198" s="147"/>
      <c r="L198" s="147"/>
      <c r="M198" s="148"/>
    </row>
    <row r="199" spans="1:13">
      <c r="A199" s="70"/>
      <c r="B199" s="71" t="s">
        <v>61</v>
      </c>
      <c r="C199" s="146">
        <v>0</v>
      </c>
      <c r="D199" s="147"/>
      <c r="E199" s="147"/>
      <c r="F199" s="147"/>
      <c r="G199" s="147"/>
      <c r="H199" s="147"/>
      <c r="I199" s="147"/>
      <c r="J199" s="146">
        <v>0</v>
      </c>
      <c r="K199" s="147"/>
      <c r="L199" s="147"/>
      <c r="M199" s="148"/>
    </row>
    <row r="200" spans="1:13" ht="15.75" thickBot="1">
      <c r="A200" s="72"/>
      <c r="B200" s="73" t="s">
        <v>62</v>
      </c>
      <c r="C200" s="149">
        <f>C197+C198</f>
        <v>2766426676</v>
      </c>
      <c r="D200" s="150"/>
      <c r="E200" s="150"/>
      <c r="F200" s="150"/>
      <c r="G200" s="150"/>
      <c r="H200" s="150"/>
      <c r="I200" s="150"/>
      <c r="J200" s="149">
        <f>J197+J198+J199</f>
        <v>150692071</v>
      </c>
      <c r="K200" s="150"/>
      <c r="L200" s="150"/>
      <c r="M200" s="151"/>
    </row>
    <row r="201" spans="1:13" ht="15.75" thickTop="1">
      <c r="A201" s="1881" t="s">
        <v>63</v>
      </c>
      <c r="B201" s="1882"/>
      <c r="C201" s="50"/>
      <c r="D201" s="51"/>
      <c r="E201" s="50"/>
      <c r="F201" s="51"/>
      <c r="G201" s="50"/>
      <c r="H201" s="51"/>
      <c r="I201" s="52"/>
      <c r="J201" s="50"/>
      <c r="K201" s="51"/>
      <c r="L201" s="50"/>
      <c r="M201" s="53"/>
    </row>
    <row r="202" spans="1:13">
      <c r="A202" s="366" t="s">
        <v>35</v>
      </c>
      <c r="B202" s="46" t="s">
        <v>29</v>
      </c>
      <c r="C202" s="42"/>
      <c r="D202" s="43"/>
      <c r="E202" s="42"/>
      <c r="F202" s="43"/>
      <c r="G202" s="42"/>
      <c r="H202" s="43"/>
      <c r="I202" s="47"/>
      <c r="J202" s="42"/>
      <c r="K202" s="43"/>
      <c r="L202" s="42"/>
      <c r="M202" s="45"/>
    </row>
    <row r="203" spans="1:13">
      <c r="A203" s="365"/>
      <c r="B203" s="76" t="s">
        <v>64</v>
      </c>
      <c r="C203" s="149">
        <f>SUM(C205:C211)</f>
        <v>1537303886</v>
      </c>
      <c r="D203" s="150">
        <v>62.7</v>
      </c>
      <c r="E203" s="150">
        <f>SUM(E205:E211)</f>
        <v>650636000</v>
      </c>
      <c r="F203" s="150">
        <f>E203/E233*100</f>
        <v>50.478534232886659</v>
      </c>
      <c r="G203" s="150">
        <f>SUM(G205:G211)</f>
        <v>651486000</v>
      </c>
      <c r="H203" s="150">
        <f>G203/G233*100</f>
        <v>50.511170070073639</v>
      </c>
      <c r="I203" s="150">
        <f>SUM(I205:I211)</f>
        <v>850000</v>
      </c>
      <c r="J203" s="149">
        <f>SUM(J205:J211)</f>
        <v>150506071</v>
      </c>
      <c r="K203" s="74">
        <f>J203/J233*100</f>
        <v>99.876569484535125</v>
      </c>
      <c r="L203" s="74">
        <v>530098620</v>
      </c>
      <c r="M203" s="75">
        <f>J203/G203*100</f>
        <v>23.101965506549643</v>
      </c>
    </row>
    <row r="204" spans="1:13">
      <c r="A204" s="365" t="s">
        <v>65</v>
      </c>
      <c r="B204" s="54" t="s">
        <v>66</v>
      </c>
      <c r="C204" s="55"/>
      <c r="D204" s="56"/>
      <c r="E204" s="56"/>
      <c r="F204" s="56"/>
      <c r="G204" s="56"/>
      <c r="H204" s="56"/>
      <c r="I204" s="56"/>
      <c r="J204" s="55"/>
      <c r="K204" s="56"/>
      <c r="L204" s="56"/>
      <c r="M204" s="57"/>
    </row>
    <row r="205" spans="1:13" ht="18">
      <c r="A205" s="365" t="s">
        <v>203</v>
      </c>
      <c r="B205" s="54" t="s">
        <v>204</v>
      </c>
      <c r="C205" s="379">
        <v>1303533625</v>
      </c>
      <c r="D205" s="137">
        <v>47.119760531111943</v>
      </c>
      <c r="E205" s="137">
        <v>482236000</v>
      </c>
      <c r="F205" s="137">
        <f>E205/E233*100</f>
        <v>37.413494541234009</v>
      </c>
      <c r="G205" s="381">
        <v>489636000</v>
      </c>
      <c r="H205" s="381">
        <f>G205/G233*100</f>
        <v>37.962576737536303</v>
      </c>
      <c r="I205" s="381">
        <f>G205-E205</f>
        <v>7400000</v>
      </c>
      <c r="J205" s="382">
        <v>122464280</v>
      </c>
      <c r="K205" s="137">
        <f>J205/J233*100</f>
        <v>81.267898959328789</v>
      </c>
      <c r="L205" s="137">
        <f>G205-J205</f>
        <v>367171720</v>
      </c>
      <c r="M205" s="378">
        <f>J205/G205*100</f>
        <v>25.011290019524708</v>
      </c>
    </row>
    <row r="206" spans="1:13">
      <c r="A206" s="365" t="s">
        <v>205</v>
      </c>
      <c r="B206" s="54" t="s">
        <v>206</v>
      </c>
      <c r="C206" s="379">
        <v>530418</v>
      </c>
      <c r="D206" s="137">
        <v>1.9173398109612501E-2</v>
      </c>
      <c r="E206" s="380">
        <v>1000000</v>
      </c>
      <c r="F206" s="137">
        <f>E206/E233*100</f>
        <v>7.7583371090573935E-2</v>
      </c>
      <c r="G206" s="381">
        <v>1000000</v>
      </c>
      <c r="H206" s="381">
        <f>G206/G233*100</f>
        <v>7.7532241782745356E-2</v>
      </c>
      <c r="I206" s="381">
        <f t="shared" ref="I206:I210" si="40">G206-E206</f>
        <v>0</v>
      </c>
      <c r="J206" s="382">
        <v>553448</v>
      </c>
      <c r="K206" s="137">
        <f>J206/J233*100</f>
        <v>0.36727081679035389</v>
      </c>
      <c r="L206" s="137">
        <f t="shared" ref="L206:L211" si="41">G206-J206</f>
        <v>446552</v>
      </c>
      <c r="M206" s="378">
        <f t="shared" ref="M206:M210" si="42">J206/G206*100</f>
        <v>55.344800000000006</v>
      </c>
    </row>
    <row r="207" spans="1:13" ht="27">
      <c r="A207" s="365" t="s">
        <v>207</v>
      </c>
      <c r="B207" s="54" t="s">
        <v>208</v>
      </c>
      <c r="C207" s="379">
        <v>117873464</v>
      </c>
      <c r="D207" s="137">
        <v>4.2608562526744516</v>
      </c>
      <c r="E207" s="380">
        <v>80000000</v>
      </c>
      <c r="F207" s="137">
        <f>E207/E233*100</f>
        <v>6.2066696872459142</v>
      </c>
      <c r="G207" s="381">
        <v>69000000</v>
      </c>
      <c r="H207" s="381">
        <f>G207/G233*100</f>
        <v>5.3497246830094296</v>
      </c>
      <c r="I207" s="381">
        <f t="shared" si="40"/>
        <v>-11000000</v>
      </c>
      <c r="J207" s="382">
        <v>2383537</v>
      </c>
      <c r="K207" s="137">
        <f>J207/J233*100</f>
        <v>1.5817268846215538</v>
      </c>
      <c r="L207" s="137">
        <f t="shared" si="41"/>
        <v>66616463</v>
      </c>
      <c r="M207" s="378">
        <f t="shared" si="42"/>
        <v>3.4544014492753621</v>
      </c>
    </row>
    <row r="208" spans="1:13">
      <c r="A208" s="365" t="s">
        <v>209</v>
      </c>
      <c r="B208" s="54" t="s">
        <v>210</v>
      </c>
      <c r="C208" s="379">
        <v>28546552</v>
      </c>
      <c r="D208" s="137">
        <v>1.0318925944307227</v>
      </c>
      <c r="E208" s="380">
        <v>36400000</v>
      </c>
      <c r="F208" s="137">
        <f>E208/E233*100</f>
        <v>2.824034707696891</v>
      </c>
      <c r="G208" s="381">
        <v>36550000</v>
      </c>
      <c r="H208" s="381">
        <f>G208/G233*100</f>
        <v>2.8338034371593426</v>
      </c>
      <c r="I208" s="381">
        <f t="shared" si="40"/>
        <v>150000</v>
      </c>
      <c r="J208" s="382">
        <v>9441499</v>
      </c>
      <c r="K208" s="137">
        <f>J208/J233*100</f>
        <v>6.2654252060813471</v>
      </c>
      <c r="L208" s="137">
        <f t="shared" si="41"/>
        <v>27108501</v>
      </c>
      <c r="M208" s="378">
        <f t="shared" si="42"/>
        <v>25.831734610123121</v>
      </c>
    </row>
    <row r="209" spans="1:13" ht="18">
      <c r="A209" s="365" t="s">
        <v>211</v>
      </c>
      <c r="B209" s="54" t="s">
        <v>212</v>
      </c>
      <c r="C209" s="379">
        <v>12384521</v>
      </c>
      <c r="D209" s="137">
        <v>0.44767212185456817</v>
      </c>
      <c r="E209" s="380">
        <v>13900000</v>
      </c>
      <c r="F209" s="137">
        <f>E209/E233*100</f>
        <v>1.0784088581589777</v>
      </c>
      <c r="G209" s="381">
        <v>14000000</v>
      </c>
      <c r="H209" s="381">
        <f>G209/G233*100</f>
        <v>1.0854513849584351</v>
      </c>
      <c r="I209" s="381">
        <f t="shared" si="40"/>
        <v>100000</v>
      </c>
      <c r="J209" s="382">
        <v>4120301</v>
      </c>
      <c r="K209" s="137">
        <f>J209/J233*100</f>
        <v>2.7342520231207121</v>
      </c>
      <c r="L209" s="137">
        <f t="shared" si="41"/>
        <v>9879699</v>
      </c>
      <c r="M209" s="378">
        <f t="shared" si="42"/>
        <v>29.430721428571427</v>
      </c>
    </row>
    <row r="210" spans="1:13">
      <c r="A210" s="365" t="s">
        <v>213</v>
      </c>
      <c r="B210" s="54" t="s">
        <v>214</v>
      </c>
      <c r="C210" s="379">
        <v>74435306</v>
      </c>
      <c r="D210" s="137">
        <v>2.6906661450946769</v>
      </c>
      <c r="E210" s="380">
        <v>37100000</v>
      </c>
      <c r="F210" s="137">
        <f>E210/E233*100</f>
        <v>2.8783430674602926</v>
      </c>
      <c r="G210" s="381">
        <v>41300000</v>
      </c>
      <c r="H210" s="381">
        <f>G210/G233*100</f>
        <v>3.2020815856273832</v>
      </c>
      <c r="I210" s="381">
        <f t="shared" si="40"/>
        <v>4200000</v>
      </c>
      <c r="J210" s="382">
        <v>11543006</v>
      </c>
      <c r="K210" s="137">
        <f>J210/J233*100</f>
        <v>7.6599955945923659</v>
      </c>
      <c r="L210" s="137">
        <f t="shared" si="41"/>
        <v>29756994</v>
      </c>
      <c r="M210" s="378">
        <f t="shared" si="42"/>
        <v>27.949167070217918</v>
      </c>
    </row>
    <row r="211" spans="1:13" ht="18">
      <c r="A211" s="365" t="s">
        <v>215</v>
      </c>
      <c r="B211" s="54" t="s">
        <v>216</v>
      </c>
      <c r="C211" s="379">
        <v>0</v>
      </c>
      <c r="D211" s="137">
        <v>0</v>
      </c>
      <c r="E211" s="137">
        <v>0</v>
      </c>
      <c r="F211" s="137">
        <v>0</v>
      </c>
      <c r="G211" s="331">
        <v>0</v>
      </c>
      <c r="H211" s="381">
        <v>0</v>
      </c>
      <c r="I211" s="381">
        <v>0</v>
      </c>
      <c r="J211" s="382">
        <v>0</v>
      </c>
      <c r="K211" s="137">
        <f>J211/J233*100</f>
        <v>0</v>
      </c>
      <c r="L211" s="137">
        <f t="shared" si="41"/>
        <v>0</v>
      </c>
      <c r="M211" s="378">
        <v>0</v>
      </c>
    </row>
    <row r="212" spans="1:13" ht="18">
      <c r="A212" s="365"/>
      <c r="B212" s="76" t="s">
        <v>67</v>
      </c>
      <c r="C212" s="149">
        <f>C227+C230</f>
        <v>1229122790</v>
      </c>
      <c r="D212" s="150">
        <v>37.299999999999997</v>
      </c>
      <c r="E212" s="150">
        <f>E227+E230</f>
        <v>638300000</v>
      </c>
      <c r="F212" s="150">
        <f t="shared" ref="F212:J212" si="43">F227+F230</f>
        <v>49.521465767113341</v>
      </c>
      <c r="G212" s="150">
        <f t="shared" si="43"/>
        <v>638300000</v>
      </c>
      <c r="H212" s="150">
        <f>G212/G233*100</f>
        <v>49.488829929926361</v>
      </c>
      <c r="I212" s="150">
        <f t="shared" si="43"/>
        <v>0</v>
      </c>
      <c r="J212" s="150">
        <f t="shared" si="43"/>
        <v>186000</v>
      </c>
      <c r="K212" s="74">
        <f>J212/J233*100</f>
        <v>0.12343051546487803</v>
      </c>
      <c r="L212" s="74">
        <v>793790000</v>
      </c>
      <c r="M212" s="75">
        <f>L212/L233*100</f>
        <v>59.95897147299295</v>
      </c>
    </row>
    <row r="213" spans="1:13">
      <c r="A213" s="365" t="s">
        <v>65</v>
      </c>
      <c r="B213" s="54" t="s">
        <v>66</v>
      </c>
      <c r="C213" s="55"/>
      <c r="D213" s="56"/>
      <c r="E213" s="56"/>
      <c r="F213" s="56"/>
      <c r="G213" s="334"/>
      <c r="H213" s="334"/>
      <c r="I213" s="334"/>
      <c r="J213" s="335"/>
      <c r="K213" s="56"/>
      <c r="L213" s="56"/>
      <c r="M213" s="57"/>
    </row>
    <row r="214" spans="1:13">
      <c r="A214" s="383" t="s">
        <v>217</v>
      </c>
      <c r="B214" s="54" t="s">
        <v>174</v>
      </c>
      <c r="C214" s="379">
        <v>184800</v>
      </c>
      <c r="D214" s="380">
        <v>6.6800975280936741E-3</v>
      </c>
      <c r="E214" s="380">
        <v>500000</v>
      </c>
      <c r="F214" s="156">
        <f>E214/E233*100</f>
        <v>3.8791685545286968E-2</v>
      </c>
      <c r="G214" s="381">
        <v>500000</v>
      </c>
      <c r="H214" s="336">
        <f>G214/G233*100</f>
        <v>3.8766120891372678E-2</v>
      </c>
      <c r="I214" s="336">
        <f>G214-E214</f>
        <v>0</v>
      </c>
      <c r="J214" s="337">
        <v>0</v>
      </c>
      <c r="K214" s="380">
        <f>J214/J233*100</f>
        <v>0</v>
      </c>
      <c r="L214" s="380">
        <f>G214-J214</f>
        <v>500000</v>
      </c>
      <c r="M214" s="139">
        <f>J214/G214*100</f>
        <v>0</v>
      </c>
    </row>
    <row r="215" spans="1:13" ht="18">
      <c r="A215" s="383" t="s">
        <v>218</v>
      </c>
      <c r="B215" s="54" t="s">
        <v>219</v>
      </c>
      <c r="C215" s="379">
        <v>192500</v>
      </c>
      <c r="D215" s="380">
        <v>6.958434925097577E-3</v>
      </c>
      <c r="E215" s="380">
        <v>300000</v>
      </c>
      <c r="F215" s="380">
        <f>E215/E233*100</f>
        <v>2.327501132717218E-2</v>
      </c>
      <c r="G215" s="381">
        <v>300000</v>
      </c>
      <c r="H215" s="381">
        <f>G215/G233*100</f>
        <v>2.3259672534823608E-2</v>
      </c>
      <c r="I215" s="381">
        <f t="shared" ref="I215:I226" si="44">G215-E215</f>
        <v>0</v>
      </c>
      <c r="J215" s="382">
        <v>0</v>
      </c>
      <c r="K215" s="380">
        <f>J215/J233*100</f>
        <v>0</v>
      </c>
      <c r="L215" s="380">
        <f t="shared" ref="L215:L226" si="45">G215-J215</f>
        <v>300000</v>
      </c>
      <c r="M215" s="139">
        <f t="shared" ref="M215:M226" si="46">J215/G215*100</f>
        <v>0</v>
      </c>
    </row>
    <row r="216" spans="1:13">
      <c r="A216" s="383" t="s">
        <v>220</v>
      </c>
      <c r="B216" s="54" t="s">
        <v>221</v>
      </c>
      <c r="C216" s="379">
        <v>0</v>
      </c>
      <c r="D216" s="380">
        <v>0</v>
      </c>
      <c r="E216" s="380">
        <v>100000</v>
      </c>
      <c r="F216" s="380">
        <f>E216/E233*100</f>
        <v>7.7583371090573922E-3</v>
      </c>
      <c r="G216" s="381">
        <v>100000</v>
      </c>
      <c r="H216" s="381">
        <f>G216/G233*100</f>
        <v>7.7532241782745353E-3</v>
      </c>
      <c r="I216" s="381">
        <f t="shared" si="44"/>
        <v>0</v>
      </c>
      <c r="J216" s="382">
        <v>0</v>
      </c>
      <c r="K216" s="380">
        <f>J216/J233*100</f>
        <v>0</v>
      </c>
      <c r="L216" s="380">
        <f t="shared" si="45"/>
        <v>100000</v>
      </c>
      <c r="M216" s="139">
        <v>0</v>
      </c>
    </row>
    <row r="217" spans="1:13" ht="18">
      <c r="A217" s="383" t="s">
        <v>242</v>
      </c>
      <c r="B217" s="54" t="s">
        <v>243</v>
      </c>
      <c r="C217" s="379">
        <v>0</v>
      </c>
      <c r="D217" s="380">
        <v>0</v>
      </c>
      <c r="E217" s="380">
        <v>0</v>
      </c>
      <c r="F217" s="380">
        <v>0.2</v>
      </c>
      <c r="G217" s="381">
        <v>0</v>
      </c>
      <c r="H217" s="381">
        <f>G217/G233*100</f>
        <v>0</v>
      </c>
      <c r="I217" s="381">
        <f t="shared" si="44"/>
        <v>0</v>
      </c>
      <c r="J217" s="382">
        <v>0</v>
      </c>
      <c r="K217" s="380">
        <f>J217/J233*100</f>
        <v>0</v>
      </c>
      <c r="L217" s="380">
        <f t="shared" si="45"/>
        <v>0</v>
      </c>
      <c r="M217" s="139" t="e">
        <f t="shared" si="46"/>
        <v>#DIV/0!</v>
      </c>
    </row>
    <row r="218" spans="1:13" ht="18">
      <c r="A218" s="383" t="s">
        <v>224</v>
      </c>
      <c r="B218" s="54" t="s">
        <v>225</v>
      </c>
      <c r="C218" s="379">
        <v>0</v>
      </c>
      <c r="D218" s="380">
        <v>0</v>
      </c>
      <c r="E218" s="380">
        <v>0</v>
      </c>
      <c r="F218" s="380">
        <v>0</v>
      </c>
      <c r="G218" s="381">
        <v>0</v>
      </c>
      <c r="H218" s="381">
        <v>0</v>
      </c>
      <c r="I218" s="381">
        <f t="shared" si="44"/>
        <v>0</v>
      </c>
      <c r="J218" s="382">
        <v>0</v>
      </c>
      <c r="K218" s="380">
        <f>J218/J233*100</f>
        <v>0</v>
      </c>
      <c r="L218" s="380">
        <f t="shared" si="45"/>
        <v>0</v>
      </c>
      <c r="M218" s="139">
        <v>0</v>
      </c>
    </row>
    <row r="219" spans="1:13" ht="18">
      <c r="A219" s="383" t="s">
        <v>226</v>
      </c>
      <c r="B219" s="54" t="s">
        <v>227</v>
      </c>
      <c r="C219" s="379">
        <v>1225504483</v>
      </c>
      <c r="D219" s="380">
        <v>44.299185430497921</v>
      </c>
      <c r="E219" s="380">
        <v>630600000</v>
      </c>
      <c r="F219" s="380">
        <f>E219/E233*100</f>
        <v>48.924073809715921</v>
      </c>
      <c r="G219" s="381">
        <v>630600000</v>
      </c>
      <c r="H219" s="381">
        <f>G219/G233*100</f>
        <v>48.891831668199224</v>
      </c>
      <c r="I219" s="381">
        <f t="shared" si="44"/>
        <v>0</v>
      </c>
      <c r="J219" s="382">
        <v>0</v>
      </c>
      <c r="K219" s="380">
        <f>J219/J233*100</f>
        <v>0</v>
      </c>
      <c r="L219" s="380">
        <f t="shared" si="45"/>
        <v>630600000</v>
      </c>
      <c r="M219" s="139">
        <f t="shared" si="46"/>
        <v>0</v>
      </c>
    </row>
    <row r="220" spans="1:13" ht="18">
      <c r="A220" s="383" t="s">
        <v>228</v>
      </c>
      <c r="B220" s="54" t="s">
        <v>229</v>
      </c>
      <c r="C220" s="379">
        <v>1651127</v>
      </c>
      <c r="D220" s="380">
        <v>5.9684466402969288E-2</v>
      </c>
      <c r="E220" s="380">
        <v>1500000</v>
      </c>
      <c r="F220" s="380">
        <f>E220/E233*100</f>
        <v>0.1163750566358609</v>
      </c>
      <c r="G220" s="381">
        <v>1500000</v>
      </c>
      <c r="H220" s="381">
        <f>G220/G233*100</f>
        <v>0.11629836267411803</v>
      </c>
      <c r="I220" s="381">
        <f t="shared" si="44"/>
        <v>0</v>
      </c>
      <c r="J220" s="382">
        <v>0</v>
      </c>
      <c r="K220" s="380">
        <f>J220/J233*100</f>
        <v>0</v>
      </c>
      <c r="L220" s="380">
        <f t="shared" si="45"/>
        <v>1500000</v>
      </c>
      <c r="M220" s="139">
        <f t="shared" si="46"/>
        <v>0</v>
      </c>
    </row>
    <row r="221" spans="1:13">
      <c r="A221" s="383" t="s">
        <v>230</v>
      </c>
      <c r="B221" s="54" t="s">
        <v>231</v>
      </c>
      <c r="C221" s="379">
        <v>0</v>
      </c>
      <c r="D221" s="380">
        <v>0</v>
      </c>
      <c r="E221" s="380">
        <v>0</v>
      </c>
      <c r="F221" s="380">
        <v>0</v>
      </c>
      <c r="G221" s="381">
        <v>0</v>
      </c>
      <c r="H221" s="381">
        <v>0</v>
      </c>
      <c r="I221" s="381">
        <f t="shared" si="44"/>
        <v>0</v>
      </c>
      <c r="J221" s="382">
        <v>0</v>
      </c>
      <c r="K221" s="380">
        <f>J221/J233*100</f>
        <v>0</v>
      </c>
      <c r="L221" s="380">
        <f t="shared" si="45"/>
        <v>0</v>
      </c>
      <c r="M221" s="139">
        <v>0</v>
      </c>
    </row>
    <row r="222" spans="1:13">
      <c r="A222" s="383" t="s">
        <v>542</v>
      </c>
      <c r="B222" s="54" t="s">
        <v>232</v>
      </c>
      <c r="C222" s="379">
        <v>1092000</v>
      </c>
      <c r="D222" s="380">
        <v>3.9473303575098984E-2</v>
      </c>
      <c r="E222" s="380">
        <v>2100000</v>
      </c>
      <c r="F222" s="380">
        <f>E222/E233*100</f>
        <v>0.16292507929020525</v>
      </c>
      <c r="G222" s="381">
        <v>2100000</v>
      </c>
      <c r="H222" s="381">
        <f>G222/G233*100</f>
        <v>0.16281770774376525</v>
      </c>
      <c r="I222" s="381">
        <f t="shared" si="44"/>
        <v>0</v>
      </c>
      <c r="J222" s="382">
        <v>0</v>
      </c>
      <c r="K222" s="380">
        <f>J222/J233*100</f>
        <v>0</v>
      </c>
      <c r="L222" s="380">
        <f t="shared" si="45"/>
        <v>2100000</v>
      </c>
      <c r="M222" s="139">
        <f t="shared" si="46"/>
        <v>0</v>
      </c>
    </row>
    <row r="223" spans="1:13">
      <c r="A223" s="383" t="s">
        <v>378</v>
      </c>
      <c r="B223" s="54" t="s">
        <v>379</v>
      </c>
      <c r="C223" s="379">
        <v>0</v>
      </c>
      <c r="D223" s="380">
        <v>0</v>
      </c>
      <c r="E223" s="380">
        <v>0</v>
      </c>
      <c r="F223" s="380">
        <v>0</v>
      </c>
      <c r="G223" s="381">
        <v>0</v>
      </c>
      <c r="H223" s="381">
        <v>0</v>
      </c>
      <c r="I223" s="381">
        <f t="shared" si="44"/>
        <v>0</v>
      </c>
      <c r="J223" s="382">
        <v>0</v>
      </c>
      <c r="K223" s="380">
        <f>J223/J233*100</f>
        <v>0</v>
      </c>
      <c r="L223" s="380">
        <f t="shared" si="45"/>
        <v>0</v>
      </c>
      <c r="M223" s="139">
        <v>0</v>
      </c>
    </row>
    <row r="224" spans="1:13">
      <c r="A224" s="383" t="s">
        <v>233</v>
      </c>
      <c r="B224" s="54" t="s">
        <v>234</v>
      </c>
      <c r="C224" s="379">
        <v>0</v>
      </c>
      <c r="D224" s="380">
        <v>0</v>
      </c>
      <c r="E224" s="380">
        <v>0</v>
      </c>
      <c r="F224" s="380">
        <v>0</v>
      </c>
      <c r="G224" s="381">
        <v>0</v>
      </c>
      <c r="H224" s="381">
        <v>0</v>
      </c>
      <c r="I224" s="381">
        <f t="shared" si="44"/>
        <v>0</v>
      </c>
      <c r="J224" s="382">
        <v>0</v>
      </c>
      <c r="K224" s="380">
        <f>J224/J233*100</f>
        <v>0</v>
      </c>
      <c r="L224" s="380">
        <f t="shared" si="45"/>
        <v>0</v>
      </c>
      <c r="M224" s="139">
        <v>0</v>
      </c>
    </row>
    <row r="225" spans="1:19">
      <c r="A225" s="383" t="s">
        <v>541</v>
      </c>
      <c r="B225" s="54" t="s">
        <v>235</v>
      </c>
      <c r="C225" s="379">
        <v>497880</v>
      </c>
      <c r="D225" s="156">
        <v>1.7997223794844582E-2</v>
      </c>
      <c r="E225" s="380">
        <v>300000</v>
      </c>
      <c r="F225" s="156">
        <f>E225/E233*100</f>
        <v>2.327501132717218E-2</v>
      </c>
      <c r="G225" s="381">
        <v>300000</v>
      </c>
      <c r="H225" s="381">
        <f>G225/G233*100</f>
        <v>2.3259672534823608E-2</v>
      </c>
      <c r="I225" s="381">
        <f t="shared" si="44"/>
        <v>0</v>
      </c>
      <c r="J225" s="382">
        <v>186000</v>
      </c>
      <c r="K225" s="380">
        <f>J225/J233*100</f>
        <v>0.12343051546487803</v>
      </c>
      <c r="L225" s="380">
        <f t="shared" si="45"/>
        <v>114000</v>
      </c>
      <c r="M225" s="139">
        <f t="shared" si="46"/>
        <v>62</v>
      </c>
    </row>
    <row r="226" spans="1:19" ht="18">
      <c r="A226" s="383" t="s">
        <v>543</v>
      </c>
      <c r="B226" s="54" t="s">
        <v>77</v>
      </c>
      <c r="C226" s="143">
        <v>0</v>
      </c>
      <c r="D226" s="144">
        <v>0</v>
      </c>
      <c r="E226" s="380">
        <v>2900000</v>
      </c>
      <c r="F226" s="144">
        <f>E226/E233*100</f>
        <v>0.22499177616266439</v>
      </c>
      <c r="G226" s="381">
        <v>2900000</v>
      </c>
      <c r="H226" s="381">
        <f>G226/G233*100</f>
        <v>0.22484350116996152</v>
      </c>
      <c r="I226" s="381">
        <f t="shared" si="44"/>
        <v>0</v>
      </c>
      <c r="J226" s="382">
        <v>0</v>
      </c>
      <c r="K226" s="144">
        <f>J226/J233*100</f>
        <v>0</v>
      </c>
      <c r="L226" s="144">
        <f t="shared" si="45"/>
        <v>2900000</v>
      </c>
      <c r="M226" s="57">
        <f t="shared" si="46"/>
        <v>0</v>
      </c>
    </row>
    <row r="227" spans="1:19" ht="27">
      <c r="A227" s="365"/>
      <c r="B227" s="58" t="s">
        <v>56</v>
      </c>
      <c r="C227" s="146">
        <f>SUM(C214:C226)</f>
        <v>1229122790</v>
      </c>
      <c r="D227" s="147">
        <v>37.299999999999997</v>
      </c>
      <c r="E227" s="147">
        <f>SUM(E214:E226)</f>
        <v>638300000</v>
      </c>
      <c r="F227" s="147">
        <f>E227/E233*100</f>
        <v>49.521465767113341</v>
      </c>
      <c r="G227" s="154">
        <f>SUM(G214:G226)</f>
        <v>638300000</v>
      </c>
      <c r="H227" s="154">
        <f>G227/G233*100</f>
        <v>49.488829929926361</v>
      </c>
      <c r="I227" s="154">
        <v>0</v>
      </c>
      <c r="J227" s="155">
        <f>SUM(J214:J226)</f>
        <v>186000</v>
      </c>
      <c r="K227" s="60">
        <f>J227/J233*100</f>
        <v>0.12343051546487803</v>
      </c>
      <c r="L227" s="60">
        <v>793790000</v>
      </c>
      <c r="M227" s="61"/>
    </row>
    <row r="228" spans="1:19">
      <c r="A228" s="365" t="s">
        <v>65</v>
      </c>
      <c r="B228" s="54" t="s">
        <v>66</v>
      </c>
      <c r="C228" s="55"/>
      <c r="D228" s="56"/>
      <c r="E228" s="56"/>
      <c r="F228" s="56"/>
      <c r="G228" s="334"/>
      <c r="H228" s="334"/>
      <c r="I228" s="334"/>
      <c r="J228" s="335"/>
      <c r="K228" s="56"/>
      <c r="L228" s="56"/>
      <c r="M228" s="57"/>
    </row>
    <row r="229" spans="1:19">
      <c r="A229" s="365" t="s">
        <v>236</v>
      </c>
      <c r="B229" s="54" t="s">
        <v>237</v>
      </c>
      <c r="C229" s="55">
        <v>0</v>
      </c>
      <c r="D229" s="56">
        <v>0</v>
      </c>
      <c r="E229" s="56">
        <v>0</v>
      </c>
      <c r="F229" s="56">
        <v>0</v>
      </c>
      <c r="G229" s="56">
        <v>0</v>
      </c>
      <c r="H229" s="56">
        <v>0</v>
      </c>
      <c r="I229" s="56">
        <v>0</v>
      </c>
      <c r="J229" s="55">
        <v>0</v>
      </c>
      <c r="K229" s="56">
        <v>0</v>
      </c>
      <c r="L229" s="56">
        <v>0</v>
      </c>
      <c r="M229" s="57">
        <v>0</v>
      </c>
    </row>
    <row r="230" spans="1:19" ht="18">
      <c r="A230" s="365"/>
      <c r="B230" s="58" t="s">
        <v>57</v>
      </c>
      <c r="C230" s="59">
        <v>0</v>
      </c>
      <c r="D230" s="60">
        <v>0</v>
      </c>
      <c r="E230" s="60">
        <v>0</v>
      </c>
      <c r="F230" s="60">
        <v>0</v>
      </c>
      <c r="G230" s="60">
        <v>0</v>
      </c>
      <c r="H230" s="60">
        <v>0</v>
      </c>
      <c r="I230" s="60">
        <v>0</v>
      </c>
      <c r="J230" s="59">
        <v>0</v>
      </c>
      <c r="K230" s="60">
        <v>0</v>
      </c>
      <c r="L230" s="60">
        <v>0</v>
      </c>
      <c r="M230" s="61">
        <v>0</v>
      </c>
    </row>
    <row r="231" spans="1:19">
      <c r="A231" s="365" t="s">
        <v>65</v>
      </c>
      <c r="B231" s="54" t="s">
        <v>66</v>
      </c>
      <c r="C231" s="55"/>
      <c r="D231" s="56"/>
      <c r="E231" s="56"/>
      <c r="F231" s="56"/>
      <c r="G231" s="56"/>
      <c r="H231" s="56"/>
      <c r="I231" s="56"/>
      <c r="J231" s="55"/>
      <c r="K231" s="56"/>
      <c r="L231" s="56"/>
      <c r="M231" s="57"/>
    </row>
    <row r="232" spans="1:19">
      <c r="A232" s="365" t="s">
        <v>65</v>
      </c>
      <c r="B232" s="54" t="s">
        <v>66</v>
      </c>
      <c r="C232" s="55"/>
      <c r="D232" s="56"/>
      <c r="E232" s="56"/>
      <c r="F232" s="56"/>
      <c r="G232" s="56"/>
      <c r="H232" s="56"/>
      <c r="I232" s="56"/>
      <c r="J232" s="55"/>
      <c r="K232" s="56"/>
      <c r="L232" s="56"/>
      <c r="M232" s="57"/>
    </row>
    <row r="233" spans="1:19" ht="18.75" thickBot="1">
      <c r="A233" s="365"/>
      <c r="B233" s="77" t="s">
        <v>62</v>
      </c>
      <c r="C233" s="610">
        <f>C203+C212</f>
        <v>2766426676</v>
      </c>
      <c r="D233" s="611"/>
      <c r="E233" s="611">
        <f>E212+E203</f>
        <v>1288936000</v>
      </c>
      <c r="F233" s="611"/>
      <c r="G233" s="611">
        <f>G212+G203</f>
        <v>1289786000</v>
      </c>
      <c r="H233" s="611"/>
      <c r="I233" s="611">
        <f>I203+I212</f>
        <v>850000</v>
      </c>
      <c r="J233" s="610">
        <f>J212+J203</f>
        <v>150692071</v>
      </c>
      <c r="K233" s="78"/>
      <c r="L233" s="78">
        <v>1323888620</v>
      </c>
      <c r="M233" s="79">
        <f>J233/G233*100</f>
        <v>11.683494083514629</v>
      </c>
    </row>
    <row r="234" spans="1:19" ht="15.75" thickTop="1">
      <c r="A234" s="1883"/>
      <c r="B234" s="1883"/>
      <c r="C234" s="1883"/>
      <c r="D234" s="1883"/>
      <c r="E234" s="1883"/>
      <c r="F234" s="1883"/>
      <c r="G234" s="1883"/>
      <c r="H234" s="1883"/>
      <c r="I234" s="1883"/>
      <c r="J234" s="1883"/>
      <c r="K234" s="1883"/>
      <c r="L234" s="1883"/>
      <c r="M234" s="1883"/>
    </row>
    <row r="235" spans="1:19">
      <c r="A235" s="371"/>
      <c r="B235" s="371"/>
      <c r="C235" s="371"/>
      <c r="D235" s="371"/>
      <c r="E235" s="371"/>
      <c r="F235" s="371"/>
      <c r="G235" s="371"/>
      <c r="H235" s="371"/>
      <c r="I235" s="371"/>
      <c r="J235" s="371"/>
      <c r="K235" s="371"/>
      <c r="L235" s="371"/>
      <c r="M235" s="371"/>
    </row>
    <row r="236" spans="1:19">
      <c r="A236" s="371"/>
      <c r="B236" s="371"/>
      <c r="C236" s="371"/>
      <c r="D236" s="371"/>
      <c r="E236" s="371"/>
      <c r="F236" s="371"/>
      <c r="G236" s="371"/>
      <c r="H236" s="371"/>
      <c r="I236" s="371"/>
      <c r="J236" s="371"/>
      <c r="K236" s="371"/>
      <c r="L236" s="371"/>
      <c r="M236" s="371"/>
    </row>
    <row r="237" spans="1:19">
      <c r="A237" s="371"/>
      <c r="B237" s="371"/>
      <c r="C237" s="371"/>
      <c r="D237" s="371"/>
      <c r="E237" s="371"/>
      <c r="F237" s="371"/>
      <c r="G237" s="371"/>
      <c r="H237" s="371"/>
      <c r="I237" s="371"/>
      <c r="J237" s="371"/>
      <c r="K237" s="371"/>
      <c r="L237" s="371"/>
      <c r="M237" s="371"/>
    </row>
    <row r="240" spans="1:19">
      <c r="A240" s="1884" t="s">
        <v>68</v>
      </c>
      <c r="B240" s="1884"/>
      <c r="C240" s="1884"/>
      <c r="D240" s="1884"/>
      <c r="E240" s="1884"/>
      <c r="F240" s="1884"/>
      <c r="G240" s="1884"/>
      <c r="H240" s="1884"/>
      <c r="I240" s="1884"/>
      <c r="J240" s="1884"/>
      <c r="K240" s="1884"/>
      <c r="L240" s="1884"/>
      <c r="M240" s="1884"/>
      <c r="N240" s="1884"/>
      <c r="O240" s="1884"/>
      <c r="P240" s="1884"/>
      <c r="Q240" s="1884"/>
      <c r="R240" s="1"/>
      <c r="S240" s="1"/>
    </row>
    <row r="241" spans="1:20">
      <c r="A241" s="376"/>
      <c r="B241" s="376"/>
      <c r="C241" s="376"/>
      <c r="D241" s="376"/>
      <c r="E241" s="376"/>
      <c r="F241" s="376"/>
      <c r="G241" s="376"/>
      <c r="H241" s="376"/>
      <c r="I241" s="376"/>
      <c r="J241" s="376"/>
      <c r="K241" s="376"/>
      <c r="L241" s="376"/>
      <c r="M241" s="376"/>
      <c r="N241" s="376"/>
      <c r="O241" s="376"/>
      <c r="P241" s="376"/>
      <c r="Q241" s="376"/>
      <c r="R241" s="1"/>
      <c r="S241" s="1"/>
    </row>
    <row r="242" spans="1:20" ht="15.75" thickBot="1">
      <c r="A242" s="1885" t="s">
        <v>540</v>
      </c>
      <c r="B242" s="1885"/>
      <c r="C242" s="1885"/>
      <c r="D242" s="1885"/>
      <c r="E242" s="1885"/>
      <c r="F242" s="1885"/>
      <c r="G242" s="1885"/>
      <c r="H242" s="1885"/>
      <c r="I242" s="1885"/>
      <c r="J242" s="1885"/>
      <c r="K242" s="1885"/>
      <c r="L242" s="1885"/>
      <c r="M242" s="1885"/>
      <c r="N242" s="1885"/>
      <c r="O242" s="1885"/>
      <c r="P242" s="1885"/>
      <c r="Q242" s="1885"/>
      <c r="R242" s="1885"/>
      <c r="S242" s="1885"/>
    </row>
    <row r="243" spans="1:20" ht="15.75" thickTop="1">
      <c r="A243" s="1886" t="s">
        <v>0</v>
      </c>
      <c r="B243" s="1805" t="s">
        <v>28</v>
      </c>
      <c r="C243" s="1889"/>
      <c r="D243" s="1803" t="s">
        <v>45</v>
      </c>
      <c r="E243" s="1803" t="s">
        <v>1</v>
      </c>
      <c r="F243" s="1800" t="s">
        <v>2</v>
      </c>
      <c r="G243" s="1803" t="s">
        <v>3</v>
      </c>
      <c r="H243" s="1805" t="s">
        <v>4</v>
      </c>
      <c r="I243" s="1808" t="s">
        <v>5</v>
      </c>
      <c r="J243" s="1809"/>
      <c r="K243" s="1809"/>
      <c r="L243" s="1809"/>
      <c r="M243" s="1809"/>
      <c r="N243" s="1809"/>
      <c r="O243" s="1809"/>
      <c r="P243" s="1809"/>
      <c r="Q243" s="1809"/>
      <c r="R243" s="1809"/>
    </row>
    <row r="244" spans="1:20">
      <c r="A244" s="1887"/>
      <c r="B244" s="1806"/>
      <c r="C244" s="1890"/>
      <c r="D244" s="1892"/>
      <c r="E244" s="1892"/>
      <c r="F244" s="1801"/>
      <c r="G244" s="1804"/>
      <c r="H244" s="1806"/>
      <c r="I244" s="9">
        <v>230</v>
      </c>
      <c r="J244" s="9">
        <v>231</v>
      </c>
      <c r="K244" s="9">
        <v>600</v>
      </c>
      <c r="L244" s="9">
        <v>601</v>
      </c>
      <c r="M244" s="9">
        <v>602</v>
      </c>
      <c r="N244" s="9">
        <v>603</v>
      </c>
      <c r="O244" s="9">
        <v>604</v>
      </c>
      <c r="P244" s="9">
        <v>605</v>
      </c>
      <c r="Q244" s="214">
        <v>606</v>
      </c>
      <c r="R244" s="10" t="s">
        <v>6</v>
      </c>
    </row>
    <row r="245" spans="1:20" ht="27">
      <c r="A245" s="1888"/>
      <c r="B245" s="1807"/>
      <c r="C245" s="1891"/>
      <c r="D245" s="1893"/>
      <c r="E245" s="1893"/>
      <c r="F245" s="1802"/>
      <c r="G245" s="11" t="s">
        <v>7</v>
      </c>
      <c r="H245" s="1807"/>
      <c r="I245" s="12" t="s">
        <v>69</v>
      </c>
      <c r="J245" s="12" t="s">
        <v>70</v>
      </c>
      <c r="K245" s="12" t="s">
        <v>8</v>
      </c>
      <c r="L245" s="12" t="s">
        <v>71</v>
      </c>
      <c r="M245" s="12" t="s">
        <v>72</v>
      </c>
      <c r="N245" s="12" t="s">
        <v>73</v>
      </c>
      <c r="O245" s="12" t="s">
        <v>74</v>
      </c>
      <c r="P245" s="12" t="s">
        <v>75</v>
      </c>
      <c r="Q245" s="213" t="s">
        <v>9</v>
      </c>
      <c r="R245" s="13" t="s">
        <v>6</v>
      </c>
    </row>
    <row r="246" spans="1:20" ht="24">
      <c r="A246" s="14">
        <v>14</v>
      </c>
      <c r="B246" s="1861">
        <v>1110</v>
      </c>
      <c r="C246" s="1862"/>
      <c r="D246" s="17" t="s">
        <v>202</v>
      </c>
      <c r="E246" s="16">
        <v>1</v>
      </c>
      <c r="F246" s="17" t="s">
        <v>10</v>
      </c>
      <c r="G246" s="16">
        <v>2026</v>
      </c>
      <c r="H246" s="15" t="s">
        <v>11</v>
      </c>
      <c r="I246" s="315">
        <v>0</v>
      </c>
      <c r="J246" s="315">
        <v>636800000</v>
      </c>
      <c r="K246" s="315">
        <v>356300000</v>
      </c>
      <c r="L246" s="315">
        <v>60106000</v>
      </c>
      <c r="M246" s="315">
        <v>158870000</v>
      </c>
      <c r="N246" s="315"/>
      <c r="O246" s="315"/>
      <c r="P246" s="315">
        <v>75000000</v>
      </c>
      <c r="Q246" s="338">
        <v>360000</v>
      </c>
      <c r="R246" s="317">
        <f>J246+K246+L246+M246+N246+O246+P246+Q246+I246</f>
        <v>1287436000</v>
      </c>
    </row>
    <row r="247" spans="1:20" ht="24">
      <c r="A247" s="14">
        <v>14</v>
      </c>
      <c r="B247" s="1861">
        <v>1110</v>
      </c>
      <c r="C247" s="1862"/>
      <c r="D247" s="17" t="s">
        <v>202</v>
      </c>
      <c r="E247" s="16">
        <v>1</v>
      </c>
      <c r="F247" s="17" t="s">
        <v>10</v>
      </c>
      <c r="G247" s="16">
        <v>2026</v>
      </c>
      <c r="H247" s="15" t="s">
        <v>12</v>
      </c>
      <c r="I247" s="315"/>
      <c r="J247" s="315">
        <v>636800000</v>
      </c>
      <c r="K247" s="315">
        <v>356300000</v>
      </c>
      <c r="L247" s="315">
        <v>60106000</v>
      </c>
      <c r="M247" s="315">
        <v>157814000</v>
      </c>
      <c r="N247" s="315"/>
      <c r="O247" s="315"/>
      <c r="P247" s="315">
        <v>75000000</v>
      </c>
      <c r="Q247" s="338">
        <v>2266000</v>
      </c>
      <c r="R247" s="317">
        <f t="shared" ref="R247:R261" si="47">J247+K247+L247+M247+N247+O247+P247+Q247+I247</f>
        <v>1288286000</v>
      </c>
    </row>
    <row r="248" spans="1:20" ht="24">
      <c r="A248" s="14">
        <v>14</v>
      </c>
      <c r="B248" s="1861">
        <v>1110</v>
      </c>
      <c r="C248" s="1862"/>
      <c r="D248" s="17" t="s">
        <v>202</v>
      </c>
      <c r="E248" s="16">
        <v>1</v>
      </c>
      <c r="F248" s="17" t="s">
        <v>10</v>
      </c>
      <c r="G248" s="16">
        <v>2026</v>
      </c>
      <c r="H248" s="15" t="s">
        <v>13</v>
      </c>
      <c r="I248" s="315">
        <v>0</v>
      </c>
      <c r="J248" s="315">
        <v>186000</v>
      </c>
      <c r="K248" s="315">
        <v>98931305</v>
      </c>
      <c r="L248" s="315">
        <v>16002208</v>
      </c>
      <c r="M248" s="315">
        <v>35154243</v>
      </c>
      <c r="N248" s="315"/>
      <c r="O248" s="315"/>
      <c r="P248" s="315">
        <v>118350</v>
      </c>
      <c r="Q248" s="338">
        <v>299965</v>
      </c>
      <c r="R248" s="317">
        <f t="shared" si="47"/>
        <v>150692071</v>
      </c>
      <c r="T248" s="215"/>
    </row>
    <row r="249" spans="1:20" ht="24">
      <c r="A249" s="14">
        <v>14</v>
      </c>
      <c r="B249" s="1861">
        <v>1110</v>
      </c>
      <c r="C249" s="1862"/>
      <c r="D249" s="17" t="s">
        <v>202</v>
      </c>
      <c r="E249" s="16">
        <v>1</v>
      </c>
      <c r="F249" s="17" t="s">
        <v>10</v>
      </c>
      <c r="G249" s="16">
        <v>2026</v>
      </c>
      <c r="H249" s="15" t="s">
        <v>14</v>
      </c>
      <c r="I249" s="315">
        <v>0</v>
      </c>
      <c r="J249" s="315"/>
      <c r="K249" s="315">
        <v>0</v>
      </c>
      <c r="L249" s="315">
        <v>0</v>
      </c>
      <c r="M249" s="315">
        <v>2509061</v>
      </c>
      <c r="N249" s="315">
        <v>0</v>
      </c>
      <c r="O249" s="315">
        <v>0</v>
      </c>
      <c r="P249" s="315">
        <v>0</v>
      </c>
      <c r="Q249" s="338">
        <v>0</v>
      </c>
      <c r="R249" s="317">
        <f t="shared" si="47"/>
        <v>2509061</v>
      </c>
    </row>
    <row r="250" spans="1:20" ht="24">
      <c r="A250" s="14">
        <v>14</v>
      </c>
      <c r="B250" s="1861">
        <v>1110</v>
      </c>
      <c r="C250" s="1862"/>
      <c r="D250" s="17" t="s">
        <v>202</v>
      </c>
      <c r="E250" s="16">
        <v>2</v>
      </c>
      <c r="F250" s="17" t="s">
        <v>471</v>
      </c>
      <c r="G250" s="16">
        <v>2026</v>
      </c>
      <c r="H250" s="15" t="s">
        <v>11</v>
      </c>
      <c r="I250" s="315">
        <v>0</v>
      </c>
      <c r="J250" s="315"/>
      <c r="K250" s="315">
        <v>0</v>
      </c>
      <c r="L250" s="315">
        <v>0</v>
      </c>
      <c r="M250" s="315">
        <v>0</v>
      </c>
      <c r="N250" s="315">
        <v>0</v>
      </c>
      <c r="O250" s="315">
        <v>0</v>
      </c>
      <c r="P250" s="315">
        <v>0</v>
      </c>
      <c r="Q250" s="338">
        <v>0</v>
      </c>
      <c r="R250" s="317">
        <f t="shared" si="47"/>
        <v>0</v>
      </c>
    </row>
    <row r="251" spans="1:20" ht="24">
      <c r="A251" s="14">
        <v>14</v>
      </c>
      <c r="B251" s="1861">
        <v>1110</v>
      </c>
      <c r="C251" s="1862"/>
      <c r="D251" s="17" t="s">
        <v>202</v>
      </c>
      <c r="E251" s="16">
        <v>2</v>
      </c>
      <c r="F251" s="17" t="s">
        <v>471</v>
      </c>
      <c r="G251" s="16">
        <v>2026</v>
      </c>
      <c r="H251" s="15" t="s">
        <v>12</v>
      </c>
      <c r="I251" s="315">
        <v>0</v>
      </c>
      <c r="J251" s="315">
        <v>0</v>
      </c>
      <c r="K251" s="315">
        <v>0</v>
      </c>
      <c r="L251" s="315">
        <v>0</v>
      </c>
      <c r="M251" s="315">
        <v>0</v>
      </c>
      <c r="N251" s="315">
        <v>0</v>
      </c>
      <c r="O251" s="315">
        <v>0</v>
      </c>
      <c r="P251" s="315">
        <v>0</v>
      </c>
      <c r="Q251" s="338">
        <v>0</v>
      </c>
      <c r="R251" s="317">
        <f t="shared" si="47"/>
        <v>0</v>
      </c>
    </row>
    <row r="252" spans="1:20" ht="24">
      <c r="A252" s="14">
        <v>14</v>
      </c>
      <c r="B252" s="1861">
        <v>1110</v>
      </c>
      <c r="C252" s="1862"/>
      <c r="D252" s="17" t="s">
        <v>202</v>
      </c>
      <c r="E252" s="16">
        <v>2</v>
      </c>
      <c r="F252" s="17" t="s">
        <v>471</v>
      </c>
      <c r="G252" s="16">
        <v>2026</v>
      </c>
      <c r="H252" s="15" t="s">
        <v>13</v>
      </c>
      <c r="I252" s="315">
        <v>0</v>
      </c>
      <c r="J252" s="315">
        <v>0</v>
      </c>
      <c r="K252" s="315">
        <v>0</v>
      </c>
      <c r="L252" s="315">
        <v>0</v>
      </c>
      <c r="M252" s="315">
        <v>0</v>
      </c>
      <c r="N252" s="315">
        <v>0</v>
      </c>
      <c r="O252" s="315">
        <v>0</v>
      </c>
      <c r="P252" s="315">
        <v>0</v>
      </c>
      <c r="Q252" s="338">
        <v>0</v>
      </c>
      <c r="R252" s="317">
        <f t="shared" si="47"/>
        <v>0</v>
      </c>
    </row>
    <row r="253" spans="1:20" ht="24">
      <c r="A253" s="14">
        <v>14</v>
      </c>
      <c r="B253" s="1861">
        <v>1110</v>
      </c>
      <c r="C253" s="1862"/>
      <c r="D253" s="17" t="s">
        <v>202</v>
      </c>
      <c r="E253" s="16">
        <v>2</v>
      </c>
      <c r="F253" s="17" t="s">
        <v>471</v>
      </c>
      <c r="G253" s="16">
        <v>2026</v>
      </c>
      <c r="H253" s="15" t="s">
        <v>14</v>
      </c>
      <c r="I253" s="315">
        <v>0</v>
      </c>
      <c r="J253" s="315">
        <v>0</v>
      </c>
      <c r="K253" s="315">
        <v>0</v>
      </c>
      <c r="L253" s="315">
        <v>0</v>
      </c>
      <c r="M253" s="315">
        <v>0</v>
      </c>
      <c r="N253" s="315">
        <v>0</v>
      </c>
      <c r="O253" s="315">
        <v>0</v>
      </c>
      <c r="P253" s="315">
        <v>0</v>
      </c>
      <c r="Q253" s="338">
        <v>0</v>
      </c>
      <c r="R253" s="317">
        <f t="shared" si="47"/>
        <v>0</v>
      </c>
    </row>
    <row r="254" spans="1:20" ht="24">
      <c r="A254" s="14">
        <v>14</v>
      </c>
      <c r="B254" s="1861">
        <v>1110</v>
      </c>
      <c r="C254" s="1862"/>
      <c r="D254" s="17" t="s">
        <v>202</v>
      </c>
      <c r="E254" s="16">
        <v>4</v>
      </c>
      <c r="F254" s="17" t="s">
        <v>472</v>
      </c>
      <c r="G254" s="16">
        <v>2026</v>
      </c>
      <c r="H254" s="15" t="s">
        <v>11</v>
      </c>
      <c r="I254" s="315"/>
      <c r="J254" s="315">
        <v>1500000</v>
      </c>
      <c r="K254" s="315">
        <v>0</v>
      </c>
      <c r="L254" s="315">
        <v>0</v>
      </c>
      <c r="M254" s="315">
        <v>0</v>
      </c>
      <c r="N254" s="315">
        <v>0</v>
      </c>
      <c r="O254" s="315">
        <v>0</v>
      </c>
      <c r="P254" s="315">
        <v>0</v>
      </c>
      <c r="Q254" s="338">
        <v>0</v>
      </c>
      <c r="R254" s="317">
        <f t="shared" si="47"/>
        <v>1500000</v>
      </c>
    </row>
    <row r="255" spans="1:20" ht="24">
      <c r="A255" s="14">
        <v>14</v>
      </c>
      <c r="B255" s="1861">
        <v>1110</v>
      </c>
      <c r="C255" s="1862"/>
      <c r="D255" s="17" t="s">
        <v>202</v>
      </c>
      <c r="E255" s="384">
        <v>4</v>
      </c>
      <c r="F255" s="385" t="s">
        <v>472</v>
      </c>
      <c r="G255" s="384">
        <v>2026</v>
      </c>
      <c r="H255" s="386" t="s">
        <v>12</v>
      </c>
      <c r="I255" s="315">
        <v>1500000</v>
      </c>
      <c r="J255" s="315">
        <v>0</v>
      </c>
      <c r="K255" s="315">
        <v>0</v>
      </c>
      <c r="L255" s="315">
        <v>0</v>
      </c>
      <c r="M255" s="315">
        <v>0</v>
      </c>
      <c r="N255" s="315">
        <v>0</v>
      </c>
      <c r="O255" s="315">
        <v>0</v>
      </c>
      <c r="P255" s="315">
        <v>0</v>
      </c>
      <c r="Q255" s="338">
        <v>0</v>
      </c>
      <c r="R255" s="317">
        <f t="shared" si="47"/>
        <v>1500000</v>
      </c>
    </row>
    <row r="256" spans="1:20" ht="24">
      <c r="A256" s="14">
        <v>14</v>
      </c>
      <c r="B256" s="1861">
        <v>1110</v>
      </c>
      <c r="C256" s="1862"/>
      <c r="D256" s="17" t="s">
        <v>202</v>
      </c>
      <c r="E256" s="384">
        <v>4</v>
      </c>
      <c r="F256" s="385" t="s">
        <v>472</v>
      </c>
      <c r="G256" s="384">
        <v>2026</v>
      </c>
      <c r="H256" s="386" t="s">
        <v>13</v>
      </c>
      <c r="I256" s="315"/>
      <c r="J256" s="315">
        <v>0</v>
      </c>
      <c r="K256" s="315">
        <v>0</v>
      </c>
      <c r="L256" s="315">
        <v>0</v>
      </c>
      <c r="M256" s="315">
        <v>0</v>
      </c>
      <c r="N256" s="315">
        <v>0</v>
      </c>
      <c r="O256" s="315">
        <v>0</v>
      </c>
      <c r="P256" s="315">
        <v>0</v>
      </c>
      <c r="Q256" s="338">
        <v>0</v>
      </c>
      <c r="R256" s="317">
        <f t="shared" si="47"/>
        <v>0</v>
      </c>
    </row>
    <row r="257" spans="1:19" ht="24">
      <c r="A257" s="14">
        <v>14</v>
      </c>
      <c r="B257" s="1861">
        <v>1110</v>
      </c>
      <c r="C257" s="1862"/>
      <c r="D257" s="208" t="s">
        <v>202</v>
      </c>
      <c r="E257" s="387">
        <v>4</v>
      </c>
      <c r="F257" s="385" t="s">
        <v>472</v>
      </c>
      <c r="G257" s="384">
        <v>2026</v>
      </c>
      <c r="H257" s="386" t="s">
        <v>14</v>
      </c>
      <c r="I257" s="315">
        <v>0</v>
      </c>
      <c r="J257" s="315">
        <v>0</v>
      </c>
      <c r="K257" s="315">
        <v>0</v>
      </c>
      <c r="L257" s="315">
        <v>0</v>
      </c>
      <c r="M257" s="315">
        <v>0</v>
      </c>
      <c r="N257" s="315">
        <v>0</v>
      </c>
      <c r="O257" s="315">
        <v>0</v>
      </c>
      <c r="P257" s="315">
        <v>0</v>
      </c>
      <c r="Q257" s="338">
        <v>0</v>
      </c>
      <c r="R257" s="317">
        <f t="shared" si="47"/>
        <v>0</v>
      </c>
    </row>
    <row r="258" spans="1:19" ht="24">
      <c r="A258" s="14">
        <v>14</v>
      </c>
      <c r="B258" s="1861">
        <v>1110</v>
      </c>
      <c r="C258" s="1863"/>
      <c r="D258" s="209" t="s">
        <v>202</v>
      </c>
      <c r="E258" s="390"/>
      <c r="F258" s="388" t="s">
        <v>6</v>
      </c>
      <c r="G258" s="384">
        <v>2026</v>
      </c>
      <c r="H258" s="386" t="s">
        <v>11</v>
      </c>
      <c r="I258" s="315">
        <v>0</v>
      </c>
      <c r="J258" s="315">
        <f>J246+J254</f>
        <v>638300000</v>
      </c>
      <c r="K258" s="315">
        <v>356300000</v>
      </c>
      <c r="L258" s="315">
        <v>60106000</v>
      </c>
      <c r="M258" s="315">
        <v>158870000</v>
      </c>
      <c r="N258" s="315">
        <v>0</v>
      </c>
      <c r="O258" s="339"/>
      <c r="P258" s="315">
        <v>75000000</v>
      </c>
      <c r="Q258" s="338">
        <v>360000</v>
      </c>
      <c r="R258" s="317">
        <f t="shared" si="47"/>
        <v>1288936000</v>
      </c>
    </row>
    <row r="259" spans="1:19" ht="24">
      <c r="A259" s="14">
        <v>14</v>
      </c>
      <c r="B259" s="1861">
        <v>1110</v>
      </c>
      <c r="C259" s="1863"/>
      <c r="D259" s="210" t="s">
        <v>202</v>
      </c>
      <c r="E259" s="389"/>
      <c r="F259" s="388" t="s">
        <v>6</v>
      </c>
      <c r="G259" s="384">
        <v>2026</v>
      </c>
      <c r="H259" s="386" t="s">
        <v>12</v>
      </c>
      <c r="I259" s="315">
        <v>1500000</v>
      </c>
      <c r="J259" s="315">
        <v>636800000</v>
      </c>
      <c r="K259" s="315">
        <v>356300000</v>
      </c>
      <c r="L259" s="315">
        <v>60106000</v>
      </c>
      <c r="M259" s="315">
        <v>157814000</v>
      </c>
      <c r="N259" s="315">
        <v>0</v>
      </c>
      <c r="O259" s="315"/>
      <c r="P259" s="315">
        <v>75000000</v>
      </c>
      <c r="Q259" s="338">
        <v>2266000</v>
      </c>
      <c r="R259" s="317">
        <f t="shared" si="47"/>
        <v>1289786000</v>
      </c>
    </row>
    <row r="260" spans="1:19" ht="24">
      <c r="A260" s="14">
        <v>14</v>
      </c>
      <c r="B260" s="1861">
        <v>1110</v>
      </c>
      <c r="C260" s="1863"/>
      <c r="D260" s="210" t="s">
        <v>202</v>
      </c>
      <c r="E260" s="389"/>
      <c r="F260" s="388" t="s">
        <v>6</v>
      </c>
      <c r="G260" s="384">
        <v>2026</v>
      </c>
      <c r="H260" s="386" t="s">
        <v>13</v>
      </c>
      <c r="I260" s="315">
        <v>0</v>
      </c>
      <c r="J260" s="315">
        <v>186000</v>
      </c>
      <c r="K260" s="315">
        <v>98931305</v>
      </c>
      <c r="L260" s="315">
        <v>16002208</v>
      </c>
      <c r="M260" s="315">
        <v>35154243</v>
      </c>
      <c r="N260" s="315">
        <v>0</v>
      </c>
      <c r="O260" s="315"/>
      <c r="P260" s="315">
        <v>118350</v>
      </c>
      <c r="Q260" s="338">
        <v>299965</v>
      </c>
      <c r="R260" s="317">
        <f t="shared" si="47"/>
        <v>150692071</v>
      </c>
    </row>
    <row r="261" spans="1:19" ht="24">
      <c r="A261" s="14">
        <v>14</v>
      </c>
      <c r="B261" s="1861">
        <v>1110</v>
      </c>
      <c r="C261" s="1863"/>
      <c r="D261" s="210" t="s">
        <v>202</v>
      </c>
      <c r="E261" s="389"/>
      <c r="F261" s="388" t="s">
        <v>6</v>
      </c>
      <c r="G261" s="384">
        <v>2026</v>
      </c>
      <c r="H261" s="386" t="s">
        <v>14</v>
      </c>
      <c r="I261" s="315">
        <v>0</v>
      </c>
      <c r="J261" s="315"/>
      <c r="K261" s="315">
        <v>0</v>
      </c>
      <c r="L261" s="315">
        <v>0</v>
      </c>
      <c r="M261" s="315">
        <v>2509061</v>
      </c>
      <c r="N261" s="315">
        <v>0</v>
      </c>
      <c r="O261" s="315">
        <v>0</v>
      </c>
      <c r="P261" s="315">
        <v>0</v>
      </c>
      <c r="Q261" s="338">
        <v>0</v>
      </c>
      <c r="R261" s="317">
        <f t="shared" si="47"/>
        <v>2509061</v>
      </c>
    </row>
    <row r="262" spans="1:19">
      <c r="A262" s="14">
        <v>14</v>
      </c>
      <c r="B262" s="1861">
        <v>1110</v>
      </c>
      <c r="C262" s="1863"/>
      <c r="D262" s="210" t="s">
        <v>15</v>
      </c>
      <c r="E262" s="389"/>
      <c r="F262" s="388"/>
      <c r="G262" s="384">
        <v>2026</v>
      </c>
      <c r="H262" s="386"/>
      <c r="I262" s="315">
        <f>I259-I260</f>
        <v>1500000</v>
      </c>
      <c r="J262" s="315">
        <f>J259-J260</f>
        <v>636614000</v>
      </c>
      <c r="K262" s="315">
        <f>K259-K260</f>
        <v>257368695</v>
      </c>
      <c r="L262" s="315">
        <f>L259-L260</f>
        <v>44103792</v>
      </c>
      <c r="M262" s="315">
        <f>M259-M260</f>
        <v>122659757</v>
      </c>
      <c r="N262" s="315">
        <f t="shared" ref="N262:P262" si="48">N259-N260</f>
        <v>0</v>
      </c>
      <c r="O262" s="315">
        <f t="shared" si="48"/>
        <v>0</v>
      </c>
      <c r="P262" s="315">
        <f t="shared" si="48"/>
        <v>74881650</v>
      </c>
      <c r="Q262" s="340">
        <f>Q259-Q260</f>
        <v>1966035</v>
      </c>
      <c r="R262" s="317">
        <f>J262+K262+L262+M262+N262+O262+P262+Q262+I262</f>
        <v>1139093929</v>
      </c>
    </row>
    <row r="263" spans="1:19">
      <c r="A263" s="14">
        <v>14</v>
      </c>
      <c r="B263" s="1861">
        <v>1110</v>
      </c>
      <c r="C263" s="1863"/>
      <c r="D263" s="212" t="s">
        <v>16</v>
      </c>
      <c r="E263" s="211"/>
      <c r="F263" s="377"/>
      <c r="G263" s="16">
        <v>2026</v>
      </c>
      <c r="H263" s="15"/>
      <c r="I263" s="315">
        <f>I260/I259*100</f>
        <v>0</v>
      </c>
      <c r="J263" s="315">
        <f>J260/J259*100</f>
        <v>2.9208542713567837E-2</v>
      </c>
      <c r="K263" s="315">
        <f>K260/K259*100</f>
        <v>27.766293853494243</v>
      </c>
      <c r="L263" s="315">
        <f>L260/L259*100</f>
        <v>26.623312148537583</v>
      </c>
      <c r="M263" s="315">
        <f>M260/M259*100</f>
        <v>22.275744230549886</v>
      </c>
      <c r="N263" s="315">
        <v>0</v>
      </c>
      <c r="O263" s="315">
        <v>0</v>
      </c>
      <c r="P263" s="315">
        <f t="shared" ref="P263" si="49">P260/P259*100</f>
        <v>0.1578</v>
      </c>
      <c r="Q263" s="338">
        <f>Q260/Q259*100</f>
        <v>13.23764342453663</v>
      </c>
      <c r="R263" s="338">
        <f>R260/R259*100</f>
        <v>11.683494083514629</v>
      </c>
    </row>
    <row r="264" spans="1:19">
      <c r="A264" s="376"/>
      <c r="B264" s="376"/>
      <c r="C264" s="376"/>
      <c r="D264" s="376"/>
      <c r="E264" s="376"/>
      <c r="F264" s="376"/>
      <c r="G264" s="376"/>
      <c r="H264" s="376"/>
      <c r="I264" s="376"/>
      <c r="J264" s="376"/>
      <c r="K264" s="376"/>
      <c r="L264" s="376"/>
      <c r="M264" s="376"/>
      <c r="N264" s="376"/>
      <c r="O264" s="376"/>
      <c r="P264" s="376"/>
      <c r="Q264" s="376"/>
      <c r="R264" s="1"/>
      <c r="S264" s="1"/>
    </row>
    <row r="265" spans="1:19">
      <c r="A265" s="597"/>
      <c r="B265" s="597"/>
      <c r="C265" s="597"/>
      <c r="D265" s="597"/>
      <c r="E265" s="597"/>
      <c r="F265" s="597"/>
      <c r="G265" s="597"/>
      <c r="H265" s="597"/>
      <c r="I265" s="597"/>
      <c r="J265" s="597"/>
      <c r="K265" s="597"/>
      <c r="L265" s="597"/>
      <c r="M265" s="597"/>
      <c r="N265" s="597"/>
      <c r="O265" s="597"/>
      <c r="P265" s="597"/>
      <c r="Q265" s="597"/>
      <c r="R265" s="1"/>
      <c r="S265" s="1"/>
    </row>
    <row r="266" spans="1:19" ht="15.75">
      <c r="A266" s="597"/>
      <c r="B266" s="597"/>
      <c r="C266" s="597"/>
      <c r="D266" s="597"/>
      <c r="E266" s="597"/>
      <c r="F266" s="1779" t="s">
        <v>416</v>
      </c>
      <c r="G266" s="167" t="s">
        <v>410</v>
      </c>
      <c r="H266" s="1782"/>
      <c r="I266" s="1783"/>
      <c r="J266" s="1779" t="s">
        <v>409</v>
      </c>
      <c r="K266" s="596" t="s">
        <v>410</v>
      </c>
      <c r="L266" s="1784"/>
      <c r="M266" s="1785"/>
      <c r="N266" s="1786"/>
      <c r="O266" s="597"/>
      <c r="P266" s="597"/>
      <c r="Q266" s="597"/>
      <c r="R266" s="1"/>
      <c r="S266" s="1"/>
    </row>
    <row r="267" spans="1:19">
      <c r="A267" s="597"/>
      <c r="B267" s="597"/>
      <c r="C267" s="597"/>
      <c r="D267" s="597"/>
      <c r="E267" s="597"/>
      <c r="F267" s="1780"/>
      <c r="G267" s="167" t="s">
        <v>411</v>
      </c>
      <c r="H267" s="1787"/>
      <c r="I267" s="1788"/>
      <c r="J267" s="1780"/>
      <c r="K267" s="596" t="s">
        <v>411</v>
      </c>
      <c r="L267" s="1789"/>
      <c r="M267" s="1790"/>
      <c r="N267" s="1791"/>
      <c r="O267" s="597"/>
      <c r="P267" s="597"/>
      <c r="Q267" s="597"/>
      <c r="R267" s="1"/>
      <c r="S267" s="1"/>
    </row>
    <row r="268" spans="1:19">
      <c r="A268" s="597"/>
      <c r="B268" s="597"/>
      <c r="C268" s="597"/>
      <c r="D268" s="597"/>
      <c r="E268" s="597"/>
      <c r="F268" s="1781"/>
      <c r="G268" s="167" t="s">
        <v>412</v>
      </c>
      <c r="H268" s="1787"/>
      <c r="I268" s="1788"/>
      <c r="J268" s="1781"/>
      <c r="K268" s="596" t="s">
        <v>412</v>
      </c>
      <c r="L268" s="1789"/>
      <c r="M268" s="1790"/>
      <c r="N268" s="1791"/>
      <c r="O268" s="597"/>
      <c r="P268" s="597"/>
      <c r="Q268" s="597"/>
      <c r="R268" s="1"/>
      <c r="S268" s="1"/>
    </row>
    <row r="269" spans="1:19">
      <c r="A269" s="597"/>
      <c r="B269" s="597"/>
      <c r="C269" s="597"/>
      <c r="D269" s="597"/>
      <c r="E269" s="597"/>
      <c r="F269" s="597"/>
      <c r="G269" s="597"/>
      <c r="H269" s="597"/>
      <c r="I269" s="597"/>
      <c r="J269" s="597"/>
      <c r="K269" s="597"/>
      <c r="L269" s="597"/>
      <c r="M269" s="597"/>
      <c r="N269" s="597"/>
      <c r="O269" s="597"/>
      <c r="P269" s="597"/>
      <c r="Q269" s="597"/>
      <c r="R269" s="1"/>
      <c r="S269" s="1"/>
    </row>
    <row r="270" spans="1:19">
      <c r="A270" s="376"/>
      <c r="B270" s="376"/>
      <c r="C270" s="376"/>
      <c r="D270" s="376"/>
      <c r="E270" s="376"/>
      <c r="F270" s="376"/>
      <c r="G270" s="376"/>
      <c r="H270" s="376"/>
      <c r="I270" s="376"/>
      <c r="J270" s="376"/>
      <c r="K270" s="376"/>
      <c r="L270" s="376"/>
      <c r="M270" s="376"/>
      <c r="N270" s="376"/>
      <c r="O270" s="376"/>
      <c r="P270" s="376"/>
      <c r="Q270" s="376"/>
      <c r="R270" s="1"/>
      <c r="S270" s="1"/>
    </row>
    <row r="272" spans="1:19">
      <c r="A272" s="1834" t="s">
        <v>78</v>
      </c>
      <c r="B272" s="1834"/>
      <c r="C272" s="1834"/>
      <c r="D272" s="1834"/>
      <c r="E272" s="1834"/>
      <c r="F272" s="1834"/>
      <c r="G272" s="1834"/>
      <c r="H272" s="1834"/>
      <c r="I272" s="1834"/>
      <c r="J272" s="1834"/>
      <c r="K272" s="1834"/>
      <c r="L272" s="1834"/>
      <c r="M272" s="1834"/>
      <c r="N272" s="1834"/>
      <c r="O272" s="1834"/>
      <c r="P272" s="1834"/>
      <c r="Q272" s="1834"/>
      <c r="R272" s="1834"/>
    </row>
    <row r="273" spans="1:18">
      <c r="A273" s="1835" t="s">
        <v>540</v>
      </c>
      <c r="B273" s="1835"/>
      <c r="C273" s="1835"/>
      <c r="D273" s="1835"/>
      <c r="E273" s="1835"/>
      <c r="F273" s="1835"/>
      <c r="G273" s="1835"/>
      <c r="H273" s="1835"/>
      <c r="I273" s="1835"/>
      <c r="J273" s="1835"/>
      <c r="K273" s="1835"/>
      <c r="L273" s="1835"/>
      <c r="M273" s="1835"/>
      <c r="N273" s="1835"/>
      <c r="O273" s="1835"/>
      <c r="P273" s="1835"/>
      <c r="Q273" s="1835"/>
      <c r="R273" s="1835"/>
    </row>
    <row r="274" spans="1:18" ht="15.75" thickBot="1">
      <c r="A274" s="1836" t="s">
        <v>17</v>
      </c>
      <c r="B274" s="1836"/>
      <c r="C274" s="1836"/>
      <c r="D274" s="1836"/>
      <c r="E274" s="1836"/>
      <c r="F274" s="1836"/>
      <c r="G274" s="1836"/>
      <c r="H274" s="1836"/>
      <c r="I274" s="1836"/>
      <c r="J274" s="1836"/>
      <c r="K274" s="1836"/>
      <c r="L274" s="1836"/>
      <c r="M274" s="1836"/>
      <c r="N274" s="1836"/>
      <c r="O274" s="1836"/>
      <c r="P274" s="1836"/>
      <c r="Q274" s="1836"/>
      <c r="R274" s="1836"/>
    </row>
    <row r="275" spans="1:18" ht="15.75" thickTop="1">
      <c r="A275" s="80" t="s">
        <v>376</v>
      </c>
      <c r="B275" s="1810" t="s">
        <v>19</v>
      </c>
      <c r="C275" s="1810"/>
      <c r="D275" s="1810"/>
      <c r="E275" s="81" t="s">
        <v>20</v>
      </c>
      <c r="F275" s="1810" t="s">
        <v>337</v>
      </c>
      <c r="G275" s="1810"/>
      <c r="H275" s="1810"/>
      <c r="I275" s="1810"/>
      <c r="J275" s="1810"/>
      <c r="K275" s="1810"/>
      <c r="L275" s="1810"/>
      <c r="M275" s="1810"/>
      <c r="N275" s="1810"/>
      <c r="O275" s="1810"/>
      <c r="P275" s="1810"/>
      <c r="Q275" s="1810"/>
      <c r="R275" s="1811"/>
    </row>
    <row r="276" spans="1:18">
      <c r="A276" s="82" t="s">
        <v>377</v>
      </c>
      <c r="B276" s="1845" t="s">
        <v>202</v>
      </c>
      <c r="C276" s="1845"/>
      <c r="D276" s="1845"/>
      <c r="E276" s="83" t="s">
        <v>49</v>
      </c>
      <c r="F276" s="1846" t="s">
        <v>349</v>
      </c>
      <c r="G276" s="1846"/>
      <c r="H276" s="1846"/>
      <c r="I276" s="1846"/>
      <c r="J276" s="1846"/>
      <c r="K276" s="1846"/>
      <c r="L276" s="1846"/>
      <c r="M276" s="1846"/>
      <c r="N276" s="1846"/>
      <c r="O276" s="1846"/>
      <c r="P276" s="1846"/>
      <c r="Q276" s="1846"/>
      <c r="R276" s="1847"/>
    </row>
    <row r="277" spans="1:18">
      <c r="A277" s="1848" t="s">
        <v>79</v>
      </c>
      <c r="B277" s="1850" t="s">
        <v>80</v>
      </c>
      <c r="C277" s="1852" t="s">
        <v>81</v>
      </c>
      <c r="D277" s="1854" t="s">
        <v>51</v>
      </c>
      <c r="E277" s="1855"/>
      <c r="F277" s="1856"/>
      <c r="G277" s="1857" t="s">
        <v>82</v>
      </c>
      <c r="H277" s="1858"/>
      <c r="I277" s="1859"/>
      <c r="J277" s="1857" t="s">
        <v>82</v>
      </c>
      <c r="K277" s="1858"/>
      <c r="L277" s="1859"/>
      <c r="M277" s="1857" t="s">
        <v>82</v>
      </c>
      <c r="N277" s="1858"/>
      <c r="O277" s="1859"/>
      <c r="P277" s="1857" t="s">
        <v>83</v>
      </c>
      <c r="Q277" s="1858"/>
      <c r="R277" s="1860"/>
    </row>
    <row r="278" spans="1:18" ht="45">
      <c r="A278" s="1849"/>
      <c r="B278" s="1851"/>
      <c r="C278" s="1853"/>
      <c r="D278" s="36" t="s">
        <v>380</v>
      </c>
      <c r="E278" s="84" t="s">
        <v>381</v>
      </c>
      <c r="F278" s="38" t="s">
        <v>382</v>
      </c>
      <c r="G278" s="37" t="s">
        <v>383</v>
      </c>
      <c r="H278" s="84" t="s">
        <v>384</v>
      </c>
      <c r="I278" s="85" t="s">
        <v>385</v>
      </c>
      <c r="J278" s="37" t="s">
        <v>386</v>
      </c>
      <c r="K278" s="84" t="s">
        <v>84</v>
      </c>
      <c r="L278" s="85" t="s">
        <v>85</v>
      </c>
      <c r="M278" s="37" t="s">
        <v>86</v>
      </c>
      <c r="N278" s="84" t="s">
        <v>87</v>
      </c>
      <c r="O278" s="85" t="s">
        <v>88</v>
      </c>
      <c r="P278" s="37" t="s">
        <v>89</v>
      </c>
      <c r="Q278" s="84" t="s">
        <v>90</v>
      </c>
      <c r="R278" s="86" t="s">
        <v>91</v>
      </c>
    </row>
    <row r="279" spans="1:18" ht="15.75" thickBot="1">
      <c r="A279" s="87"/>
      <c r="B279" s="40"/>
      <c r="C279" s="40"/>
      <c r="D279" s="40" t="s">
        <v>341</v>
      </c>
      <c r="E279" s="40" t="s">
        <v>342</v>
      </c>
      <c r="F279" s="40" t="s">
        <v>343</v>
      </c>
      <c r="G279" s="40" t="s">
        <v>344</v>
      </c>
      <c r="H279" s="40" t="s">
        <v>345</v>
      </c>
      <c r="I279" s="40" t="s">
        <v>346</v>
      </c>
      <c r="J279" s="40" t="s">
        <v>387</v>
      </c>
      <c r="K279" s="40" t="s">
        <v>347</v>
      </c>
      <c r="L279" s="40" t="s">
        <v>348</v>
      </c>
      <c r="M279" s="40" t="s">
        <v>388</v>
      </c>
      <c r="N279" s="40" t="s">
        <v>389</v>
      </c>
      <c r="O279" s="40" t="s">
        <v>390</v>
      </c>
      <c r="P279" s="40" t="s">
        <v>391</v>
      </c>
      <c r="Q279" s="40" t="s">
        <v>392</v>
      </c>
      <c r="R279" s="41" t="s">
        <v>393</v>
      </c>
    </row>
    <row r="280" spans="1:18" ht="41.25" customHeight="1" thickTop="1">
      <c r="A280" s="1841" t="s">
        <v>92</v>
      </c>
      <c r="B280" s="1842"/>
      <c r="C280" s="88"/>
      <c r="D280" s="89"/>
      <c r="E280" s="88"/>
      <c r="F280" s="89"/>
      <c r="G280" s="88"/>
      <c r="H280" s="89"/>
      <c r="I280" s="90"/>
      <c r="J280" s="88"/>
      <c r="K280" s="89"/>
      <c r="L280" s="90"/>
      <c r="M280" s="88"/>
      <c r="N280" s="89"/>
      <c r="O280" s="44"/>
      <c r="P280" s="42"/>
      <c r="Q280" s="43"/>
      <c r="R280" s="91"/>
    </row>
    <row r="281" spans="1:18" ht="30" customHeight="1">
      <c r="A281" s="92" t="s">
        <v>203</v>
      </c>
      <c r="B281" s="93" t="s">
        <v>204</v>
      </c>
      <c r="C281" s="94" t="s">
        <v>93</v>
      </c>
      <c r="D281" s="159">
        <v>1298</v>
      </c>
      <c r="E281" s="159">
        <v>1303533625</v>
      </c>
      <c r="F281" s="159">
        <f>E281/D281</f>
        <v>1004263.1933744221</v>
      </c>
      <c r="G281" s="159">
        <v>1344</v>
      </c>
      <c r="H281" s="159">
        <v>482236000</v>
      </c>
      <c r="I281" s="159">
        <f>H281/G281</f>
        <v>358806.54761904763</v>
      </c>
      <c r="J281" s="331">
        <v>1344</v>
      </c>
      <c r="K281" s="331">
        <v>489636000</v>
      </c>
      <c r="L281" s="331">
        <f>K281/J281</f>
        <v>364312.5</v>
      </c>
      <c r="M281" s="347">
        <v>573</v>
      </c>
      <c r="N281" s="331">
        <v>122464280</v>
      </c>
      <c r="O281" s="412">
        <f t="shared" ref="O281:O295" si="50">N281/M281</f>
        <v>213724.74694589878</v>
      </c>
      <c r="P281" s="412">
        <f>O281-F281</f>
        <v>-790538.4464285234</v>
      </c>
      <c r="Q281" s="412">
        <f>O281-I281</f>
        <v>-145081.80067314886</v>
      </c>
      <c r="R281" s="95">
        <f>O281-L281</f>
        <v>-150587.75305410122</v>
      </c>
    </row>
    <row r="282" spans="1:18" ht="30" customHeight="1">
      <c r="A282" s="92" t="s">
        <v>205</v>
      </c>
      <c r="B282" s="93" t="s">
        <v>206</v>
      </c>
      <c r="C282" s="94" t="s">
        <v>238</v>
      </c>
      <c r="D282" s="159">
        <v>149</v>
      </c>
      <c r="E282" s="159">
        <v>530418</v>
      </c>
      <c r="F282" s="159">
        <f t="shared" ref="F282:F295" si="51">E282/D282</f>
        <v>3559.8523489932886</v>
      </c>
      <c r="G282" s="159">
        <v>110</v>
      </c>
      <c r="H282" s="159">
        <v>1000000</v>
      </c>
      <c r="I282" s="159">
        <f t="shared" ref="I282:I296" si="52">H282/G282</f>
        <v>9090.9090909090901</v>
      </c>
      <c r="J282" s="331">
        <v>110</v>
      </c>
      <c r="K282" s="331">
        <v>1000000</v>
      </c>
      <c r="L282" s="331">
        <f t="shared" ref="L282:L296" si="53">K282/J282</f>
        <v>9090.9090909090901</v>
      </c>
      <c r="M282" s="347">
        <v>34</v>
      </c>
      <c r="N282" s="331">
        <v>553448</v>
      </c>
      <c r="O282" s="412">
        <f t="shared" si="50"/>
        <v>16277.882352941177</v>
      </c>
      <c r="P282" s="412">
        <f t="shared" ref="P282:P295" si="54">O282-F282</f>
        <v>12718.030003947888</v>
      </c>
      <c r="Q282" s="412">
        <f t="shared" ref="Q282:Q295" si="55">O282-I282</f>
        <v>7186.9732620320865</v>
      </c>
      <c r="R282" s="95">
        <f t="shared" ref="R282:R297" si="56">O282-L282</f>
        <v>7186.9732620320865</v>
      </c>
    </row>
    <row r="283" spans="1:18" ht="30" customHeight="1">
      <c r="A283" s="92" t="s">
        <v>207</v>
      </c>
      <c r="B283" s="93" t="s">
        <v>208</v>
      </c>
      <c r="C283" s="94" t="s">
        <v>239</v>
      </c>
      <c r="D283" s="159">
        <v>81292</v>
      </c>
      <c r="E283" s="159">
        <v>117873464</v>
      </c>
      <c r="F283" s="159">
        <f t="shared" si="51"/>
        <v>1450.0007872853416</v>
      </c>
      <c r="G283" s="159">
        <v>55170</v>
      </c>
      <c r="H283" s="159">
        <v>80000000</v>
      </c>
      <c r="I283" s="159">
        <f t="shared" si="52"/>
        <v>1450.063440275512</v>
      </c>
      <c r="J283" s="331">
        <v>47586</v>
      </c>
      <c r="K283" s="331">
        <v>69000000</v>
      </c>
      <c r="L283" s="331">
        <f t="shared" si="53"/>
        <v>1450.0063043752364</v>
      </c>
      <c r="M283" s="331">
        <v>1644</v>
      </c>
      <c r="N283" s="331">
        <v>2383537</v>
      </c>
      <c r="O283" s="412">
        <f t="shared" si="50"/>
        <v>1449.8400243309002</v>
      </c>
      <c r="P283" s="412">
        <f t="shared" si="54"/>
        <v>-0.16076295444145217</v>
      </c>
      <c r="Q283" s="412">
        <f t="shared" si="55"/>
        <v>-0.22341594461181558</v>
      </c>
      <c r="R283" s="95">
        <f t="shared" si="56"/>
        <v>-0.16628004433619026</v>
      </c>
    </row>
    <row r="284" spans="1:18" ht="30" customHeight="1">
      <c r="A284" s="92" t="s">
        <v>209</v>
      </c>
      <c r="B284" s="93" t="s">
        <v>210</v>
      </c>
      <c r="C284" s="94" t="s">
        <v>240</v>
      </c>
      <c r="D284" s="159">
        <v>38</v>
      </c>
      <c r="E284" s="159">
        <v>28546552</v>
      </c>
      <c r="F284" s="159">
        <f t="shared" si="51"/>
        <v>751225.05263157899</v>
      </c>
      <c r="G284" s="159">
        <v>180</v>
      </c>
      <c r="H284" s="159">
        <v>36400000</v>
      </c>
      <c r="I284" s="159">
        <f t="shared" si="52"/>
        <v>202222.22222222222</v>
      </c>
      <c r="J284" s="331">
        <v>180</v>
      </c>
      <c r="K284" s="331">
        <v>36550000</v>
      </c>
      <c r="L284" s="331">
        <f t="shared" si="53"/>
        <v>203055.55555555556</v>
      </c>
      <c r="M284" s="347">
        <v>3</v>
      </c>
      <c r="N284" s="331">
        <v>9441499</v>
      </c>
      <c r="O284" s="412">
        <f t="shared" si="50"/>
        <v>3147166.3333333335</v>
      </c>
      <c r="P284" s="412">
        <f t="shared" si="54"/>
        <v>2395941.2807017546</v>
      </c>
      <c r="Q284" s="412">
        <f t="shared" si="55"/>
        <v>2944944.1111111115</v>
      </c>
      <c r="R284" s="95">
        <f t="shared" si="56"/>
        <v>2944110.777777778</v>
      </c>
    </row>
    <row r="285" spans="1:18" ht="30" customHeight="1">
      <c r="A285" s="92" t="s">
        <v>211</v>
      </c>
      <c r="B285" s="93" t="s">
        <v>212</v>
      </c>
      <c r="C285" s="94" t="s">
        <v>94</v>
      </c>
      <c r="D285" s="159">
        <v>7</v>
      </c>
      <c r="E285" s="159">
        <v>12384521</v>
      </c>
      <c r="F285" s="159">
        <f t="shared" si="51"/>
        <v>1769217.2857142857</v>
      </c>
      <c r="G285" s="159">
        <v>7</v>
      </c>
      <c r="H285" s="159">
        <v>13900000</v>
      </c>
      <c r="I285" s="159">
        <f t="shared" si="52"/>
        <v>1985714.2857142857</v>
      </c>
      <c r="J285" s="331">
        <v>7</v>
      </c>
      <c r="K285" s="331">
        <v>14000000</v>
      </c>
      <c r="L285" s="331">
        <f t="shared" si="53"/>
        <v>2000000</v>
      </c>
      <c r="M285" s="347">
        <v>7</v>
      </c>
      <c r="N285" s="331">
        <v>4120301</v>
      </c>
      <c r="O285" s="412">
        <f t="shared" si="50"/>
        <v>588614.42857142852</v>
      </c>
      <c r="P285" s="412">
        <f t="shared" si="54"/>
        <v>-1180602.8571428573</v>
      </c>
      <c r="Q285" s="412">
        <f t="shared" si="55"/>
        <v>-1397099.8571428573</v>
      </c>
      <c r="R285" s="95">
        <f t="shared" si="56"/>
        <v>-1411385.5714285714</v>
      </c>
    </row>
    <row r="286" spans="1:18" ht="30" customHeight="1">
      <c r="A286" s="92" t="s">
        <v>213</v>
      </c>
      <c r="B286" s="93" t="s">
        <v>214</v>
      </c>
      <c r="C286" s="94" t="s">
        <v>394</v>
      </c>
      <c r="D286" s="159">
        <v>1100</v>
      </c>
      <c r="E286" s="159">
        <v>74435306</v>
      </c>
      <c r="F286" s="159">
        <f t="shared" si="51"/>
        <v>67668.460000000006</v>
      </c>
      <c r="G286" s="159">
        <v>1350</v>
      </c>
      <c r="H286" s="159">
        <v>37100000</v>
      </c>
      <c r="I286" s="159">
        <f t="shared" si="52"/>
        <v>27481.481481481482</v>
      </c>
      <c r="J286" s="331">
        <v>1350</v>
      </c>
      <c r="K286" s="331">
        <v>41300000</v>
      </c>
      <c r="L286" s="331">
        <f t="shared" si="53"/>
        <v>30592.592592592591</v>
      </c>
      <c r="M286" s="347">
        <v>420</v>
      </c>
      <c r="N286" s="331">
        <v>11543006</v>
      </c>
      <c r="O286" s="412">
        <f t="shared" si="50"/>
        <v>27483.347619047618</v>
      </c>
      <c r="P286" s="412">
        <f t="shared" si="54"/>
        <v>-40185.112380952385</v>
      </c>
      <c r="Q286" s="412">
        <f t="shared" si="55"/>
        <v>1.8661375661358761</v>
      </c>
      <c r="R286" s="95">
        <f t="shared" si="56"/>
        <v>-3109.2449735449736</v>
      </c>
    </row>
    <row r="287" spans="1:18" ht="30" customHeight="1">
      <c r="A287" s="92" t="s">
        <v>217</v>
      </c>
      <c r="B287" s="93" t="s">
        <v>174</v>
      </c>
      <c r="C287" s="94" t="s">
        <v>95</v>
      </c>
      <c r="D287" s="159">
        <v>2</v>
      </c>
      <c r="E287" s="159">
        <v>184800</v>
      </c>
      <c r="F287" s="159">
        <f t="shared" si="51"/>
        <v>92400</v>
      </c>
      <c r="G287" s="159">
        <v>4</v>
      </c>
      <c r="H287" s="159">
        <v>500000</v>
      </c>
      <c r="I287" s="159">
        <f t="shared" si="52"/>
        <v>125000</v>
      </c>
      <c r="J287" s="331">
        <v>4</v>
      </c>
      <c r="K287" s="331">
        <v>500000</v>
      </c>
      <c r="L287" s="331">
        <f t="shared" si="53"/>
        <v>125000</v>
      </c>
      <c r="M287" s="347">
        <v>0</v>
      </c>
      <c r="N287" s="331">
        <v>0</v>
      </c>
      <c r="O287" s="412">
        <v>0</v>
      </c>
      <c r="P287" s="412">
        <f t="shared" si="54"/>
        <v>-92400</v>
      </c>
      <c r="Q287" s="412">
        <f t="shared" si="55"/>
        <v>-125000</v>
      </c>
      <c r="R287" s="95">
        <f t="shared" si="56"/>
        <v>-125000</v>
      </c>
    </row>
    <row r="288" spans="1:18" ht="30" customHeight="1">
      <c r="A288" s="92" t="s">
        <v>218</v>
      </c>
      <c r="B288" s="93" t="s">
        <v>219</v>
      </c>
      <c r="C288" s="94" t="s">
        <v>95</v>
      </c>
      <c r="D288" s="159">
        <v>5</v>
      </c>
      <c r="E288" s="159">
        <v>192500</v>
      </c>
      <c r="F288" s="159">
        <f t="shared" si="51"/>
        <v>38500</v>
      </c>
      <c r="G288" s="159">
        <v>4</v>
      </c>
      <c r="H288" s="159">
        <v>300000</v>
      </c>
      <c r="I288" s="159">
        <f t="shared" si="52"/>
        <v>75000</v>
      </c>
      <c r="J288" s="331">
        <v>4</v>
      </c>
      <c r="K288" s="331">
        <v>300000</v>
      </c>
      <c r="L288" s="331">
        <f t="shared" si="53"/>
        <v>75000</v>
      </c>
      <c r="M288" s="347">
        <v>0</v>
      </c>
      <c r="N288" s="331">
        <v>0</v>
      </c>
      <c r="O288" s="412">
        <v>0</v>
      </c>
      <c r="P288" s="412">
        <f t="shared" si="54"/>
        <v>-38500</v>
      </c>
      <c r="Q288" s="412">
        <f t="shared" si="55"/>
        <v>-75000</v>
      </c>
      <c r="R288" s="95">
        <f t="shared" si="56"/>
        <v>-75000</v>
      </c>
    </row>
    <row r="289" spans="1:18" ht="30" customHeight="1">
      <c r="A289" s="92" t="s">
        <v>220</v>
      </c>
      <c r="B289" s="93" t="s">
        <v>221</v>
      </c>
      <c r="C289" s="94" t="s">
        <v>95</v>
      </c>
      <c r="D289" s="159">
        <v>0</v>
      </c>
      <c r="E289" s="159">
        <v>0</v>
      </c>
      <c r="F289" s="159">
        <v>0</v>
      </c>
      <c r="G289" s="159">
        <v>1</v>
      </c>
      <c r="H289" s="159">
        <v>100000</v>
      </c>
      <c r="I289" s="159">
        <f t="shared" si="52"/>
        <v>100000</v>
      </c>
      <c r="J289" s="331">
        <v>1</v>
      </c>
      <c r="K289" s="331">
        <v>100000</v>
      </c>
      <c r="L289" s="331">
        <f t="shared" si="53"/>
        <v>100000</v>
      </c>
      <c r="M289" s="347">
        <v>0</v>
      </c>
      <c r="N289" s="331">
        <v>0</v>
      </c>
      <c r="O289" s="412">
        <v>0</v>
      </c>
      <c r="P289" s="412">
        <f t="shared" si="54"/>
        <v>0</v>
      </c>
      <c r="Q289" s="412">
        <f t="shared" ref="Q289" si="57">O289-I289</f>
        <v>-100000</v>
      </c>
      <c r="R289" s="95">
        <f t="shared" si="56"/>
        <v>-100000</v>
      </c>
    </row>
    <row r="290" spans="1:18" ht="30" customHeight="1">
      <c r="A290" s="92" t="s">
        <v>242</v>
      </c>
      <c r="B290" s="93" t="s">
        <v>243</v>
      </c>
      <c r="C290" s="94" t="s">
        <v>96</v>
      </c>
      <c r="D290" s="159">
        <v>0</v>
      </c>
      <c r="E290" s="159">
        <v>0</v>
      </c>
      <c r="F290" s="159">
        <v>0</v>
      </c>
      <c r="G290" s="159">
        <v>0</v>
      </c>
      <c r="H290" s="159"/>
      <c r="I290" s="159">
        <v>0</v>
      </c>
      <c r="J290" s="331">
        <v>0</v>
      </c>
      <c r="K290" s="331">
        <v>0</v>
      </c>
      <c r="L290" s="331">
        <v>0</v>
      </c>
      <c r="M290" s="347">
        <v>0</v>
      </c>
      <c r="N290" s="331">
        <v>0</v>
      </c>
      <c r="O290" s="412"/>
      <c r="P290" s="412"/>
      <c r="Q290" s="412"/>
      <c r="R290" s="95">
        <f t="shared" si="56"/>
        <v>0</v>
      </c>
    </row>
    <row r="291" spans="1:18" ht="30" customHeight="1">
      <c r="A291" s="92" t="s">
        <v>226</v>
      </c>
      <c r="B291" s="93" t="s">
        <v>227</v>
      </c>
      <c r="C291" s="94" t="s">
        <v>96</v>
      </c>
      <c r="D291" s="159">
        <v>1100</v>
      </c>
      <c r="E291" s="159">
        <v>1225504483</v>
      </c>
      <c r="F291" s="159">
        <f t="shared" si="51"/>
        <v>1114094.9845454546</v>
      </c>
      <c r="G291" s="159">
        <v>1543</v>
      </c>
      <c r="H291" s="159">
        <v>630600000</v>
      </c>
      <c r="I291" s="159">
        <f t="shared" si="52"/>
        <v>408684.3810758263</v>
      </c>
      <c r="J291" s="331">
        <v>1543</v>
      </c>
      <c r="K291" s="331">
        <v>630600000</v>
      </c>
      <c r="L291" s="331">
        <f t="shared" si="53"/>
        <v>408684.3810758263</v>
      </c>
      <c r="M291" s="347">
        <v>0</v>
      </c>
      <c r="N291" s="331">
        <v>0</v>
      </c>
      <c r="O291" s="412">
        <v>0</v>
      </c>
      <c r="P291" s="412">
        <f t="shared" si="54"/>
        <v>-1114094.9845454546</v>
      </c>
      <c r="Q291" s="412">
        <f t="shared" si="55"/>
        <v>-408684.3810758263</v>
      </c>
      <c r="R291" s="95">
        <f t="shared" si="56"/>
        <v>-408684.3810758263</v>
      </c>
    </row>
    <row r="292" spans="1:18" ht="30" customHeight="1">
      <c r="A292" s="92" t="s">
        <v>228</v>
      </c>
      <c r="B292" s="93" t="s">
        <v>229</v>
      </c>
      <c r="C292" s="94" t="s">
        <v>241</v>
      </c>
      <c r="D292" s="159">
        <v>1</v>
      </c>
      <c r="E292" s="159">
        <v>1651127</v>
      </c>
      <c r="F292" s="159">
        <f t="shared" si="51"/>
        <v>1651127</v>
      </c>
      <c r="G292" s="159">
        <v>1</v>
      </c>
      <c r="H292" s="159">
        <v>1500000</v>
      </c>
      <c r="I292" s="159">
        <f t="shared" si="52"/>
        <v>1500000</v>
      </c>
      <c r="J292" s="331">
        <v>1</v>
      </c>
      <c r="K292" s="331">
        <v>1500000</v>
      </c>
      <c r="L292" s="331">
        <f t="shared" si="53"/>
        <v>1500000</v>
      </c>
      <c r="M292" s="347">
        <v>0</v>
      </c>
      <c r="N292" s="331">
        <v>0</v>
      </c>
      <c r="O292" s="412">
        <v>0</v>
      </c>
      <c r="P292" s="412">
        <f t="shared" si="54"/>
        <v>-1651127</v>
      </c>
      <c r="Q292" s="412">
        <f t="shared" si="55"/>
        <v>-1500000</v>
      </c>
      <c r="R292" s="95">
        <f t="shared" si="56"/>
        <v>-1500000</v>
      </c>
    </row>
    <row r="293" spans="1:18" ht="30" customHeight="1">
      <c r="A293" s="92" t="s">
        <v>542</v>
      </c>
      <c r="B293" s="93" t="s">
        <v>232</v>
      </c>
      <c r="C293" s="94" t="s">
        <v>95</v>
      </c>
      <c r="D293" s="159">
        <v>1</v>
      </c>
      <c r="E293" s="159">
        <v>1092000</v>
      </c>
      <c r="F293" s="159">
        <f t="shared" si="51"/>
        <v>1092000</v>
      </c>
      <c r="G293" s="159">
        <v>56</v>
      </c>
      <c r="H293" s="159">
        <v>2100000</v>
      </c>
      <c r="I293" s="159">
        <f t="shared" si="52"/>
        <v>37500</v>
      </c>
      <c r="J293" s="331">
        <v>56</v>
      </c>
      <c r="K293" s="331">
        <v>2100000</v>
      </c>
      <c r="L293" s="331">
        <f t="shared" si="53"/>
        <v>37500</v>
      </c>
      <c r="M293" s="347">
        <v>0</v>
      </c>
      <c r="N293" s="331">
        <v>0</v>
      </c>
      <c r="O293" s="412">
        <v>0</v>
      </c>
      <c r="P293" s="412">
        <f t="shared" si="54"/>
        <v>-1092000</v>
      </c>
      <c r="Q293" s="412">
        <f t="shared" si="55"/>
        <v>-37500</v>
      </c>
      <c r="R293" s="95">
        <f t="shared" si="56"/>
        <v>-37500</v>
      </c>
    </row>
    <row r="294" spans="1:18" ht="30" customHeight="1">
      <c r="A294" s="92" t="s">
        <v>378</v>
      </c>
      <c r="B294" s="93" t="s">
        <v>379</v>
      </c>
      <c r="C294" s="94" t="s">
        <v>94</v>
      </c>
      <c r="D294" s="159">
        <v>0</v>
      </c>
      <c r="E294" s="159">
        <v>0</v>
      </c>
      <c r="F294" s="159"/>
      <c r="G294" s="159">
        <v>1</v>
      </c>
      <c r="H294" s="159"/>
      <c r="I294" s="159">
        <f t="shared" si="52"/>
        <v>0</v>
      </c>
      <c r="J294" s="331">
        <v>0</v>
      </c>
      <c r="K294" s="331"/>
      <c r="L294" s="331"/>
      <c r="M294" s="347">
        <v>0</v>
      </c>
      <c r="N294" s="331">
        <v>0</v>
      </c>
      <c r="O294" s="412"/>
      <c r="P294" s="412"/>
      <c r="Q294" s="412"/>
      <c r="R294" s="95">
        <f t="shared" si="56"/>
        <v>0</v>
      </c>
    </row>
    <row r="295" spans="1:18" ht="30" customHeight="1">
      <c r="A295" s="92" t="s">
        <v>544</v>
      </c>
      <c r="B295" s="93" t="s">
        <v>235</v>
      </c>
      <c r="C295" s="94" t="s">
        <v>95</v>
      </c>
      <c r="D295" s="159">
        <v>5</v>
      </c>
      <c r="E295" s="159">
        <v>497880</v>
      </c>
      <c r="F295" s="159">
        <f t="shared" si="51"/>
        <v>99576</v>
      </c>
      <c r="G295" s="159">
        <v>5</v>
      </c>
      <c r="H295" s="159">
        <v>300000</v>
      </c>
      <c r="I295" s="159">
        <f t="shared" si="52"/>
        <v>60000</v>
      </c>
      <c r="J295" s="331">
        <v>5</v>
      </c>
      <c r="K295" s="331">
        <v>300000</v>
      </c>
      <c r="L295" s="331">
        <f t="shared" si="53"/>
        <v>60000</v>
      </c>
      <c r="M295" s="347">
        <v>4</v>
      </c>
      <c r="N295" s="331">
        <v>186000</v>
      </c>
      <c r="O295" s="412">
        <f t="shared" si="50"/>
        <v>46500</v>
      </c>
      <c r="P295" s="412">
        <f t="shared" si="54"/>
        <v>-53076</v>
      </c>
      <c r="Q295" s="412">
        <f t="shared" si="55"/>
        <v>-13500</v>
      </c>
      <c r="R295" s="95">
        <f t="shared" si="56"/>
        <v>-13500</v>
      </c>
    </row>
    <row r="296" spans="1:18" ht="30" customHeight="1">
      <c r="A296" s="92" t="s">
        <v>543</v>
      </c>
      <c r="B296" s="93" t="s">
        <v>77</v>
      </c>
      <c r="C296" s="94" t="s">
        <v>95</v>
      </c>
      <c r="D296" s="159">
        <v>0</v>
      </c>
      <c r="E296" s="159">
        <v>0</v>
      </c>
      <c r="F296" s="159">
        <v>0</v>
      </c>
      <c r="G296" s="331">
        <v>16</v>
      </c>
      <c r="H296" s="331">
        <v>2900000</v>
      </c>
      <c r="I296" s="331">
        <f t="shared" si="52"/>
        <v>181250</v>
      </c>
      <c r="J296" s="331">
        <v>16</v>
      </c>
      <c r="K296" s="331">
        <v>2900000</v>
      </c>
      <c r="L296" s="331">
        <f t="shared" si="53"/>
        <v>181250</v>
      </c>
      <c r="M296" s="347">
        <v>0</v>
      </c>
      <c r="N296" s="331">
        <v>0</v>
      </c>
      <c r="O296" s="381"/>
      <c r="P296" s="381"/>
      <c r="Q296" s="381"/>
      <c r="R296" s="95">
        <f t="shared" si="56"/>
        <v>-181250</v>
      </c>
    </row>
    <row r="297" spans="1:18" ht="30" customHeight="1">
      <c r="A297" s="92" t="s">
        <v>97</v>
      </c>
      <c r="B297" s="93" t="s">
        <v>6</v>
      </c>
      <c r="C297" s="94"/>
      <c r="D297" s="159"/>
      <c r="E297" s="159">
        <f>SUM(E281:E296)</f>
        <v>2766426676</v>
      </c>
      <c r="F297" s="159"/>
      <c r="G297" s="159"/>
      <c r="H297" s="159">
        <f>SUM(H281:H296)</f>
        <v>1288936000</v>
      </c>
      <c r="I297" s="159"/>
      <c r="J297" s="413"/>
      <c r="K297" s="159">
        <f>SUM(K281:K296)</f>
        <v>1289786000</v>
      </c>
      <c r="L297" s="331"/>
      <c r="M297" s="414"/>
      <c r="N297" s="331">
        <f>SUM(N281:N296)</f>
        <v>150692071</v>
      </c>
      <c r="O297" s="412"/>
      <c r="P297" s="412"/>
      <c r="Q297" s="412"/>
      <c r="R297" s="95">
        <f t="shared" si="56"/>
        <v>0</v>
      </c>
    </row>
    <row r="298" spans="1:18" ht="28.5" customHeight="1">
      <c r="A298" s="1843" t="s">
        <v>98</v>
      </c>
      <c r="B298" s="1844"/>
      <c r="C298" s="88"/>
      <c r="D298" s="89"/>
      <c r="E298" s="88"/>
      <c r="F298" s="89"/>
      <c r="G298" s="88"/>
      <c r="H298" s="89"/>
      <c r="I298" s="90"/>
      <c r="J298" s="88"/>
      <c r="K298" s="89"/>
      <c r="L298" s="348"/>
      <c r="M298" s="349"/>
      <c r="N298" s="350"/>
      <c r="O298" s="44"/>
      <c r="P298" s="42"/>
      <c r="Q298" s="43"/>
      <c r="R298" s="91"/>
    </row>
    <row r="299" spans="1:18" ht="28.5" customHeight="1">
      <c r="A299" s="612"/>
      <c r="B299" s="612"/>
      <c r="C299" s="613"/>
      <c r="D299" s="613"/>
      <c r="E299" s="613"/>
      <c r="F299" s="613"/>
      <c r="G299" s="613"/>
      <c r="H299" s="613"/>
      <c r="I299" s="613"/>
      <c r="J299" s="613"/>
      <c r="K299" s="613"/>
      <c r="L299" s="614"/>
      <c r="M299" s="614"/>
      <c r="N299" s="614"/>
      <c r="O299" s="615"/>
      <c r="P299" s="615"/>
      <c r="Q299" s="615"/>
      <c r="R299" s="615"/>
    </row>
    <row r="300" spans="1:18" ht="28.5" customHeight="1">
      <c r="A300" s="612"/>
      <c r="B300" s="612"/>
      <c r="C300" s="613"/>
      <c r="D300" s="613"/>
      <c r="E300" s="613"/>
      <c r="F300" s="613"/>
      <c r="G300" s="613"/>
      <c r="H300" s="613"/>
      <c r="I300" s="613"/>
      <c r="J300" s="613"/>
      <c r="K300" s="613"/>
      <c r="L300" s="614"/>
      <c r="M300" s="614"/>
      <c r="N300" s="614"/>
      <c r="O300" s="615"/>
      <c r="P300" s="615"/>
      <c r="Q300" s="615"/>
      <c r="R300" s="615"/>
    </row>
    <row r="302" spans="1:18" ht="15.75" customHeight="1">
      <c r="E302" s="1779" t="s">
        <v>416</v>
      </c>
      <c r="F302" s="167" t="s">
        <v>410</v>
      </c>
      <c r="G302" s="1782"/>
      <c r="H302" s="1783"/>
      <c r="I302" s="1779" t="s">
        <v>409</v>
      </c>
      <c r="J302" s="596" t="s">
        <v>410</v>
      </c>
      <c r="K302" s="1784"/>
      <c r="L302" s="1785"/>
      <c r="M302" s="1786"/>
    </row>
    <row r="303" spans="1:18">
      <c r="E303" s="1780"/>
      <c r="F303" s="167" t="s">
        <v>411</v>
      </c>
      <c r="G303" s="1787"/>
      <c r="H303" s="1788"/>
      <c r="I303" s="1780"/>
      <c r="J303" s="596" t="s">
        <v>411</v>
      </c>
      <c r="K303" s="1789"/>
      <c r="L303" s="1790"/>
      <c r="M303" s="1791"/>
    </row>
    <row r="304" spans="1:18">
      <c r="E304" s="1781"/>
      <c r="F304" s="167" t="s">
        <v>412</v>
      </c>
      <c r="G304" s="1787"/>
      <c r="H304" s="1788"/>
      <c r="I304" s="1781"/>
      <c r="J304" s="596" t="s">
        <v>412</v>
      </c>
      <c r="K304" s="1789"/>
      <c r="L304" s="1790"/>
      <c r="M304" s="1791"/>
    </row>
    <row r="308" spans="1:18">
      <c r="A308" s="1812" t="s">
        <v>138</v>
      </c>
      <c r="B308" s="1812"/>
      <c r="C308" s="1812"/>
      <c r="D308" s="1812"/>
      <c r="E308" s="1812"/>
      <c r="F308" s="1812"/>
      <c r="G308" s="1812"/>
      <c r="H308" s="1812"/>
      <c r="I308" s="1812"/>
      <c r="J308" s="1812"/>
      <c r="K308" s="1812"/>
      <c r="L308" s="1812"/>
      <c r="M308" s="1812"/>
      <c r="N308" s="1812"/>
      <c r="O308" s="1812"/>
      <c r="P308" s="1812"/>
      <c r="Q308" s="1812"/>
      <c r="R308" s="1812"/>
    </row>
    <row r="309" spans="1:18" ht="15.75" thickBot="1">
      <c r="A309" s="1813" t="s">
        <v>537</v>
      </c>
      <c r="B309" s="1813"/>
      <c r="C309" s="1813"/>
      <c r="D309" s="1813"/>
      <c r="E309" s="1813"/>
      <c r="F309" s="1813"/>
      <c r="G309" s="1813"/>
      <c r="H309" s="1813"/>
      <c r="I309" s="1813"/>
      <c r="J309" s="1813"/>
      <c r="K309" s="1813"/>
      <c r="L309" s="1813"/>
      <c r="M309" s="1813"/>
      <c r="N309" s="1813"/>
      <c r="O309" s="1813"/>
      <c r="P309" s="1813"/>
      <c r="Q309" s="1813"/>
      <c r="R309" s="1813"/>
    </row>
    <row r="310" spans="1:18" ht="15.75" thickBot="1">
      <c r="A310" s="1814" t="s">
        <v>0</v>
      </c>
      <c r="B310" s="1816" t="s">
        <v>28</v>
      </c>
      <c r="C310" s="1816" t="s">
        <v>45</v>
      </c>
      <c r="D310" s="1816" t="s">
        <v>139</v>
      </c>
      <c r="E310" s="1818" t="s">
        <v>80</v>
      </c>
      <c r="F310" s="1819"/>
      <c r="G310" s="1832" t="s">
        <v>46</v>
      </c>
      <c r="H310" s="1832" t="s">
        <v>140</v>
      </c>
      <c r="I310" s="1837" t="s">
        <v>5</v>
      </c>
      <c r="J310" s="1838"/>
      <c r="K310" s="1838"/>
      <c r="L310" s="1838"/>
      <c r="M310" s="1838"/>
      <c r="N310" s="1838"/>
      <c r="O310" s="1838"/>
      <c r="P310" s="1838"/>
      <c r="Q310" s="1838"/>
      <c r="R310" s="1839"/>
    </row>
    <row r="311" spans="1:18" ht="16.5" thickTop="1" thickBot="1">
      <c r="A311" s="1815"/>
      <c r="B311" s="1817"/>
      <c r="C311" s="1817"/>
      <c r="D311" s="1817"/>
      <c r="E311" s="1820"/>
      <c r="F311" s="1821"/>
      <c r="G311" s="1833"/>
      <c r="H311" s="1833"/>
      <c r="I311" s="1840" t="s">
        <v>6</v>
      </c>
      <c r="J311" s="177" t="s">
        <v>365</v>
      </c>
      <c r="K311" s="177" t="s">
        <v>366</v>
      </c>
      <c r="L311" s="177" t="s">
        <v>358</v>
      </c>
      <c r="M311" s="177" t="s">
        <v>359</v>
      </c>
      <c r="N311" s="177" t="s">
        <v>360</v>
      </c>
      <c r="O311" s="180">
        <v>603</v>
      </c>
      <c r="P311" s="177" t="s">
        <v>362</v>
      </c>
      <c r="Q311" s="177" t="s">
        <v>363</v>
      </c>
      <c r="R311" s="391" t="s">
        <v>364</v>
      </c>
    </row>
    <row r="312" spans="1:18" ht="39.75" customHeight="1" thickTop="1">
      <c r="A312" s="1815"/>
      <c r="B312" s="1817"/>
      <c r="C312" s="1817"/>
      <c r="D312" s="1817"/>
      <c r="E312" s="1820"/>
      <c r="F312" s="1821"/>
      <c r="G312" s="1833"/>
      <c r="H312" s="1833"/>
      <c r="I312" s="1840"/>
      <c r="J312" s="178" t="s">
        <v>368</v>
      </c>
      <c r="K312" s="178" t="s">
        <v>369</v>
      </c>
      <c r="L312" s="178" t="s">
        <v>8</v>
      </c>
      <c r="M312" s="178" t="s">
        <v>370</v>
      </c>
      <c r="N312" s="178" t="s">
        <v>371</v>
      </c>
      <c r="O312" s="12" t="s">
        <v>73</v>
      </c>
      <c r="P312" s="178" t="s">
        <v>373</v>
      </c>
      <c r="Q312" s="178" t="s">
        <v>374</v>
      </c>
      <c r="R312" s="392" t="s">
        <v>141</v>
      </c>
    </row>
    <row r="313" spans="1:18" ht="24">
      <c r="A313" s="619" t="s">
        <v>337</v>
      </c>
      <c r="B313" s="617" t="s">
        <v>349</v>
      </c>
      <c r="C313" s="618" t="s">
        <v>202</v>
      </c>
      <c r="D313" s="617" t="s">
        <v>203</v>
      </c>
      <c r="E313" s="1798" t="s">
        <v>204</v>
      </c>
      <c r="F313" s="1799"/>
      <c r="G313" s="176" t="s">
        <v>11</v>
      </c>
      <c r="H313" s="217">
        <v>1344</v>
      </c>
      <c r="I313" s="310">
        <v>482236000</v>
      </c>
      <c r="J313" s="308">
        <v>0</v>
      </c>
      <c r="K313" s="308">
        <v>0</v>
      </c>
      <c r="L313" s="310">
        <v>296700000</v>
      </c>
      <c r="M313" s="310">
        <v>48606000</v>
      </c>
      <c r="N313" s="310">
        <v>61870000</v>
      </c>
      <c r="O313" s="409"/>
      <c r="P313" s="310"/>
      <c r="Q313" s="310">
        <v>74700000</v>
      </c>
      <c r="R313" s="410">
        <v>360000</v>
      </c>
    </row>
    <row r="314" spans="1:18" ht="24">
      <c r="A314" s="619" t="s">
        <v>337</v>
      </c>
      <c r="B314" s="617" t="s">
        <v>349</v>
      </c>
      <c r="C314" s="618" t="s">
        <v>202</v>
      </c>
      <c r="D314" s="617" t="s">
        <v>203</v>
      </c>
      <c r="E314" s="1798" t="s">
        <v>204</v>
      </c>
      <c r="F314" s="1799"/>
      <c r="G314" s="176" t="s">
        <v>12</v>
      </c>
      <c r="H314" s="217">
        <v>1344</v>
      </c>
      <c r="I314" s="331">
        <v>489636000</v>
      </c>
      <c r="J314" s="308">
        <v>0</v>
      </c>
      <c r="K314" s="308">
        <v>0</v>
      </c>
      <c r="L314" s="310">
        <v>296700000</v>
      </c>
      <c r="M314" s="310">
        <v>48606000</v>
      </c>
      <c r="N314" s="310">
        <v>67862000</v>
      </c>
      <c r="O314" s="409"/>
      <c r="P314" s="310"/>
      <c r="Q314" s="310">
        <v>74700000</v>
      </c>
      <c r="R314" s="410">
        <v>1768000</v>
      </c>
    </row>
    <row r="315" spans="1:18" ht="24">
      <c r="A315" s="619" t="s">
        <v>337</v>
      </c>
      <c r="B315" s="617" t="s">
        <v>349</v>
      </c>
      <c r="C315" s="618" t="s">
        <v>202</v>
      </c>
      <c r="D315" s="617" t="s">
        <v>203</v>
      </c>
      <c r="E315" s="1798" t="s">
        <v>204</v>
      </c>
      <c r="F315" s="1799"/>
      <c r="G315" s="176" t="s">
        <v>13</v>
      </c>
      <c r="H315" s="217">
        <v>573</v>
      </c>
      <c r="I315" s="310">
        <v>122464280</v>
      </c>
      <c r="J315" s="310">
        <v>0</v>
      </c>
      <c r="K315" s="310">
        <v>0</v>
      </c>
      <c r="L315" s="310">
        <v>82453252</v>
      </c>
      <c r="M315" s="310">
        <v>13290910</v>
      </c>
      <c r="N315" s="310">
        <v>26529831</v>
      </c>
      <c r="O315" s="409"/>
      <c r="P315" s="310"/>
      <c r="Q315" s="310">
        <v>0</v>
      </c>
      <c r="R315" s="410">
        <v>190287</v>
      </c>
    </row>
    <row r="316" spans="1:18" ht="24">
      <c r="A316" s="619" t="s">
        <v>337</v>
      </c>
      <c r="B316" s="617" t="s">
        <v>349</v>
      </c>
      <c r="C316" s="618" t="s">
        <v>202</v>
      </c>
      <c r="D316" s="617" t="s">
        <v>205</v>
      </c>
      <c r="E316" s="1798" t="s">
        <v>206</v>
      </c>
      <c r="F316" s="1799"/>
      <c r="G316" s="176" t="s">
        <v>11</v>
      </c>
      <c r="H316" s="217">
        <v>110</v>
      </c>
      <c r="I316" s="310">
        <v>1000000</v>
      </c>
      <c r="J316" s="310">
        <v>0</v>
      </c>
      <c r="K316" s="310">
        <v>0</v>
      </c>
      <c r="L316" s="310">
        <v>0</v>
      </c>
      <c r="M316" s="310">
        <v>0</v>
      </c>
      <c r="N316" s="310">
        <v>1000000</v>
      </c>
      <c r="O316" s="409"/>
      <c r="P316" s="310">
        <v>0</v>
      </c>
      <c r="Q316" s="310">
        <v>0</v>
      </c>
      <c r="R316" s="410">
        <v>0</v>
      </c>
    </row>
    <row r="317" spans="1:18" ht="24">
      <c r="A317" s="619" t="s">
        <v>337</v>
      </c>
      <c r="B317" s="617" t="s">
        <v>349</v>
      </c>
      <c r="C317" s="618" t="s">
        <v>202</v>
      </c>
      <c r="D317" s="617" t="s">
        <v>205</v>
      </c>
      <c r="E317" s="1798" t="s">
        <v>206</v>
      </c>
      <c r="F317" s="1799"/>
      <c r="G317" s="176" t="s">
        <v>12</v>
      </c>
      <c r="H317" s="217">
        <v>110</v>
      </c>
      <c r="I317" s="310">
        <v>1000000</v>
      </c>
      <c r="J317" s="310">
        <v>0</v>
      </c>
      <c r="K317" s="310">
        <v>0</v>
      </c>
      <c r="L317" s="310">
        <v>0</v>
      </c>
      <c r="M317" s="310">
        <v>0</v>
      </c>
      <c r="N317" s="310">
        <v>1000000</v>
      </c>
      <c r="O317" s="409"/>
      <c r="P317" s="310">
        <v>0</v>
      </c>
      <c r="Q317" s="310">
        <v>0</v>
      </c>
      <c r="R317" s="410">
        <v>0</v>
      </c>
    </row>
    <row r="318" spans="1:18" ht="24">
      <c r="A318" s="619" t="s">
        <v>337</v>
      </c>
      <c r="B318" s="617" t="s">
        <v>349</v>
      </c>
      <c r="C318" s="618" t="s">
        <v>202</v>
      </c>
      <c r="D318" s="617" t="s">
        <v>205</v>
      </c>
      <c r="E318" s="1798" t="s">
        <v>206</v>
      </c>
      <c r="F318" s="1799"/>
      <c r="G318" s="176" t="s">
        <v>13</v>
      </c>
      <c r="H318" s="217">
        <v>34</v>
      </c>
      <c r="I318" s="310">
        <v>553448</v>
      </c>
      <c r="J318" s="310">
        <v>0</v>
      </c>
      <c r="K318" s="310">
        <v>0</v>
      </c>
      <c r="L318" s="310">
        <v>0</v>
      </c>
      <c r="M318" s="310">
        <v>0</v>
      </c>
      <c r="N318" s="310">
        <v>533448</v>
      </c>
      <c r="O318" s="409"/>
      <c r="P318" s="310">
        <v>0</v>
      </c>
      <c r="Q318" s="310">
        <v>0</v>
      </c>
      <c r="R318" s="410">
        <v>0</v>
      </c>
    </row>
    <row r="319" spans="1:18" ht="24">
      <c r="A319" s="619" t="s">
        <v>337</v>
      </c>
      <c r="B319" s="617" t="s">
        <v>349</v>
      </c>
      <c r="C319" s="618" t="s">
        <v>202</v>
      </c>
      <c r="D319" s="617" t="s">
        <v>207</v>
      </c>
      <c r="E319" s="1798" t="s">
        <v>208</v>
      </c>
      <c r="F319" s="1799"/>
      <c r="G319" s="176" t="s">
        <v>11</v>
      </c>
      <c r="H319" s="218">
        <v>55170</v>
      </c>
      <c r="I319" s="310">
        <v>80000000</v>
      </c>
      <c r="J319" s="310">
        <v>0</v>
      </c>
      <c r="K319" s="310">
        <v>0</v>
      </c>
      <c r="L319" s="310">
        <v>0</v>
      </c>
      <c r="M319" s="310">
        <v>0</v>
      </c>
      <c r="N319" s="310">
        <v>80000000</v>
      </c>
      <c r="O319" s="409"/>
      <c r="P319" s="310">
        <v>0</v>
      </c>
      <c r="Q319" s="310">
        <v>0</v>
      </c>
      <c r="R319" s="410">
        <v>0</v>
      </c>
    </row>
    <row r="320" spans="1:18" ht="24">
      <c r="A320" s="619" t="s">
        <v>337</v>
      </c>
      <c r="B320" s="617" t="s">
        <v>349</v>
      </c>
      <c r="C320" s="618" t="s">
        <v>202</v>
      </c>
      <c r="D320" s="617" t="s">
        <v>207</v>
      </c>
      <c r="E320" s="1798" t="s">
        <v>208</v>
      </c>
      <c r="F320" s="1799"/>
      <c r="G320" s="176" t="s">
        <v>12</v>
      </c>
      <c r="H320" s="218">
        <v>47586</v>
      </c>
      <c r="I320" s="310">
        <v>69000000</v>
      </c>
      <c r="J320" s="310">
        <v>0</v>
      </c>
      <c r="K320" s="310">
        <v>0</v>
      </c>
      <c r="L320" s="310">
        <v>0</v>
      </c>
      <c r="M320" s="310">
        <v>0</v>
      </c>
      <c r="N320" s="310">
        <v>69000000</v>
      </c>
      <c r="O320" s="409"/>
      <c r="P320" s="310">
        <v>0</v>
      </c>
      <c r="Q320" s="310">
        <v>0</v>
      </c>
      <c r="R320" s="410">
        <v>0</v>
      </c>
    </row>
    <row r="321" spans="1:18" ht="24">
      <c r="A321" s="619" t="s">
        <v>337</v>
      </c>
      <c r="B321" s="617" t="s">
        <v>349</v>
      </c>
      <c r="C321" s="618" t="s">
        <v>202</v>
      </c>
      <c r="D321" s="617" t="s">
        <v>207</v>
      </c>
      <c r="E321" s="1798" t="s">
        <v>208</v>
      </c>
      <c r="F321" s="1799"/>
      <c r="G321" s="176" t="s">
        <v>13</v>
      </c>
      <c r="H321" s="218">
        <v>1644</v>
      </c>
      <c r="I321" s="310">
        <v>2383537</v>
      </c>
      <c r="J321" s="310">
        <v>0</v>
      </c>
      <c r="K321" s="310">
        <v>0</v>
      </c>
      <c r="L321" s="310">
        <v>0</v>
      </c>
      <c r="M321" s="310">
        <v>0</v>
      </c>
      <c r="N321" s="310">
        <v>2383537</v>
      </c>
      <c r="O321" s="409"/>
      <c r="P321" s="310">
        <v>0</v>
      </c>
      <c r="Q321" s="310">
        <v>0</v>
      </c>
      <c r="R321" s="410">
        <v>0</v>
      </c>
    </row>
    <row r="322" spans="1:18" ht="24">
      <c r="A322" s="619" t="s">
        <v>337</v>
      </c>
      <c r="B322" s="617" t="s">
        <v>349</v>
      </c>
      <c r="C322" s="618" t="s">
        <v>202</v>
      </c>
      <c r="D322" s="617" t="s">
        <v>209</v>
      </c>
      <c r="E322" s="1798" t="s">
        <v>210</v>
      </c>
      <c r="F322" s="1799"/>
      <c r="G322" s="176" t="s">
        <v>11</v>
      </c>
      <c r="H322" s="217">
        <v>180</v>
      </c>
      <c r="I322" s="310">
        <v>36400000</v>
      </c>
      <c r="J322" s="310">
        <v>0</v>
      </c>
      <c r="K322" s="310">
        <v>0</v>
      </c>
      <c r="L322" s="310">
        <v>25200000</v>
      </c>
      <c r="M322" s="310">
        <v>5200000</v>
      </c>
      <c r="N322" s="310">
        <v>6000000</v>
      </c>
      <c r="O322" s="409"/>
      <c r="P322" s="310">
        <v>0</v>
      </c>
      <c r="Q322" s="310">
        <v>0</v>
      </c>
      <c r="R322" s="410">
        <v>0</v>
      </c>
    </row>
    <row r="323" spans="1:18" ht="24">
      <c r="A323" s="619" t="s">
        <v>337</v>
      </c>
      <c r="B323" s="617" t="s">
        <v>349</v>
      </c>
      <c r="C323" s="618" t="s">
        <v>202</v>
      </c>
      <c r="D323" s="617" t="s">
        <v>209</v>
      </c>
      <c r="E323" s="1798" t="s">
        <v>210</v>
      </c>
      <c r="F323" s="1799"/>
      <c r="G323" s="176" t="s">
        <v>12</v>
      </c>
      <c r="H323" s="217">
        <v>180</v>
      </c>
      <c r="I323" s="310">
        <v>36550000</v>
      </c>
      <c r="J323" s="310">
        <v>0</v>
      </c>
      <c r="K323" s="310">
        <v>0</v>
      </c>
      <c r="L323" s="310">
        <v>25200000</v>
      </c>
      <c r="M323" s="310">
        <v>5200000</v>
      </c>
      <c r="N323" s="310">
        <v>6000000</v>
      </c>
      <c r="O323" s="409"/>
      <c r="P323" s="310">
        <v>0</v>
      </c>
      <c r="Q323" s="310">
        <v>0</v>
      </c>
      <c r="R323" s="410">
        <v>174000</v>
      </c>
    </row>
    <row r="324" spans="1:18" ht="24">
      <c r="A324" s="619" t="s">
        <v>337</v>
      </c>
      <c r="B324" s="617" t="s">
        <v>349</v>
      </c>
      <c r="C324" s="618" t="s">
        <v>202</v>
      </c>
      <c r="D324" s="617" t="s">
        <v>209</v>
      </c>
      <c r="E324" s="1798" t="s">
        <v>210</v>
      </c>
      <c r="F324" s="1799"/>
      <c r="G324" s="176" t="s">
        <v>13</v>
      </c>
      <c r="H324" s="217">
        <v>3</v>
      </c>
      <c r="I324" s="310">
        <v>9441499</v>
      </c>
      <c r="J324" s="310">
        <v>0</v>
      </c>
      <c r="K324" s="310">
        <v>0</v>
      </c>
      <c r="L324" s="310">
        <v>7645245</v>
      </c>
      <c r="M324" s="310">
        <v>1280544</v>
      </c>
      <c r="N324" s="310">
        <v>410032</v>
      </c>
      <c r="O324" s="409"/>
      <c r="P324" s="310">
        <v>0</v>
      </c>
      <c r="Q324" s="310">
        <v>0</v>
      </c>
      <c r="R324" s="410">
        <v>105678</v>
      </c>
    </row>
    <row r="325" spans="1:18" ht="24">
      <c r="A325" s="619" t="s">
        <v>337</v>
      </c>
      <c r="B325" s="617" t="s">
        <v>349</v>
      </c>
      <c r="C325" s="618" t="s">
        <v>202</v>
      </c>
      <c r="D325" s="617" t="s">
        <v>211</v>
      </c>
      <c r="E325" s="1798" t="s">
        <v>212</v>
      </c>
      <c r="F325" s="1799"/>
      <c r="G325" s="176" t="s">
        <v>11</v>
      </c>
      <c r="H325" s="217">
        <v>7</v>
      </c>
      <c r="I325" s="310">
        <v>13900000</v>
      </c>
      <c r="J325" s="310">
        <v>0</v>
      </c>
      <c r="K325" s="310">
        <v>0</v>
      </c>
      <c r="L325" s="310">
        <v>10500000</v>
      </c>
      <c r="M325" s="310">
        <v>2100000</v>
      </c>
      <c r="N325" s="310">
        <v>1000000</v>
      </c>
      <c r="O325" s="409"/>
      <c r="P325" s="310">
        <v>0</v>
      </c>
      <c r="Q325" s="310">
        <v>300000</v>
      </c>
      <c r="R325" s="410">
        <v>0</v>
      </c>
    </row>
    <row r="326" spans="1:18" ht="24">
      <c r="A326" s="619" t="s">
        <v>337</v>
      </c>
      <c r="B326" s="617" t="s">
        <v>349</v>
      </c>
      <c r="C326" s="618" t="s">
        <v>202</v>
      </c>
      <c r="D326" s="617" t="s">
        <v>211</v>
      </c>
      <c r="E326" s="1798" t="s">
        <v>212</v>
      </c>
      <c r="F326" s="1799"/>
      <c r="G326" s="176" t="s">
        <v>12</v>
      </c>
      <c r="H326" s="217">
        <v>7</v>
      </c>
      <c r="I326" s="310">
        <v>14000000</v>
      </c>
      <c r="J326" s="310">
        <v>0</v>
      </c>
      <c r="K326" s="310">
        <v>0</v>
      </c>
      <c r="L326" s="310">
        <v>10500000</v>
      </c>
      <c r="M326" s="310">
        <v>2100000</v>
      </c>
      <c r="N326" s="310">
        <v>976000</v>
      </c>
      <c r="O326" s="409"/>
      <c r="P326" s="310">
        <v>0</v>
      </c>
      <c r="Q326" s="310">
        <v>300000</v>
      </c>
      <c r="R326" s="410">
        <v>124000</v>
      </c>
    </row>
    <row r="327" spans="1:18" ht="24">
      <c r="A327" s="619" t="s">
        <v>337</v>
      </c>
      <c r="B327" s="617" t="s">
        <v>349</v>
      </c>
      <c r="C327" s="618" t="s">
        <v>202</v>
      </c>
      <c r="D327" s="617" t="s">
        <v>211</v>
      </c>
      <c r="E327" s="1798" t="s">
        <v>212</v>
      </c>
      <c r="F327" s="1799"/>
      <c r="G327" s="176" t="s">
        <v>13</v>
      </c>
      <c r="H327" s="217">
        <v>7</v>
      </c>
      <c r="I327" s="310">
        <v>4120301</v>
      </c>
      <c r="J327" s="310">
        <v>0</v>
      </c>
      <c r="K327" s="310">
        <v>0</v>
      </c>
      <c r="L327" s="310">
        <v>3459547</v>
      </c>
      <c r="M327" s="310">
        <v>528054</v>
      </c>
      <c r="N327" s="310">
        <v>10350</v>
      </c>
      <c r="O327" s="409"/>
      <c r="P327" s="310"/>
      <c r="Q327" s="310">
        <v>118350</v>
      </c>
      <c r="R327" s="411">
        <v>4000</v>
      </c>
    </row>
    <row r="328" spans="1:18" ht="24">
      <c r="A328" s="619" t="s">
        <v>337</v>
      </c>
      <c r="B328" s="617" t="s">
        <v>349</v>
      </c>
      <c r="C328" s="618" t="s">
        <v>202</v>
      </c>
      <c r="D328" s="617" t="s">
        <v>213</v>
      </c>
      <c r="E328" s="1798" t="s">
        <v>214</v>
      </c>
      <c r="F328" s="1799"/>
      <c r="G328" s="176" t="s">
        <v>11</v>
      </c>
      <c r="H328" s="218">
        <v>1350</v>
      </c>
      <c r="I328" s="310">
        <v>37100000</v>
      </c>
      <c r="J328" s="310">
        <v>0</v>
      </c>
      <c r="K328" s="310">
        <v>0</v>
      </c>
      <c r="L328" s="310">
        <v>23900000</v>
      </c>
      <c r="M328" s="310">
        <v>4200000</v>
      </c>
      <c r="N328" s="310">
        <v>9000000</v>
      </c>
      <c r="O328" s="409"/>
      <c r="P328" s="310">
        <v>0</v>
      </c>
      <c r="Q328" s="310">
        <v>0</v>
      </c>
      <c r="R328" s="410">
        <v>0</v>
      </c>
    </row>
    <row r="329" spans="1:18" ht="24">
      <c r="A329" s="619" t="s">
        <v>337</v>
      </c>
      <c r="B329" s="617" t="s">
        <v>349</v>
      </c>
      <c r="C329" s="618" t="s">
        <v>202</v>
      </c>
      <c r="D329" s="617" t="s">
        <v>213</v>
      </c>
      <c r="E329" s="1798" t="s">
        <v>214</v>
      </c>
      <c r="F329" s="1799"/>
      <c r="G329" s="176" t="s">
        <v>12</v>
      </c>
      <c r="H329" s="218">
        <v>1350</v>
      </c>
      <c r="I329" s="310">
        <v>41300000</v>
      </c>
      <c r="J329" s="310">
        <v>0</v>
      </c>
      <c r="K329" s="310">
        <v>0</v>
      </c>
      <c r="L329" s="310">
        <v>23900000</v>
      </c>
      <c r="M329" s="310">
        <v>4200000</v>
      </c>
      <c r="N329" s="310">
        <v>13000000</v>
      </c>
      <c r="O329" s="409"/>
      <c r="P329" s="310">
        <v>0</v>
      </c>
      <c r="Q329" s="310">
        <v>0</v>
      </c>
      <c r="R329" s="410">
        <v>200000</v>
      </c>
    </row>
    <row r="330" spans="1:18" ht="24">
      <c r="A330" s="619" t="s">
        <v>337</v>
      </c>
      <c r="B330" s="617" t="s">
        <v>349</v>
      </c>
      <c r="C330" s="618" t="s">
        <v>202</v>
      </c>
      <c r="D330" s="617" t="s">
        <v>213</v>
      </c>
      <c r="E330" s="1798" t="s">
        <v>214</v>
      </c>
      <c r="F330" s="1799"/>
      <c r="G330" s="176" t="s">
        <v>13</v>
      </c>
      <c r="H330" s="217">
        <v>420</v>
      </c>
      <c r="I330" s="310">
        <v>11543006</v>
      </c>
      <c r="J330" s="310">
        <v>0</v>
      </c>
      <c r="K330" s="310">
        <v>0</v>
      </c>
      <c r="L330" s="310">
        <v>5373261</v>
      </c>
      <c r="M330" s="310">
        <v>902700</v>
      </c>
      <c r="N330" s="310">
        <v>5267045</v>
      </c>
      <c r="O330" s="409"/>
      <c r="P330" s="310">
        <v>0</v>
      </c>
      <c r="Q330" s="310">
        <v>0</v>
      </c>
      <c r="R330" s="410">
        <v>0</v>
      </c>
    </row>
    <row r="331" spans="1:18" ht="24">
      <c r="A331" s="619" t="s">
        <v>337</v>
      </c>
      <c r="B331" s="617" t="s">
        <v>349</v>
      </c>
      <c r="C331" s="618" t="s">
        <v>202</v>
      </c>
      <c r="D331" s="617" t="s">
        <v>217</v>
      </c>
      <c r="E331" s="1798" t="s">
        <v>174</v>
      </c>
      <c r="F331" s="1799"/>
      <c r="G331" s="176" t="s">
        <v>11</v>
      </c>
      <c r="H331" s="217">
        <v>4</v>
      </c>
      <c r="I331" s="310">
        <v>500000</v>
      </c>
      <c r="J331" s="310">
        <v>0</v>
      </c>
      <c r="K331" s="310">
        <v>500000</v>
      </c>
      <c r="L331" s="310">
        <v>0</v>
      </c>
      <c r="M331" s="310">
        <v>0</v>
      </c>
      <c r="N331" s="310">
        <v>0</v>
      </c>
      <c r="O331" s="409"/>
      <c r="P331" s="310">
        <v>0</v>
      </c>
      <c r="Q331" s="310">
        <v>0</v>
      </c>
      <c r="R331" s="410">
        <v>0</v>
      </c>
    </row>
    <row r="332" spans="1:18" ht="24">
      <c r="A332" s="619" t="s">
        <v>337</v>
      </c>
      <c r="B332" s="617" t="s">
        <v>349</v>
      </c>
      <c r="C332" s="618" t="s">
        <v>202</v>
      </c>
      <c r="D332" s="617" t="s">
        <v>217</v>
      </c>
      <c r="E332" s="1798" t="s">
        <v>174</v>
      </c>
      <c r="F332" s="1799"/>
      <c r="G332" s="176" t="s">
        <v>12</v>
      </c>
      <c r="H332" s="217">
        <v>4</v>
      </c>
      <c r="I332" s="310">
        <v>500000</v>
      </c>
      <c r="J332" s="310">
        <v>0</v>
      </c>
      <c r="K332" s="310">
        <v>500000</v>
      </c>
      <c r="L332" s="310">
        <v>0</v>
      </c>
      <c r="M332" s="310">
        <v>0</v>
      </c>
      <c r="N332" s="310">
        <v>0</v>
      </c>
      <c r="O332" s="409"/>
      <c r="P332" s="310">
        <v>0</v>
      </c>
      <c r="Q332" s="310">
        <v>0</v>
      </c>
      <c r="R332" s="410">
        <v>0</v>
      </c>
    </row>
    <row r="333" spans="1:18" ht="24">
      <c r="A333" s="619" t="s">
        <v>337</v>
      </c>
      <c r="B333" s="617" t="s">
        <v>349</v>
      </c>
      <c r="C333" s="618" t="s">
        <v>202</v>
      </c>
      <c r="D333" s="617" t="s">
        <v>217</v>
      </c>
      <c r="E333" s="1798" t="s">
        <v>174</v>
      </c>
      <c r="F333" s="1799"/>
      <c r="G333" s="176" t="s">
        <v>13</v>
      </c>
      <c r="H333" s="217">
        <v>0</v>
      </c>
      <c r="I333" s="310">
        <v>0</v>
      </c>
      <c r="J333" s="310">
        <v>0</v>
      </c>
      <c r="K333" s="310">
        <v>0</v>
      </c>
      <c r="L333" s="310">
        <v>0</v>
      </c>
      <c r="M333" s="310">
        <v>0</v>
      </c>
      <c r="N333" s="310">
        <v>0</v>
      </c>
      <c r="O333" s="409"/>
      <c r="P333" s="310">
        <v>0</v>
      </c>
      <c r="Q333" s="310">
        <v>0</v>
      </c>
      <c r="R333" s="410">
        <v>0</v>
      </c>
    </row>
    <row r="334" spans="1:18" ht="24">
      <c r="A334" s="619" t="s">
        <v>337</v>
      </c>
      <c r="B334" s="617" t="s">
        <v>349</v>
      </c>
      <c r="C334" s="618" t="s">
        <v>202</v>
      </c>
      <c r="D334" s="617" t="s">
        <v>218</v>
      </c>
      <c r="E334" s="1798" t="s">
        <v>219</v>
      </c>
      <c r="F334" s="1799"/>
      <c r="G334" s="176" t="s">
        <v>11</v>
      </c>
      <c r="H334" s="217">
        <v>4</v>
      </c>
      <c r="I334" s="310">
        <v>300000</v>
      </c>
      <c r="J334" s="310">
        <v>0</v>
      </c>
      <c r="K334" s="310">
        <v>300000</v>
      </c>
      <c r="L334" s="310">
        <v>0</v>
      </c>
      <c r="M334" s="310">
        <v>0</v>
      </c>
      <c r="N334" s="310">
        <v>0</v>
      </c>
      <c r="O334" s="409"/>
      <c r="P334" s="310">
        <v>0</v>
      </c>
      <c r="Q334" s="310">
        <v>0</v>
      </c>
      <c r="R334" s="410">
        <v>0</v>
      </c>
    </row>
    <row r="335" spans="1:18" ht="24">
      <c r="A335" s="619" t="s">
        <v>337</v>
      </c>
      <c r="B335" s="617" t="s">
        <v>349</v>
      </c>
      <c r="C335" s="618" t="s">
        <v>202</v>
      </c>
      <c r="D335" s="617" t="s">
        <v>218</v>
      </c>
      <c r="E335" s="1798" t="s">
        <v>219</v>
      </c>
      <c r="F335" s="1799"/>
      <c r="G335" s="176" t="s">
        <v>12</v>
      </c>
      <c r="H335" s="217">
        <v>4</v>
      </c>
      <c r="I335" s="310">
        <v>300000</v>
      </c>
      <c r="J335" s="310">
        <v>0</v>
      </c>
      <c r="K335" s="310">
        <v>300000</v>
      </c>
      <c r="L335" s="310">
        <v>0</v>
      </c>
      <c r="M335" s="310">
        <v>0</v>
      </c>
      <c r="N335" s="310">
        <v>0</v>
      </c>
      <c r="O335" s="409"/>
      <c r="P335" s="310">
        <v>0</v>
      </c>
      <c r="Q335" s="310">
        <v>0</v>
      </c>
      <c r="R335" s="410">
        <v>0</v>
      </c>
    </row>
    <row r="336" spans="1:18" ht="24">
      <c r="A336" s="619" t="s">
        <v>337</v>
      </c>
      <c r="B336" s="617" t="s">
        <v>349</v>
      </c>
      <c r="C336" s="618" t="s">
        <v>202</v>
      </c>
      <c r="D336" s="617" t="s">
        <v>218</v>
      </c>
      <c r="E336" s="1798" t="s">
        <v>219</v>
      </c>
      <c r="F336" s="1799"/>
      <c r="G336" s="176" t="s">
        <v>13</v>
      </c>
      <c r="H336" s="310">
        <v>0</v>
      </c>
      <c r="I336" s="310">
        <v>0</v>
      </c>
      <c r="J336" s="310">
        <v>0</v>
      </c>
      <c r="K336" s="310">
        <v>0</v>
      </c>
      <c r="L336" s="310">
        <v>0</v>
      </c>
      <c r="M336" s="310">
        <v>0</v>
      </c>
      <c r="N336" s="310">
        <v>0</v>
      </c>
      <c r="O336" s="409"/>
      <c r="P336" s="310">
        <v>0</v>
      </c>
      <c r="Q336" s="310">
        <v>0</v>
      </c>
      <c r="R336" s="410">
        <v>0</v>
      </c>
    </row>
    <row r="337" spans="1:18" ht="24">
      <c r="A337" s="619" t="s">
        <v>337</v>
      </c>
      <c r="B337" s="617" t="s">
        <v>349</v>
      </c>
      <c r="C337" s="618" t="s">
        <v>202</v>
      </c>
      <c r="D337" s="617" t="s">
        <v>220</v>
      </c>
      <c r="E337" s="1798" t="s">
        <v>221</v>
      </c>
      <c r="F337" s="1799"/>
      <c r="G337" s="176" t="s">
        <v>11</v>
      </c>
      <c r="H337" s="217">
        <v>1</v>
      </c>
      <c r="I337" s="310">
        <v>100000</v>
      </c>
      <c r="J337" s="310">
        <v>0</v>
      </c>
      <c r="K337" s="310">
        <v>100000</v>
      </c>
      <c r="L337" s="310">
        <v>0</v>
      </c>
      <c r="M337" s="310">
        <v>0</v>
      </c>
      <c r="N337" s="310">
        <v>0</v>
      </c>
      <c r="O337" s="409"/>
      <c r="P337" s="310">
        <v>0</v>
      </c>
      <c r="Q337" s="310">
        <v>0</v>
      </c>
      <c r="R337" s="410">
        <v>0</v>
      </c>
    </row>
    <row r="338" spans="1:18" ht="24">
      <c r="A338" s="619" t="s">
        <v>337</v>
      </c>
      <c r="B338" s="617" t="s">
        <v>349</v>
      </c>
      <c r="C338" s="618" t="s">
        <v>202</v>
      </c>
      <c r="D338" s="617" t="s">
        <v>220</v>
      </c>
      <c r="E338" s="1798" t="s">
        <v>221</v>
      </c>
      <c r="F338" s="1799"/>
      <c r="G338" s="176" t="s">
        <v>12</v>
      </c>
      <c r="H338" s="217">
        <v>1</v>
      </c>
      <c r="I338" s="310">
        <v>100000</v>
      </c>
      <c r="J338" s="310">
        <v>0</v>
      </c>
      <c r="K338" s="310">
        <v>100000</v>
      </c>
      <c r="L338" s="310">
        <v>0</v>
      </c>
      <c r="M338" s="310">
        <v>0</v>
      </c>
      <c r="N338" s="310">
        <v>0</v>
      </c>
      <c r="O338" s="409"/>
      <c r="P338" s="310">
        <v>0</v>
      </c>
      <c r="Q338" s="310">
        <v>0</v>
      </c>
      <c r="R338" s="410">
        <v>0</v>
      </c>
    </row>
    <row r="339" spans="1:18" ht="24">
      <c r="A339" s="619" t="s">
        <v>337</v>
      </c>
      <c r="B339" s="617" t="s">
        <v>349</v>
      </c>
      <c r="C339" s="618" t="s">
        <v>202</v>
      </c>
      <c r="D339" s="617" t="s">
        <v>220</v>
      </c>
      <c r="E339" s="1798" t="s">
        <v>221</v>
      </c>
      <c r="F339" s="1799"/>
      <c r="G339" s="176" t="s">
        <v>13</v>
      </c>
      <c r="H339" s="217">
        <v>0</v>
      </c>
      <c r="I339" s="310">
        <v>0</v>
      </c>
      <c r="J339" s="310">
        <v>0</v>
      </c>
      <c r="K339" s="310">
        <v>0</v>
      </c>
      <c r="L339" s="310">
        <v>0</v>
      </c>
      <c r="M339" s="310">
        <v>0</v>
      </c>
      <c r="N339" s="310">
        <v>0</v>
      </c>
      <c r="O339" s="409"/>
      <c r="P339" s="310">
        <v>0</v>
      </c>
      <c r="Q339" s="310">
        <v>0</v>
      </c>
      <c r="R339" s="410">
        <v>0</v>
      </c>
    </row>
    <row r="340" spans="1:18" ht="24">
      <c r="A340" s="619" t="s">
        <v>337</v>
      </c>
      <c r="B340" s="617" t="s">
        <v>349</v>
      </c>
      <c r="C340" s="618" t="s">
        <v>202</v>
      </c>
      <c r="D340" s="617" t="s">
        <v>242</v>
      </c>
      <c r="E340" s="1798" t="s">
        <v>243</v>
      </c>
      <c r="F340" s="1799"/>
      <c r="G340" s="176" t="s">
        <v>11</v>
      </c>
      <c r="H340" s="217">
        <v>0</v>
      </c>
      <c r="I340" s="310">
        <v>0</v>
      </c>
      <c r="J340" s="310">
        <v>0</v>
      </c>
      <c r="K340" s="310">
        <v>0</v>
      </c>
      <c r="L340" s="310">
        <v>0</v>
      </c>
      <c r="M340" s="310">
        <v>0</v>
      </c>
      <c r="N340" s="310">
        <v>0</v>
      </c>
      <c r="O340" s="409"/>
      <c r="P340" s="310">
        <v>0</v>
      </c>
      <c r="Q340" s="310">
        <v>0</v>
      </c>
      <c r="R340" s="410">
        <v>0</v>
      </c>
    </row>
    <row r="341" spans="1:18" ht="24">
      <c r="A341" s="619" t="s">
        <v>337</v>
      </c>
      <c r="B341" s="617" t="s">
        <v>349</v>
      </c>
      <c r="C341" s="618" t="s">
        <v>202</v>
      </c>
      <c r="D341" s="617" t="s">
        <v>242</v>
      </c>
      <c r="E341" s="1798" t="s">
        <v>243</v>
      </c>
      <c r="F341" s="1799"/>
      <c r="G341" s="176" t="s">
        <v>12</v>
      </c>
      <c r="H341" s="217">
        <v>0</v>
      </c>
      <c r="I341" s="310">
        <v>0</v>
      </c>
      <c r="J341" s="310">
        <v>0</v>
      </c>
      <c r="K341" s="310">
        <v>0</v>
      </c>
      <c r="L341" s="310">
        <v>0</v>
      </c>
      <c r="M341" s="310">
        <v>0</v>
      </c>
      <c r="N341" s="310">
        <v>0</v>
      </c>
      <c r="O341" s="409"/>
      <c r="P341" s="310">
        <v>0</v>
      </c>
      <c r="Q341" s="310">
        <v>0</v>
      </c>
      <c r="R341" s="410">
        <v>0</v>
      </c>
    </row>
    <row r="342" spans="1:18" ht="24">
      <c r="A342" s="619" t="s">
        <v>337</v>
      </c>
      <c r="B342" s="617" t="s">
        <v>349</v>
      </c>
      <c r="C342" s="618" t="s">
        <v>202</v>
      </c>
      <c r="D342" s="617" t="s">
        <v>242</v>
      </c>
      <c r="E342" s="1798" t="s">
        <v>243</v>
      </c>
      <c r="F342" s="1799"/>
      <c r="G342" s="176" t="s">
        <v>13</v>
      </c>
      <c r="H342" s="217">
        <v>0</v>
      </c>
      <c r="I342" s="310">
        <v>0</v>
      </c>
      <c r="J342" s="310">
        <v>0</v>
      </c>
      <c r="K342" s="310">
        <v>0</v>
      </c>
      <c r="L342" s="310">
        <v>0</v>
      </c>
      <c r="M342" s="310">
        <v>0</v>
      </c>
      <c r="N342" s="310">
        <v>0</v>
      </c>
      <c r="O342" s="409"/>
      <c r="P342" s="310">
        <v>0</v>
      </c>
      <c r="Q342" s="310">
        <v>0</v>
      </c>
      <c r="R342" s="410">
        <v>0</v>
      </c>
    </row>
    <row r="343" spans="1:18" ht="24">
      <c r="A343" s="619" t="s">
        <v>337</v>
      </c>
      <c r="B343" s="617" t="s">
        <v>349</v>
      </c>
      <c r="C343" s="618" t="s">
        <v>202</v>
      </c>
      <c r="D343" s="617" t="s">
        <v>226</v>
      </c>
      <c r="E343" s="1798" t="s">
        <v>227</v>
      </c>
      <c r="F343" s="1799"/>
      <c r="G343" s="176" t="s">
        <v>11</v>
      </c>
      <c r="H343" s="219">
        <v>1543</v>
      </c>
      <c r="I343" s="310">
        <v>630600000</v>
      </c>
      <c r="J343" s="310">
        <v>0</v>
      </c>
      <c r="K343" s="310">
        <v>630600000</v>
      </c>
      <c r="L343" s="310">
        <v>0</v>
      </c>
      <c r="M343" s="310">
        <v>0</v>
      </c>
      <c r="N343" s="310">
        <v>0</v>
      </c>
      <c r="O343" s="409"/>
      <c r="P343" s="310">
        <v>0</v>
      </c>
      <c r="Q343" s="310">
        <v>0</v>
      </c>
      <c r="R343" s="410">
        <v>0</v>
      </c>
    </row>
    <row r="344" spans="1:18" ht="24">
      <c r="A344" s="619" t="s">
        <v>337</v>
      </c>
      <c r="B344" s="617" t="s">
        <v>349</v>
      </c>
      <c r="C344" s="618" t="s">
        <v>202</v>
      </c>
      <c r="D344" s="617" t="s">
        <v>226</v>
      </c>
      <c r="E344" s="1798" t="s">
        <v>227</v>
      </c>
      <c r="F344" s="1799"/>
      <c r="G344" s="176" t="s">
        <v>12</v>
      </c>
      <c r="H344" s="219">
        <v>1543</v>
      </c>
      <c r="I344" s="310">
        <v>630600000</v>
      </c>
      <c r="J344" s="310">
        <v>0</v>
      </c>
      <c r="K344" s="310">
        <v>630600000</v>
      </c>
      <c r="L344" s="310">
        <v>0</v>
      </c>
      <c r="M344" s="310">
        <v>0</v>
      </c>
      <c r="N344" s="310">
        <v>0</v>
      </c>
      <c r="O344" s="409"/>
      <c r="P344" s="310">
        <v>0</v>
      </c>
      <c r="Q344" s="310">
        <v>0</v>
      </c>
      <c r="R344" s="410">
        <v>0</v>
      </c>
    </row>
    <row r="345" spans="1:18" ht="24">
      <c r="A345" s="619" t="s">
        <v>337</v>
      </c>
      <c r="B345" s="617" t="s">
        <v>349</v>
      </c>
      <c r="C345" s="618" t="s">
        <v>202</v>
      </c>
      <c r="D345" s="617" t="s">
        <v>226</v>
      </c>
      <c r="E345" s="1798" t="s">
        <v>227</v>
      </c>
      <c r="F345" s="1799"/>
      <c r="G345" s="176" t="s">
        <v>13</v>
      </c>
      <c r="H345" s="219">
        <v>0</v>
      </c>
      <c r="I345" s="310">
        <v>0</v>
      </c>
      <c r="J345" s="310">
        <v>0</v>
      </c>
      <c r="K345" s="310">
        <v>0</v>
      </c>
      <c r="L345" s="310">
        <v>0</v>
      </c>
      <c r="M345" s="310">
        <v>0</v>
      </c>
      <c r="N345" s="310">
        <v>0</v>
      </c>
      <c r="O345" s="409"/>
      <c r="P345" s="310">
        <v>0</v>
      </c>
      <c r="Q345" s="310">
        <v>0</v>
      </c>
      <c r="R345" s="410">
        <v>0</v>
      </c>
    </row>
    <row r="346" spans="1:18" ht="24">
      <c r="A346" s="619" t="s">
        <v>337</v>
      </c>
      <c r="B346" s="617" t="s">
        <v>349</v>
      </c>
      <c r="C346" s="618" t="s">
        <v>202</v>
      </c>
      <c r="D346" s="617" t="s">
        <v>228</v>
      </c>
      <c r="E346" s="1798" t="s">
        <v>229</v>
      </c>
      <c r="F346" s="1799"/>
      <c r="G346" s="176" t="s">
        <v>11</v>
      </c>
      <c r="H346" s="217">
        <v>1</v>
      </c>
      <c r="I346" s="310">
        <v>1500000</v>
      </c>
      <c r="J346" s="620"/>
      <c r="K346" s="310">
        <v>1500000</v>
      </c>
      <c r="L346" s="310">
        <v>0</v>
      </c>
      <c r="M346" s="310">
        <v>0</v>
      </c>
      <c r="N346" s="310">
        <v>0</v>
      </c>
      <c r="O346" s="409"/>
      <c r="P346" s="310">
        <v>0</v>
      </c>
      <c r="Q346" s="310">
        <v>0</v>
      </c>
      <c r="R346" s="410">
        <v>0</v>
      </c>
    </row>
    <row r="347" spans="1:18" ht="24">
      <c r="A347" s="619" t="s">
        <v>337</v>
      </c>
      <c r="B347" s="617" t="s">
        <v>349</v>
      </c>
      <c r="C347" s="618" t="s">
        <v>202</v>
      </c>
      <c r="D347" s="617" t="s">
        <v>228</v>
      </c>
      <c r="E347" s="1798" t="s">
        <v>229</v>
      </c>
      <c r="F347" s="1799"/>
      <c r="G347" s="176" t="s">
        <v>12</v>
      </c>
      <c r="H347" s="217">
        <v>1</v>
      </c>
      <c r="I347" s="310">
        <v>1500000</v>
      </c>
      <c r="J347" s="310">
        <v>1500000</v>
      </c>
      <c r="K347" s="310">
        <v>0</v>
      </c>
      <c r="L347" s="310">
        <v>0</v>
      </c>
      <c r="M347" s="310">
        <v>0</v>
      </c>
      <c r="N347" s="310">
        <v>0</v>
      </c>
      <c r="O347" s="409"/>
      <c r="P347" s="310">
        <v>0</v>
      </c>
      <c r="Q347" s="310">
        <v>0</v>
      </c>
      <c r="R347" s="410">
        <v>0</v>
      </c>
    </row>
    <row r="348" spans="1:18" ht="24">
      <c r="A348" s="619" t="s">
        <v>337</v>
      </c>
      <c r="B348" s="617" t="s">
        <v>349</v>
      </c>
      <c r="C348" s="618" t="s">
        <v>202</v>
      </c>
      <c r="D348" s="617" t="s">
        <v>228</v>
      </c>
      <c r="E348" s="1798" t="s">
        <v>229</v>
      </c>
      <c r="F348" s="1799"/>
      <c r="G348" s="176" t="s">
        <v>13</v>
      </c>
      <c r="H348" s="217">
        <v>0</v>
      </c>
      <c r="I348" s="310">
        <v>0</v>
      </c>
      <c r="J348" s="310">
        <v>0</v>
      </c>
      <c r="K348" s="310">
        <v>0</v>
      </c>
      <c r="L348" s="310">
        <v>0</v>
      </c>
      <c r="M348" s="310">
        <v>0</v>
      </c>
      <c r="N348" s="310">
        <v>0</v>
      </c>
      <c r="O348" s="409"/>
      <c r="P348" s="310">
        <v>0</v>
      </c>
      <c r="Q348" s="310">
        <v>0</v>
      </c>
      <c r="R348" s="410">
        <v>0</v>
      </c>
    </row>
    <row r="349" spans="1:18" ht="24">
      <c r="A349" s="619" t="s">
        <v>337</v>
      </c>
      <c r="B349" s="617" t="s">
        <v>349</v>
      </c>
      <c r="C349" s="618" t="s">
        <v>202</v>
      </c>
      <c r="D349" s="617" t="s">
        <v>542</v>
      </c>
      <c r="E349" s="1798" t="s">
        <v>232</v>
      </c>
      <c r="F349" s="1799"/>
      <c r="G349" s="176" t="s">
        <v>11</v>
      </c>
      <c r="H349" s="408">
        <v>56</v>
      </c>
      <c r="I349" s="310">
        <v>2100000</v>
      </c>
      <c r="J349" s="310">
        <v>0</v>
      </c>
      <c r="K349" s="310">
        <v>2100000</v>
      </c>
      <c r="L349" s="310">
        <v>0</v>
      </c>
      <c r="M349" s="310">
        <v>0</v>
      </c>
      <c r="N349" s="310">
        <v>0</v>
      </c>
      <c r="O349" s="409"/>
      <c r="P349" s="310">
        <v>0</v>
      </c>
      <c r="Q349" s="310">
        <v>0</v>
      </c>
      <c r="R349" s="410">
        <v>0</v>
      </c>
    </row>
    <row r="350" spans="1:18" ht="24">
      <c r="A350" s="619" t="s">
        <v>337</v>
      </c>
      <c r="B350" s="617" t="s">
        <v>349</v>
      </c>
      <c r="C350" s="618" t="s">
        <v>202</v>
      </c>
      <c r="D350" s="617" t="s">
        <v>542</v>
      </c>
      <c r="E350" s="1798" t="s">
        <v>232</v>
      </c>
      <c r="F350" s="1799"/>
      <c r="G350" s="176" t="s">
        <v>12</v>
      </c>
      <c r="H350" s="408">
        <v>56</v>
      </c>
      <c r="I350" s="310">
        <v>2100000</v>
      </c>
      <c r="J350" s="310">
        <v>0</v>
      </c>
      <c r="K350" s="310">
        <v>2100000</v>
      </c>
      <c r="L350" s="310">
        <v>0</v>
      </c>
      <c r="M350" s="308">
        <v>0</v>
      </c>
      <c r="N350" s="308">
        <v>0</v>
      </c>
      <c r="O350" s="309"/>
      <c r="P350" s="308">
        <v>0</v>
      </c>
      <c r="Q350" s="308">
        <v>0</v>
      </c>
      <c r="R350" s="393">
        <v>0</v>
      </c>
    </row>
    <row r="351" spans="1:18" ht="24">
      <c r="A351" s="619" t="s">
        <v>337</v>
      </c>
      <c r="B351" s="617" t="s">
        <v>349</v>
      </c>
      <c r="C351" s="618" t="s">
        <v>202</v>
      </c>
      <c r="D351" s="617" t="s">
        <v>542</v>
      </c>
      <c r="E351" s="1798" t="s">
        <v>232</v>
      </c>
      <c r="F351" s="1799"/>
      <c r="G351" s="176" t="s">
        <v>13</v>
      </c>
      <c r="H351" s="310">
        <v>0</v>
      </c>
      <c r="I351" s="310">
        <v>0</v>
      </c>
      <c r="J351" s="310">
        <v>0</v>
      </c>
      <c r="K351" s="310">
        <v>0</v>
      </c>
      <c r="L351" s="310">
        <v>0</v>
      </c>
      <c r="M351" s="308">
        <v>0</v>
      </c>
      <c r="N351" s="308">
        <v>0</v>
      </c>
      <c r="O351" s="309"/>
      <c r="P351" s="308">
        <v>0</v>
      </c>
      <c r="Q351" s="308">
        <v>0</v>
      </c>
      <c r="R351" s="393">
        <v>0</v>
      </c>
    </row>
    <row r="352" spans="1:18" ht="24">
      <c r="A352" s="619" t="s">
        <v>337</v>
      </c>
      <c r="B352" s="617" t="s">
        <v>349</v>
      </c>
      <c r="C352" s="618" t="s">
        <v>202</v>
      </c>
      <c r="D352" s="617" t="s">
        <v>541</v>
      </c>
      <c r="E352" s="1798" t="s">
        <v>235</v>
      </c>
      <c r="F352" s="1799"/>
      <c r="G352" s="176" t="s">
        <v>11</v>
      </c>
      <c r="H352" s="217">
        <v>5</v>
      </c>
      <c r="I352" s="310">
        <v>300000</v>
      </c>
      <c r="J352" s="308">
        <v>0</v>
      </c>
      <c r="K352" s="308">
        <v>300000</v>
      </c>
      <c r="L352" s="308">
        <v>0</v>
      </c>
      <c r="M352" s="308">
        <v>0</v>
      </c>
      <c r="N352" s="308">
        <v>0</v>
      </c>
      <c r="O352" s="309"/>
      <c r="P352" s="308">
        <v>0</v>
      </c>
      <c r="Q352" s="308">
        <v>0</v>
      </c>
      <c r="R352" s="393">
        <v>0</v>
      </c>
    </row>
    <row r="353" spans="1:18" ht="24">
      <c r="A353" s="619" t="s">
        <v>337</v>
      </c>
      <c r="B353" s="617" t="s">
        <v>349</v>
      </c>
      <c r="C353" s="618" t="s">
        <v>202</v>
      </c>
      <c r="D353" s="617" t="s">
        <v>541</v>
      </c>
      <c r="E353" s="1798" t="s">
        <v>235</v>
      </c>
      <c r="F353" s="1799"/>
      <c r="G353" s="176" t="s">
        <v>12</v>
      </c>
      <c r="H353" s="217">
        <v>5</v>
      </c>
      <c r="I353" s="310">
        <v>300000</v>
      </c>
      <c r="J353" s="308">
        <v>0</v>
      </c>
      <c r="K353" s="308">
        <v>300000</v>
      </c>
      <c r="L353" s="308">
        <v>0</v>
      </c>
      <c r="M353" s="308">
        <v>0</v>
      </c>
      <c r="N353" s="308">
        <v>0</v>
      </c>
      <c r="O353" s="309"/>
      <c r="P353" s="308">
        <v>0</v>
      </c>
      <c r="Q353" s="308">
        <v>0</v>
      </c>
      <c r="R353" s="393">
        <v>0</v>
      </c>
    </row>
    <row r="354" spans="1:18" ht="24">
      <c r="A354" s="619" t="s">
        <v>337</v>
      </c>
      <c r="B354" s="617" t="s">
        <v>349</v>
      </c>
      <c r="C354" s="618" t="s">
        <v>202</v>
      </c>
      <c r="D354" s="617" t="s">
        <v>541</v>
      </c>
      <c r="E354" s="1798" t="s">
        <v>235</v>
      </c>
      <c r="F354" s="1799"/>
      <c r="G354" s="176" t="s">
        <v>13</v>
      </c>
      <c r="H354" s="217">
        <v>4</v>
      </c>
      <c r="I354" s="310">
        <v>186000</v>
      </c>
      <c r="J354" s="308">
        <v>0</v>
      </c>
      <c r="K354" s="308">
        <v>186000</v>
      </c>
      <c r="L354" s="308">
        <v>0</v>
      </c>
      <c r="M354" s="308">
        <v>0</v>
      </c>
      <c r="N354" s="308">
        <v>0</v>
      </c>
      <c r="O354" s="309"/>
      <c r="P354" s="308">
        <v>0</v>
      </c>
      <c r="Q354" s="308">
        <v>0</v>
      </c>
      <c r="R354" s="393">
        <v>0</v>
      </c>
    </row>
    <row r="355" spans="1:18" ht="24">
      <c r="A355" s="619" t="s">
        <v>337</v>
      </c>
      <c r="B355" s="617" t="s">
        <v>349</v>
      </c>
      <c r="C355" s="618" t="s">
        <v>202</v>
      </c>
      <c r="D355" s="407" t="s">
        <v>543</v>
      </c>
      <c r="E355" s="1798" t="s">
        <v>77</v>
      </c>
      <c r="F355" s="1799"/>
      <c r="G355" s="176" t="s">
        <v>11</v>
      </c>
      <c r="H355" s="217">
        <v>16</v>
      </c>
      <c r="I355" s="310">
        <v>2900000</v>
      </c>
      <c r="J355" s="308">
        <v>0</v>
      </c>
      <c r="K355" s="308">
        <v>2900000</v>
      </c>
      <c r="L355" s="308">
        <v>0</v>
      </c>
      <c r="M355" s="308">
        <v>0</v>
      </c>
      <c r="N355" s="308">
        <v>0</v>
      </c>
      <c r="O355" s="309"/>
      <c r="P355" s="308">
        <v>0</v>
      </c>
      <c r="Q355" s="308">
        <v>0</v>
      </c>
      <c r="R355" s="393">
        <v>0</v>
      </c>
    </row>
    <row r="356" spans="1:18" ht="24">
      <c r="A356" s="619" t="s">
        <v>337</v>
      </c>
      <c r="B356" s="617" t="s">
        <v>349</v>
      </c>
      <c r="C356" s="618" t="s">
        <v>202</v>
      </c>
      <c r="D356" s="407" t="s">
        <v>543</v>
      </c>
      <c r="E356" s="1798" t="s">
        <v>77</v>
      </c>
      <c r="F356" s="1799"/>
      <c r="G356" s="176" t="s">
        <v>12</v>
      </c>
      <c r="H356" s="217">
        <v>16</v>
      </c>
      <c r="I356" s="310">
        <v>2900000</v>
      </c>
      <c r="J356" s="308">
        <v>0</v>
      </c>
      <c r="K356" s="308">
        <v>2900000</v>
      </c>
      <c r="L356" s="308">
        <v>0</v>
      </c>
      <c r="M356" s="308">
        <v>0</v>
      </c>
      <c r="N356" s="308">
        <v>0</v>
      </c>
      <c r="O356" s="309"/>
      <c r="P356" s="308">
        <v>0</v>
      </c>
      <c r="Q356" s="308">
        <v>0</v>
      </c>
      <c r="R356" s="393">
        <v>0</v>
      </c>
    </row>
    <row r="357" spans="1:18" ht="24">
      <c r="A357" s="619" t="s">
        <v>337</v>
      </c>
      <c r="B357" s="617" t="s">
        <v>349</v>
      </c>
      <c r="C357" s="618" t="s">
        <v>202</v>
      </c>
      <c r="D357" s="407" t="s">
        <v>543</v>
      </c>
      <c r="E357" s="1798" t="s">
        <v>77</v>
      </c>
      <c r="F357" s="1799"/>
      <c r="G357" s="176" t="s">
        <v>13</v>
      </c>
      <c r="H357" s="217">
        <v>0</v>
      </c>
      <c r="I357" s="310">
        <v>0</v>
      </c>
      <c r="J357" s="308">
        <v>0</v>
      </c>
      <c r="K357" s="308">
        <v>0</v>
      </c>
      <c r="L357" s="308">
        <v>0</v>
      </c>
      <c r="M357" s="308">
        <v>0</v>
      </c>
      <c r="N357" s="308">
        <v>0</v>
      </c>
      <c r="O357" s="309"/>
      <c r="P357" s="308">
        <v>0</v>
      </c>
      <c r="Q357" s="308">
        <v>0</v>
      </c>
      <c r="R357" s="393">
        <v>0</v>
      </c>
    </row>
    <row r="358" spans="1:18" ht="30" customHeight="1">
      <c r="A358" s="619"/>
      <c r="B358" s="617"/>
      <c r="C358" s="618"/>
      <c r="D358" s="617"/>
      <c r="E358" s="1798" t="s">
        <v>142</v>
      </c>
      <c r="F358" s="1799"/>
      <c r="G358" s="176" t="s">
        <v>11</v>
      </c>
      <c r="H358" s="179"/>
      <c r="I358" s="624">
        <f>I313+I316+I319+I322+I325+I328+I331+I334+I337+I340+I343+I346+I349++I352+I355</f>
        <v>1288936000</v>
      </c>
      <c r="J358" s="624">
        <f t="shared" ref="J358:R358" si="58">J313+J316+J319+J322+J325+J328+J331+J334+J337+J340+J343+J346+J349++J352+J355</f>
        <v>0</v>
      </c>
      <c r="K358" s="624">
        <f t="shared" si="58"/>
        <v>638300000</v>
      </c>
      <c r="L358" s="624">
        <f t="shared" si="58"/>
        <v>356300000</v>
      </c>
      <c r="M358" s="624">
        <f t="shared" si="58"/>
        <v>60106000</v>
      </c>
      <c r="N358" s="624">
        <f t="shared" si="58"/>
        <v>158870000</v>
      </c>
      <c r="O358" s="624">
        <f t="shared" si="58"/>
        <v>0</v>
      </c>
      <c r="P358" s="624">
        <f t="shared" si="58"/>
        <v>0</v>
      </c>
      <c r="Q358" s="624">
        <f t="shared" si="58"/>
        <v>75000000</v>
      </c>
      <c r="R358" s="625">
        <f t="shared" si="58"/>
        <v>360000</v>
      </c>
    </row>
    <row r="359" spans="1:18" ht="30" customHeight="1">
      <c r="A359" s="619"/>
      <c r="B359" s="617"/>
      <c r="C359" s="618"/>
      <c r="D359" s="617"/>
      <c r="E359" s="1798" t="s">
        <v>142</v>
      </c>
      <c r="F359" s="1799"/>
      <c r="G359" s="176" t="s">
        <v>12</v>
      </c>
      <c r="H359" s="179"/>
      <c r="I359" s="624">
        <f t="shared" ref="I359:R360" si="59">I314+I317+I320+I323+I326+I329+I332+I335+I338+I341+I344+I347+I350++I353+I356</f>
        <v>1289786000</v>
      </c>
      <c r="J359" s="624">
        <f t="shared" si="59"/>
        <v>1500000</v>
      </c>
      <c r="K359" s="624">
        <f t="shared" si="59"/>
        <v>636800000</v>
      </c>
      <c r="L359" s="624">
        <f t="shared" si="59"/>
        <v>356300000</v>
      </c>
      <c r="M359" s="624">
        <f t="shared" si="59"/>
        <v>60106000</v>
      </c>
      <c r="N359" s="624">
        <f t="shared" si="59"/>
        <v>157838000</v>
      </c>
      <c r="O359" s="624">
        <f t="shared" si="59"/>
        <v>0</v>
      </c>
      <c r="P359" s="624">
        <f t="shared" si="59"/>
        <v>0</v>
      </c>
      <c r="Q359" s="624">
        <f t="shared" si="59"/>
        <v>75000000</v>
      </c>
      <c r="R359" s="625">
        <f t="shared" si="59"/>
        <v>2266000</v>
      </c>
    </row>
    <row r="360" spans="1:18" ht="30" customHeight="1">
      <c r="A360" s="619"/>
      <c r="B360" s="617"/>
      <c r="C360" s="618"/>
      <c r="D360" s="617"/>
      <c r="E360" s="1798" t="s">
        <v>142</v>
      </c>
      <c r="F360" s="1799"/>
      <c r="G360" s="176" t="s">
        <v>13</v>
      </c>
      <c r="H360" s="179"/>
      <c r="I360" s="624">
        <f t="shared" si="59"/>
        <v>150692071</v>
      </c>
      <c r="J360" s="624">
        <f t="shared" si="59"/>
        <v>0</v>
      </c>
      <c r="K360" s="624">
        <f t="shared" si="59"/>
        <v>186000</v>
      </c>
      <c r="L360" s="624">
        <f t="shared" si="59"/>
        <v>98931305</v>
      </c>
      <c r="M360" s="624">
        <f t="shared" si="59"/>
        <v>16002208</v>
      </c>
      <c r="N360" s="624">
        <f t="shared" si="59"/>
        <v>35134243</v>
      </c>
      <c r="O360" s="624">
        <f t="shared" si="59"/>
        <v>0</v>
      </c>
      <c r="P360" s="624">
        <f t="shared" si="59"/>
        <v>0</v>
      </c>
      <c r="Q360" s="624">
        <f t="shared" si="59"/>
        <v>118350</v>
      </c>
      <c r="R360" s="625">
        <f t="shared" si="59"/>
        <v>299965</v>
      </c>
    </row>
    <row r="361" spans="1:18" ht="15.75" thickBot="1">
      <c r="A361" s="621"/>
      <c r="B361" s="622"/>
      <c r="C361" s="623"/>
      <c r="D361" s="622"/>
      <c r="E361" s="616"/>
      <c r="F361" s="394"/>
      <c r="G361" s="395"/>
      <c r="H361" s="396"/>
      <c r="I361" s="395"/>
      <c r="J361" s="396"/>
      <c r="K361" s="396"/>
      <c r="L361" s="396"/>
      <c r="M361" s="396"/>
      <c r="N361" s="395"/>
      <c r="O361" s="395"/>
      <c r="P361" s="396"/>
      <c r="Q361" s="397"/>
      <c r="R361" s="398"/>
    </row>
    <row r="362" spans="1:18">
      <c r="A362" s="375"/>
      <c r="B362" s="1"/>
      <c r="C362" s="1"/>
      <c r="D362" s="1"/>
      <c r="E362" s="1"/>
      <c r="F362" s="1"/>
      <c r="G362" s="1"/>
      <c r="H362" s="1"/>
      <c r="I362" s="1"/>
      <c r="J362" s="1"/>
      <c r="K362" s="168"/>
      <c r="L362" s="1"/>
      <c r="M362" s="1"/>
      <c r="N362" s="1"/>
      <c r="O362" s="1"/>
      <c r="P362" s="1"/>
      <c r="Q362" s="1"/>
    </row>
    <row r="363" spans="1:18">
      <c r="A363" s="598"/>
      <c r="B363" s="1"/>
      <c r="C363" s="1"/>
      <c r="D363" s="1"/>
      <c r="E363" s="1"/>
      <c r="F363" s="1"/>
      <c r="G363" s="1"/>
      <c r="H363" s="1"/>
      <c r="I363" s="1"/>
      <c r="J363" s="1"/>
      <c r="K363" s="168"/>
      <c r="L363" s="1"/>
      <c r="M363" s="1"/>
      <c r="N363" s="1"/>
      <c r="O363" s="1"/>
      <c r="P363" s="1"/>
      <c r="Q363" s="1"/>
    </row>
    <row r="364" spans="1:18" ht="15.75">
      <c r="A364" s="598"/>
      <c r="B364" s="1"/>
      <c r="C364" s="1"/>
      <c r="D364" s="1"/>
      <c r="E364" s="1779" t="s">
        <v>416</v>
      </c>
      <c r="F364" s="167" t="s">
        <v>410</v>
      </c>
      <c r="G364" s="1782"/>
      <c r="H364" s="1783"/>
      <c r="I364" s="1779" t="s">
        <v>409</v>
      </c>
      <c r="J364" s="596" t="s">
        <v>410</v>
      </c>
      <c r="K364" s="1784"/>
      <c r="L364" s="1785"/>
      <c r="M364" s="1786"/>
      <c r="N364" s="1"/>
      <c r="O364" s="1"/>
      <c r="P364" s="1"/>
      <c r="Q364" s="1"/>
    </row>
    <row r="365" spans="1:18">
      <c r="A365" s="598"/>
      <c r="B365" s="1"/>
      <c r="C365" s="1"/>
      <c r="D365" s="1"/>
      <c r="E365" s="1780"/>
      <c r="F365" s="167" t="s">
        <v>411</v>
      </c>
      <c r="G365" s="1787"/>
      <c r="H365" s="1788"/>
      <c r="I365" s="1780"/>
      <c r="J365" s="596" t="s">
        <v>411</v>
      </c>
      <c r="K365" s="1789"/>
      <c r="L365" s="1790"/>
      <c r="M365" s="1791"/>
      <c r="N365" s="1"/>
      <c r="O365" s="1"/>
      <c r="P365" s="1"/>
      <c r="Q365" s="1"/>
    </row>
    <row r="366" spans="1:18">
      <c r="A366" s="598"/>
      <c r="B366" s="1"/>
      <c r="C366" s="1"/>
      <c r="D366" s="1"/>
      <c r="E366" s="1781"/>
      <c r="F366" s="167" t="s">
        <v>412</v>
      </c>
      <c r="G366" s="1787"/>
      <c r="H366" s="1788"/>
      <c r="I366" s="1781"/>
      <c r="J366" s="596" t="s">
        <v>412</v>
      </c>
      <c r="K366" s="1789"/>
      <c r="L366" s="1790"/>
      <c r="M366" s="1791"/>
      <c r="N366" s="1"/>
      <c r="O366" s="1"/>
      <c r="P366" s="1"/>
      <c r="Q366" s="1"/>
    </row>
    <row r="367" spans="1:18">
      <c r="A367" s="598"/>
      <c r="B367" s="1"/>
      <c r="C367" s="1"/>
      <c r="D367" s="1"/>
      <c r="E367" s="1"/>
      <c r="F367" s="1"/>
      <c r="G367" s="1"/>
      <c r="H367" s="1"/>
      <c r="I367" s="1"/>
      <c r="J367" s="1"/>
      <c r="K367" s="168"/>
      <c r="L367" s="1"/>
      <c r="M367" s="1"/>
      <c r="N367" s="1"/>
      <c r="O367" s="1"/>
      <c r="P367" s="1"/>
      <c r="Q367" s="1"/>
    </row>
    <row r="368" spans="1:18">
      <c r="A368" s="598"/>
      <c r="B368" s="1"/>
      <c r="C368" s="1"/>
      <c r="D368" s="1"/>
      <c r="E368" s="1"/>
      <c r="F368" s="1"/>
      <c r="G368" s="1"/>
      <c r="H368" s="1"/>
      <c r="I368" s="1"/>
      <c r="J368" s="1"/>
      <c r="K368" s="168"/>
      <c r="L368" s="1"/>
      <c r="M368" s="1"/>
      <c r="N368" s="1"/>
      <c r="O368" s="1"/>
      <c r="P368" s="1"/>
      <c r="Q368" s="1"/>
    </row>
    <row r="369" spans="1:18">
      <c r="A369" s="598"/>
      <c r="B369" s="1"/>
      <c r="C369" s="1"/>
      <c r="D369" s="1"/>
      <c r="E369" s="1"/>
      <c r="F369" s="1"/>
      <c r="G369" s="1"/>
      <c r="H369" s="1"/>
      <c r="I369" s="1"/>
      <c r="J369" s="1"/>
      <c r="K369" s="168"/>
      <c r="L369" s="1"/>
      <c r="M369" s="1"/>
      <c r="N369" s="1"/>
      <c r="O369" s="1"/>
      <c r="P369" s="1"/>
      <c r="Q369" s="1"/>
    </row>
    <row r="370" spans="1:18">
      <c r="A370" s="598"/>
      <c r="B370" s="1"/>
      <c r="C370" s="1"/>
      <c r="D370" s="1"/>
      <c r="E370" s="1"/>
      <c r="F370" s="1"/>
      <c r="G370" s="1"/>
      <c r="H370" s="1"/>
      <c r="I370" s="1"/>
      <c r="J370" s="1"/>
      <c r="K370" s="168"/>
      <c r="L370" s="1"/>
      <c r="M370" s="1"/>
      <c r="N370" s="1"/>
      <c r="O370" s="1"/>
      <c r="P370" s="1"/>
      <c r="Q370" s="1"/>
    </row>
    <row r="371" spans="1:18">
      <c r="A371" s="598"/>
      <c r="B371" s="1"/>
      <c r="C371" s="1"/>
      <c r="D371" s="1"/>
      <c r="E371" s="1"/>
      <c r="F371" s="1"/>
      <c r="G371" s="1"/>
      <c r="H371" s="1"/>
      <c r="I371" s="1"/>
      <c r="J371" s="1"/>
      <c r="K371" s="168"/>
      <c r="L371" s="1"/>
      <c r="M371" s="1"/>
      <c r="N371" s="1"/>
      <c r="O371" s="1"/>
      <c r="P371" s="1"/>
      <c r="Q371" s="1"/>
    </row>
    <row r="372" spans="1:18">
      <c r="A372" s="598"/>
      <c r="B372" s="1"/>
      <c r="C372" s="1"/>
      <c r="D372" s="1"/>
      <c r="E372" s="1"/>
      <c r="F372" s="1"/>
      <c r="G372" s="1"/>
      <c r="H372" s="1"/>
      <c r="I372" s="1"/>
      <c r="J372" s="1"/>
      <c r="K372" s="168"/>
      <c r="L372" s="1"/>
      <c r="M372" s="1"/>
      <c r="N372" s="1"/>
      <c r="O372" s="1"/>
      <c r="P372" s="1"/>
      <c r="Q372" s="1"/>
    </row>
    <row r="375" spans="1:18" ht="36" customHeight="1">
      <c r="A375" s="654" t="s">
        <v>540</v>
      </c>
      <c r="B375" s="654"/>
      <c r="C375" s="655"/>
      <c r="D375" s="655"/>
      <c r="E375" s="655"/>
      <c r="F375" s="655"/>
      <c r="G375" s="655"/>
      <c r="H375" s="655"/>
      <c r="I375" s="655"/>
      <c r="J375" s="655"/>
      <c r="K375" s="655"/>
      <c r="L375" s="655"/>
      <c r="M375" s="655"/>
      <c r="N375" s="655"/>
      <c r="O375" s="655"/>
      <c r="P375" s="655"/>
      <c r="Q375" s="655"/>
      <c r="R375" s="655"/>
    </row>
    <row r="376" spans="1:18" ht="15.75" thickBot="1">
      <c r="A376" s="1822" t="s">
        <v>99</v>
      </c>
      <c r="B376" s="1822"/>
      <c r="C376" s="1822"/>
      <c r="D376" s="1822"/>
      <c r="E376" s="1822"/>
      <c r="F376" s="1822"/>
      <c r="G376" s="1822"/>
      <c r="H376" s="1822"/>
      <c r="I376" s="1822"/>
      <c r="J376" s="1822"/>
      <c r="K376" s="1822"/>
    </row>
    <row r="377" spans="1:18">
      <c r="A377" s="626" t="s">
        <v>100</v>
      </c>
      <c r="B377" s="627" t="s">
        <v>101</v>
      </c>
      <c r="C377" s="627" t="s">
        <v>102</v>
      </c>
      <c r="D377" s="627" t="s">
        <v>103</v>
      </c>
      <c r="E377" s="627" t="s">
        <v>104</v>
      </c>
      <c r="F377" s="627" t="s">
        <v>105</v>
      </c>
      <c r="G377" s="627" t="s">
        <v>106</v>
      </c>
      <c r="H377" s="628">
        <v>2023</v>
      </c>
      <c r="I377" s="628">
        <v>2024</v>
      </c>
      <c r="J377" s="628">
        <v>2025</v>
      </c>
      <c r="K377" s="629">
        <v>2026</v>
      </c>
    </row>
    <row r="378" spans="1:18" ht="24">
      <c r="A378" s="630" t="s">
        <v>337</v>
      </c>
      <c r="B378" s="96" t="s">
        <v>349</v>
      </c>
      <c r="C378" s="97" t="s">
        <v>202</v>
      </c>
      <c r="D378" s="96"/>
      <c r="E378" s="96" t="s">
        <v>203</v>
      </c>
      <c r="F378" s="98" t="s">
        <v>204</v>
      </c>
      <c r="G378" s="99" t="s">
        <v>107</v>
      </c>
      <c r="H378" s="100">
        <v>1470</v>
      </c>
      <c r="I378" s="100">
        <v>1400</v>
      </c>
      <c r="J378" s="100">
        <v>1344</v>
      </c>
      <c r="K378" s="631">
        <v>1334</v>
      </c>
    </row>
    <row r="379" spans="1:18" ht="24">
      <c r="A379" s="630" t="s">
        <v>337</v>
      </c>
      <c r="B379" s="96" t="s">
        <v>349</v>
      </c>
      <c r="C379" s="97" t="s">
        <v>202</v>
      </c>
      <c r="D379" s="96"/>
      <c r="E379" s="96" t="s">
        <v>203</v>
      </c>
      <c r="F379" s="98" t="s">
        <v>204</v>
      </c>
      <c r="G379" s="98" t="s">
        <v>108</v>
      </c>
      <c r="H379" s="100">
        <v>363270000</v>
      </c>
      <c r="I379" s="100">
        <v>453036000</v>
      </c>
      <c r="J379" s="100">
        <v>471036000</v>
      </c>
      <c r="K379" s="632">
        <v>482236000</v>
      </c>
    </row>
    <row r="380" spans="1:18" ht="24">
      <c r="A380" s="630" t="s">
        <v>337</v>
      </c>
      <c r="B380" s="96" t="s">
        <v>349</v>
      </c>
      <c r="C380" s="97" t="s">
        <v>202</v>
      </c>
      <c r="D380" s="96"/>
      <c r="E380" s="96" t="s">
        <v>203</v>
      </c>
      <c r="F380" s="98" t="s">
        <v>204</v>
      </c>
      <c r="G380" s="98" t="s">
        <v>109</v>
      </c>
      <c r="H380" s="100">
        <v>247122</v>
      </c>
      <c r="I380" s="100">
        <v>323597</v>
      </c>
      <c r="J380" s="100">
        <v>350473.21428571426</v>
      </c>
      <c r="K380" s="633">
        <f>K379/K378</f>
        <v>361496.25187406299</v>
      </c>
    </row>
    <row r="381" spans="1:18">
      <c r="A381" s="630"/>
      <c r="B381" s="96"/>
      <c r="C381" s="97"/>
      <c r="D381" s="96"/>
      <c r="E381" s="96"/>
      <c r="F381" s="101" t="s">
        <v>110</v>
      </c>
      <c r="G381" s="102"/>
      <c r="H381" s="103">
        <v>6074</v>
      </c>
      <c r="I381" s="103">
        <v>76475</v>
      </c>
      <c r="J381" s="103">
        <v>26876</v>
      </c>
      <c r="K381" s="634">
        <f>K380-J380</f>
        <v>11023.037588348729</v>
      </c>
      <c r="M381" s="215"/>
    </row>
    <row r="382" spans="1:18" ht="24">
      <c r="A382" s="630" t="s">
        <v>337</v>
      </c>
      <c r="B382" s="96" t="s">
        <v>349</v>
      </c>
      <c r="C382" s="97" t="s">
        <v>202</v>
      </c>
      <c r="D382" s="96"/>
      <c r="E382" s="96" t="s">
        <v>203</v>
      </c>
      <c r="F382" s="98" t="s">
        <v>204</v>
      </c>
      <c r="G382" s="99" t="s">
        <v>111</v>
      </c>
      <c r="H382" s="100">
        <v>1470</v>
      </c>
      <c r="I382" s="100">
        <v>1400</v>
      </c>
      <c r="J382" s="100">
        <v>1344</v>
      </c>
      <c r="K382" s="633">
        <v>1334</v>
      </c>
    </row>
    <row r="383" spans="1:18" ht="24">
      <c r="A383" s="630" t="s">
        <v>337</v>
      </c>
      <c r="B383" s="96" t="s">
        <v>349</v>
      </c>
      <c r="C383" s="97" t="s">
        <v>202</v>
      </c>
      <c r="D383" s="96"/>
      <c r="E383" s="96" t="s">
        <v>203</v>
      </c>
      <c r="F383" s="98" t="s">
        <v>204</v>
      </c>
      <c r="G383" s="98" t="s">
        <v>112</v>
      </c>
      <c r="H383" s="100">
        <v>402310000</v>
      </c>
      <c r="I383" s="100">
        <v>452128798</v>
      </c>
      <c r="J383" s="100">
        <v>1358807876</v>
      </c>
      <c r="K383" s="632">
        <v>489636000</v>
      </c>
    </row>
    <row r="384" spans="1:18" ht="24">
      <c r="A384" s="630" t="s">
        <v>337</v>
      </c>
      <c r="B384" s="96" t="s">
        <v>349</v>
      </c>
      <c r="C384" s="97" t="s">
        <v>202</v>
      </c>
      <c r="D384" s="96"/>
      <c r="E384" s="96" t="s">
        <v>203</v>
      </c>
      <c r="F384" s="98" t="s">
        <v>204</v>
      </c>
      <c r="G384" s="98" t="s">
        <v>113</v>
      </c>
      <c r="H384" s="100">
        <v>273680</v>
      </c>
      <c r="I384" s="100">
        <v>322949</v>
      </c>
      <c r="J384" s="100">
        <v>1011017.7648809524</v>
      </c>
      <c r="K384" s="633">
        <f>K383/K382</f>
        <v>367043.47826086957</v>
      </c>
    </row>
    <row r="385" spans="1:11" ht="24">
      <c r="A385" s="630"/>
      <c r="B385" s="96"/>
      <c r="C385" s="97"/>
      <c r="D385" s="96"/>
      <c r="E385" s="96"/>
      <c r="F385" s="101" t="s">
        <v>114</v>
      </c>
      <c r="G385" s="102"/>
      <c r="H385" s="103">
        <v>76173</v>
      </c>
      <c r="I385" s="103">
        <v>49269</v>
      </c>
      <c r="J385" s="103">
        <v>151408</v>
      </c>
      <c r="K385" s="634">
        <f>K384-J384</f>
        <v>-643974.2866200828</v>
      </c>
    </row>
    <row r="386" spans="1:11" ht="24">
      <c r="A386" s="630" t="s">
        <v>337</v>
      </c>
      <c r="B386" s="96" t="s">
        <v>349</v>
      </c>
      <c r="C386" s="97" t="s">
        <v>202</v>
      </c>
      <c r="D386" s="96"/>
      <c r="E386" s="96" t="s">
        <v>203</v>
      </c>
      <c r="F386" s="98" t="s">
        <v>204</v>
      </c>
      <c r="G386" s="99" t="s">
        <v>115</v>
      </c>
      <c r="H386" s="100">
        <v>1470</v>
      </c>
      <c r="I386" s="100">
        <v>1344</v>
      </c>
      <c r="J386" s="100">
        <v>1298</v>
      </c>
      <c r="K386" s="633">
        <v>573</v>
      </c>
    </row>
    <row r="387" spans="1:11" ht="24">
      <c r="A387" s="630" t="s">
        <v>337</v>
      </c>
      <c r="B387" s="96" t="s">
        <v>349</v>
      </c>
      <c r="C387" s="97" t="s">
        <v>202</v>
      </c>
      <c r="D387" s="96"/>
      <c r="E387" s="96" t="s">
        <v>203</v>
      </c>
      <c r="F387" s="98" t="s">
        <v>204</v>
      </c>
      <c r="G387" s="98" t="s">
        <v>116</v>
      </c>
      <c r="H387" s="100">
        <v>363185437.44</v>
      </c>
      <c r="I387" s="100">
        <v>375041629.37</v>
      </c>
      <c r="J387" s="100">
        <v>1303533625</v>
      </c>
      <c r="K387" s="632">
        <v>122464280</v>
      </c>
    </row>
    <row r="388" spans="1:11" ht="24">
      <c r="A388" s="630" t="s">
        <v>337</v>
      </c>
      <c r="B388" s="96" t="s">
        <v>349</v>
      </c>
      <c r="C388" s="97" t="s">
        <v>202</v>
      </c>
      <c r="D388" s="96"/>
      <c r="E388" s="96" t="s">
        <v>203</v>
      </c>
      <c r="F388" s="98" t="s">
        <v>204</v>
      </c>
      <c r="G388" s="98" t="s">
        <v>117</v>
      </c>
      <c r="H388" s="100">
        <v>247065</v>
      </c>
      <c r="I388" s="100">
        <v>279049</v>
      </c>
      <c r="J388" s="100">
        <v>1004263.1933744221</v>
      </c>
      <c r="K388" s="633">
        <f>K387/K386</f>
        <v>213724.74694589878</v>
      </c>
    </row>
    <row r="389" spans="1:11">
      <c r="A389" s="630"/>
      <c r="B389" s="96"/>
      <c r="C389" s="97"/>
      <c r="D389" s="96"/>
      <c r="E389" s="96"/>
      <c r="F389" s="104" t="s">
        <v>118</v>
      </c>
      <c r="G389" s="105"/>
      <c r="H389" s="106">
        <v>-462622</v>
      </c>
      <c r="I389" s="106">
        <v>31984</v>
      </c>
      <c r="J389" s="106">
        <v>725214.19337442215</v>
      </c>
      <c r="K389" s="635">
        <f>K388-J388</f>
        <v>-790538.4464285234</v>
      </c>
    </row>
    <row r="390" spans="1:11" ht="24">
      <c r="A390" s="630" t="s">
        <v>337</v>
      </c>
      <c r="B390" s="96" t="s">
        <v>349</v>
      </c>
      <c r="C390" s="97" t="s">
        <v>202</v>
      </c>
      <c r="D390" s="96"/>
      <c r="E390" s="96" t="s">
        <v>205</v>
      </c>
      <c r="F390" s="98" t="s">
        <v>206</v>
      </c>
      <c r="G390" s="99" t="s">
        <v>107</v>
      </c>
      <c r="H390" s="100">
        <v>40</v>
      </c>
      <c r="I390" s="100">
        <v>50</v>
      </c>
      <c r="J390" s="100">
        <v>110</v>
      </c>
      <c r="K390" s="632">
        <v>110</v>
      </c>
    </row>
    <row r="391" spans="1:11" ht="24">
      <c r="A391" s="630" t="s">
        <v>337</v>
      </c>
      <c r="B391" s="96" t="s">
        <v>349</v>
      </c>
      <c r="C391" s="97" t="s">
        <v>202</v>
      </c>
      <c r="D391" s="96"/>
      <c r="E391" s="96" t="s">
        <v>205</v>
      </c>
      <c r="F391" s="98" t="s">
        <v>206</v>
      </c>
      <c r="G391" s="98" t="s">
        <v>108</v>
      </c>
      <c r="H391" s="100">
        <v>8000000</v>
      </c>
      <c r="I391" s="100">
        <v>8000000</v>
      </c>
      <c r="J391" s="100">
        <v>17000000</v>
      </c>
      <c r="K391" s="632">
        <v>1000000</v>
      </c>
    </row>
    <row r="392" spans="1:11" ht="24">
      <c r="A392" s="630" t="s">
        <v>337</v>
      </c>
      <c r="B392" s="96" t="s">
        <v>349</v>
      </c>
      <c r="C392" s="97" t="s">
        <v>202</v>
      </c>
      <c r="D392" s="96"/>
      <c r="E392" s="96" t="s">
        <v>205</v>
      </c>
      <c r="F392" s="98" t="s">
        <v>206</v>
      </c>
      <c r="G392" s="98" t="s">
        <v>109</v>
      </c>
      <c r="H392" s="100">
        <v>200000</v>
      </c>
      <c r="I392" s="100">
        <v>160000</v>
      </c>
      <c r="J392" s="100">
        <v>154545.45454545456</v>
      </c>
      <c r="K392" s="633">
        <f>K391/K390</f>
        <v>9090.9090909090901</v>
      </c>
    </row>
    <row r="393" spans="1:11">
      <c r="A393" s="630"/>
      <c r="B393" s="96"/>
      <c r="C393" s="97"/>
      <c r="D393" s="96"/>
      <c r="E393" s="96"/>
      <c r="F393" s="101" t="s">
        <v>110</v>
      </c>
      <c r="G393" s="102"/>
      <c r="H393" s="103">
        <v>-66667</v>
      </c>
      <c r="I393" s="103">
        <v>-40000</v>
      </c>
      <c r="J393" s="103">
        <v>16840000</v>
      </c>
      <c r="K393" s="634">
        <f>K392-J392</f>
        <v>-145454.54545454547</v>
      </c>
    </row>
    <row r="394" spans="1:11" ht="24">
      <c r="A394" s="630" t="s">
        <v>337</v>
      </c>
      <c r="B394" s="96" t="s">
        <v>349</v>
      </c>
      <c r="C394" s="97" t="s">
        <v>202</v>
      </c>
      <c r="D394" s="96"/>
      <c r="E394" s="96" t="s">
        <v>205</v>
      </c>
      <c r="F394" s="98" t="s">
        <v>206</v>
      </c>
      <c r="G394" s="99" t="s">
        <v>111</v>
      </c>
      <c r="H394" s="100">
        <v>45</v>
      </c>
      <c r="I394" s="100">
        <v>115</v>
      </c>
      <c r="J394" s="100">
        <v>110</v>
      </c>
      <c r="K394" s="632">
        <v>110</v>
      </c>
    </row>
    <row r="395" spans="1:11" ht="24">
      <c r="A395" s="630" t="s">
        <v>337</v>
      </c>
      <c r="B395" s="96" t="s">
        <v>349</v>
      </c>
      <c r="C395" s="97" t="s">
        <v>202</v>
      </c>
      <c r="D395" s="96"/>
      <c r="E395" s="96" t="s">
        <v>205</v>
      </c>
      <c r="F395" s="98" t="s">
        <v>206</v>
      </c>
      <c r="G395" s="98" t="s">
        <v>112</v>
      </c>
      <c r="H395" s="100">
        <v>8000000</v>
      </c>
      <c r="I395" s="100">
        <v>8000000</v>
      </c>
      <c r="J395" s="100">
        <v>1000000</v>
      </c>
      <c r="K395" s="632">
        <v>1000000</v>
      </c>
    </row>
    <row r="396" spans="1:11" ht="24">
      <c r="A396" s="630" t="s">
        <v>337</v>
      </c>
      <c r="B396" s="96" t="s">
        <v>349</v>
      </c>
      <c r="C396" s="97" t="s">
        <v>202</v>
      </c>
      <c r="D396" s="96"/>
      <c r="E396" s="96" t="s">
        <v>205</v>
      </c>
      <c r="F396" s="98" t="s">
        <v>206</v>
      </c>
      <c r="G396" s="98" t="s">
        <v>113</v>
      </c>
      <c r="H396" s="100">
        <v>177778</v>
      </c>
      <c r="I396" s="100">
        <v>69565</v>
      </c>
      <c r="J396" s="100">
        <v>9090.9090909090901</v>
      </c>
      <c r="K396" s="633">
        <f>K395/K394</f>
        <v>9090.9090909090901</v>
      </c>
    </row>
    <row r="397" spans="1:11" ht="24">
      <c r="A397" s="630"/>
      <c r="B397" s="96"/>
      <c r="C397" s="97"/>
      <c r="D397" s="96"/>
      <c r="E397" s="96"/>
      <c r="F397" s="101" t="s">
        <v>114</v>
      </c>
      <c r="G397" s="102"/>
      <c r="H397" s="103">
        <v>-88889</v>
      </c>
      <c r="I397" s="103">
        <v>-108213</v>
      </c>
      <c r="J397" s="103">
        <v>-60474.090909090912</v>
      </c>
      <c r="K397" s="634">
        <f>K396-J396</f>
        <v>0</v>
      </c>
    </row>
    <row r="398" spans="1:11" ht="24">
      <c r="A398" s="630" t="s">
        <v>337</v>
      </c>
      <c r="B398" s="96" t="s">
        <v>349</v>
      </c>
      <c r="C398" s="97" t="s">
        <v>202</v>
      </c>
      <c r="D398" s="96"/>
      <c r="E398" s="96" t="s">
        <v>205</v>
      </c>
      <c r="F398" s="98" t="s">
        <v>206</v>
      </c>
      <c r="G398" s="99" t="s">
        <v>115</v>
      </c>
      <c r="H398" s="100">
        <v>45</v>
      </c>
      <c r="I398" s="100">
        <v>111</v>
      </c>
      <c r="J398" s="100">
        <v>149</v>
      </c>
      <c r="K398" s="633">
        <v>34</v>
      </c>
    </row>
    <row r="399" spans="1:11" ht="24">
      <c r="A399" s="630" t="s">
        <v>337</v>
      </c>
      <c r="B399" s="96" t="s">
        <v>349</v>
      </c>
      <c r="C399" s="97" t="s">
        <v>202</v>
      </c>
      <c r="D399" s="96"/>
      <c r="E399" s="96" t="s">
        <v>205</v>
      </c>
      <c r="F399" s="98" t="s">
        <v>206</v>
      </c>
      <c r="G399" s="98" t="s">
        <v>116</v>
      </c>
      <c r="H399" s="100">
        <v>7927150.0599999996</v>
      </c>
      <c r="I399" s="100">
        <v>7458105.4000000004</v>
      </c>
      <c r="J399" s="100">
        <v>530416</v>
      </c>
      <c r="K399" s="632">
        <v>553448</v>
      </c>
    </row>
    <row r="400" spans="1:11" ht="24">
      <c r="A400" s="630" t="s">
        <v>337</v>
      </c>
      <c r="B400" s="96" t="s">
        <v>349</v>
      </c>
      <c r="C400" s="97" t="s">
        <v>202</v>
      </c>
      <c r="D400" s="96"/>
      <c r="E400" s="96" t="s">
        <v>205</v>
      </c>
      <c r="F400" s="98" t="s">
        <v>206</v>
      </c>
      <c r="G400" s="98" t="s">
        <v>117</v>
      </c>
      <c r="H400" s="100">
        <v>176159</v>
      </c>
      <c r="I400" s="100">
        <v>67190</v>
      </c>
      <c r="J400" s="100">
        <v>3559.8389261744965</v>
      </c>
      <c r="K400" s="633">
        <f>K399/K398</f>
        <v>16277.882352941177</v>
      </c>
    </row>
    <row r="401" spans="1:11">
      <c r="A401" s="630"/>
      <c r="B401" s="96"/>
      <c r="C401" s="97"/>
      <c r="D401" s="96"/>
      <c r="E401" s="96"/>
      <c r="F401" s="104" t="s">
        <v>118</v>
      </c>
      <c r="G401" s="105"/>
      <c r="H401" s="106">
        <v>-171587</v>
      </c>
      <c r="I401" s="106">
        <v>-108969</v>
      </c>
      <c r="J401" s="106">
        <v>-63630.161073825504</v>
      </c>
      <c r="K401" s="636">
        <f>K400-J400</f>
        <v>12718.043426766681</v>
      </c>
    </row>
    <row r="402" spans="1:11" ht="24">
      <c r="A402" s="630" t="s">
        <v>337</v>
      </c>
      <c r="B402" s="96" t="s">
        <v>349</v>
      </c>
      <c r="C402" s="97" t="s">
        <v>202</v>
      </c>
      <c r="D402" s="96"/>
      <c r="E402" s="96" t="s">
        <v>207</v>
      </c>
      <c r="F402" s="98" t="s">
        <v>208</v>
      </c>
      <c r="G402" s="99" t="s">
        <v>107</v>
      </c>
      <c r="H402" s="100">
        <v>29000</v>
      </c>
      <c r="I402" s="100">
        <v>29000</v>
      </c>
      <c r="J402" s="100">
        <v>69000</v>
      </c>
      <c r="K402" s="632">
        <v>55170</v>
      </c>
    </row>
    <row r="403" spans="1:11" ht="24">
      <c r="A403" s="630" t="s">
        <v>337</v>
      </c>
      <c r="B403" s="96" t="s">
        <v>349</v>
      </c>
      <c r="C403" s="97" t="s">
        <v>202</v>
      </c>
      <c r="D403" s="96"/>
      <c r="E403" s="96" t="s">
        <v>207</v>
      </c>
      <c r="F403" s="98" t="s">
        <v>208</v>
      </c>
      <c r="G403" s="98" t="s">
        <v>108</v>
      </c>
      <c r="H403" s="100">
        <v>32000000</v>
      </c>
      <c r="I403" s="100">
        <v>32000000</v>
      </c>
      <c r="J403" s="100">
        <v>100000000</v>
      </c>
      <c r="K403" s="632">
        <v>80000000</v>
      </c>
    </row>
    <row r="404" spans="1:11" ht="24">
      <c r="A404" s="630" t="s">
        <v>337</v>
      </c>
      <c r="B404" s="96" t="s">
        <v>349</v>
      </c>
      <c r="C404" s="97" t="s">
        <v>202</v>
      </c>
      <c r="D404" s="96"/>
      <c r="E404" s="96" t="s">
        <v>207</v>
      </c>
      <c r="F404" s="98" t="s">
        <v>208</v>
      </c>
      <c r="G404" s="98" t="s">
        <v>109</v>
      </c>
      <c r="H404" s="100">
        <v>1103</v>
      </c>
      <c r="I404" s="100">
        <v>1103</v>
      </c>
      <c r="J404" s="100">
        <v>1449.2753623188405</v>
      </c>
      <c r="K404" s="633">
        <f>K403/K402</f>
        <v>1450.063440275512</v>
      </c>
    </row>
    <row r="405" spans="1:11">
      <c r="A405" s="630"/>
      <c r="B405" s="96"/>
      <c r="C405" s="97"/>
      <c r="D405" s="96"/>
      <c r="E405" s="96"/>
      <c r="F405" s="101" t="s">
        <v>110</v>
      </c>
      <c r="G405" s="102"/>
      <c r="H405" s="103">
        <v>0</v>
      </c>
      <c r="I405" s="103">
        <v>0</v>
      </c>
      <c r="J405" s="103">
        <v>346.27536231884051</v>
      </c>
      <c r="K405" s="634">
        <f>K404-J404</f>
        <v>0.78807795667148639</v>
      </c>
    </row>
    <row r="406" spans="1:11" ht="24">
      <c r="A406" s="630" t="s">
        <v>337</v>
      </c>
      <c r="B406" s="96" t="s">
        <v>349</v>
      </c>
      <c r="C406" s="97" t="s">
        <v>202</v>
      </c>
      <c r="D406" s="96"/>
      <c r="E406" s="96" t="s">
        <v>207</v>
      </c>
      <c r="F406" s="98" t="s">
        <v>208</v>
      </c>
      <c r="G406" s="99" t="s">
        <v>111</v>
      </c>
      <c r="H406" s="100">
        <v>69000</v>
      </c>
      <c r="I406" s="100">
        <v>107000</v>
      </c>
      <c r="J406" s="100">
        <v>81930</v>
      </c>
      <c r="K406" s="632">
        <v>47586</v>
      </c>
    </row>
    <row r="407" spans="1:11" ht="24">
      <c r="A407" s="630" t="s">
        <v>337</v>
      </c>
      <c r="B407" s="96" t="s">
        <v>349</v>
      </c>
      <c r="C407" s="97" t="s">
        <v>202</v>
      </c>
      <c r="D407" s="96"/>
      <c r="E407" s="96" t="s">
        <v>207</v>
      </c>
      <c r="F407" s="98" t="s">
        <v>208</v>
      </c>
      <c r="G407" s="98" t="s">
        <v>112</v>
      </c>
      <c r="H407" s="100">
        <v>100000000</v>
      </c>
      <c r="I407" s="100">
        <v>155300000</v>
      </c>
      <c r="J407" s="100">
        <v>118800000</v>
      </c>
      <c r="K407" s="632">
        <v>69000000</v>
      </c>
    </row>
    <row r="408" spans="1:11" ht="24">
      <c r="A408" s="630" t="s">
        <v>337</v>
      </c>
      <c r="B408" s="96" t="s">
        <v>349</v>
      </c>
      <c r="C408" s="97" t="s">
        <v>202</v>
      </c>
      <c r="D408" s="96"/>
      <c r="E408" s="96" t="s">
        <v>207</v>
      </c>
      <c r="F408" s="98" t="s">
        <v>208</v>
      </c>
      <c r="G408" s="98" t="s">
        <v>113</v>
      </c>
      <c r="H408" s="100">
        <v>1449</v>
      </c>
      <c r="I408" s="100">
        <v>1451</v>
      </c>
      <c r="J408" s="100">
        <v>1450.0183083119737</v>
      </c>
      <c r="K408" s="633">
        <f>K407/K406</f>
        <v>1450.0063043752364</v>
      </c>
    </row>
    <row r="409" spans="1:11" ht="24">
      <c r="A409" s="630"/>
      <c r="B409" s="96"/>
      <c r="C409" s="97"/>
      <c r="D409" s="96"/>
      <c r="E409" s="96"/>
      <c r="F409" s="101" t="s">
        <v>114</v>
      </c>
      <c r="G409" s="102"/>
      <c r="H409" s="103">
        <v>-1068</v>
      </c>
      <c r="I409" s="103">
        <v>2</v>
      </c>
      <c r="J409" s="103">
        <v>-0.98169168802633067</v>
      </c>
      <c r="K409" s="634">
        <f>K408-J408</f>
        <v>-1.2003936737301046E-2</v>
      </c>
    </row>
    <row r="410" spans="1:11" ht="24">
      <c r="A410" s="630" t="s">
        <v>337</v>
      </c>
      <c r="B410" s="96" t="s">
        <v>349</v>
      </c>
      <c r="C410" s="97" t="s">
        <v>202</v>
      </c>
      <c r="D410" s="96"/>
      <c r="E410" s="96" t="s">
        <v>207</v>
      </c>
      <c r="F410" s="98" t="s">
        <v>208</v>
      </c>
      <c r="G410" s="99" t="s">
        <v>115</v>
      </c>
      <c r="H410" s="100">
        <v>69000</v>
      </c>
      <c r="I410" s="100">
        <v>79640</v>
      </c>
      <c r="J410" s="100">
        <v>81292</v>
      </c>
      <c r="K410" s="632">
        <v>1644</v>
      </c>
    </row>
    <row r="411" spans="1:11" ht="24">
      <c r="A411" s="630" t="s">
        <v>337</v>
      </c>
      <c r="B411" s="96" t="s">
        <v>349</v>
      </c>
      <c r="C411" s="97" t="s">
        <v>202</v>
      </c>
      <c r="D411" s="96"/>
      <c r="E411" s="96" t="s">
        <v>207</v>
      </c>
      <c r="F411" s="98" t="s">
        <v>208</v>
      </c>
      <c r="G411" s="98" t="s">
        <v>116</v>
      </c>
      <c r="H411" s="100">
        <v>98996475</v>
      </c>
      <c r="I411" s="100">
        <v>115478063</v>
      </c>
      <c r="J411" s="100">
        <v>117873464</v>
      </c>
      <c r="K411" s="632">
        <v>2383537</v>
      </c>
    </row>
    <row r="412" spans="1:11" ht="24">
      <c r="A412" s="630" t="s">
        <v>337</v>
      </c>
      <c r="B412" s="96" t="s">
        <v>349</v>
      </c>
      <c r="C412" s="97" t="s">
        <v>202</v>
      </c>
      <c r="D412" s="96"/>
      <c r="E412" s="96" t="s">
        <v>207</v>
      </c>
      <c r="F412" s="98" t="s">
        <v>208</v>
      </c>
      <c r="G412" s="98" t="s">
        <v>117</v>
      </c>
      <c r="H412" s="100">
        <v>1435</v>
      </c>
      <c r="I412" s="100">
        <v>1450</v>
      </c>
      <c r="J412" s="100">
        <v>1450.0007872853416</v>
      </c>
      <c r="K412" s="633">
        <f>K411/K410</f>
        <v>1449.8400243309002</v>
      </c>
    </row>
    <row r="413" spans="1:11">
      <c r="A413" s="630"/>
      <c r="B413" s="96"/>
      <c r="C413" s="97"/>
      <c r="D413" s="96"/>
      <c r="E413" s="96"/>
      <c r="F413" s="104" t="s">
        <v>118</v>
      </c>
      <c r="G413" s="105"/>
      <c r="H413" s="106">
        <v>-1623</v>
      </c>
      <c r="I413" s="106">
        <v>15</v>
      </c>
      <c r="J413" s="106">
        <v>7.8728534163019503E-4</v>
      </c>
      <c r="K413" s="635">
        <v>0</v>
      </c>
    </row>
    <row r="414" spans="1:11" ht="24">
      <c r="A414" s="630" t="s">
        <v>337</v>
      </c>
      <c r="B414" s="96" t="s">
        <v>349</v>
      </c>
      <c r="C414" s="97" t="s">
        <v>202</v>
      </c>
      <c r="D414" s="96"/>
      <c r="E414" s="96" t="s">
        <v>209</v>
      </c>
      <c r="F414" s="98" t="s">
        <v>210</v>
      </c>
      <c r="G414" s="99" t="s">
        <v>107</v>
      </c>
      <c r="H414" s="100">
        <v>180</v>
      </c>
      <c r="I414" s="100">
        <v>150</v>
      </c>
      <c r="J414" s="100">
        <v>180</v>
      </c>
      <c r="K414" s="633">
        <v>180</v>
      </c>
    </row>
    <row r="415" spans="1:11" ht="24">
      <c r="A415" s="630" t="s">
        <v>337</v>
      </c>
      <c r="B415" s="96" t="s">
        <v>349</v>
      </c>
      <c r="C415" s="97" t="s">
        <v>202</v>
      </c>
      <c r="D415" s="96"/>
      <c r="E415" s="96" t="s">
        <v>209</v>
      </c>
      <c r="F415" s="98" t="s">
        <v>210</v>
      </c>
      <c r="G415" s="98" t="s">
        <v>108</v>
      </c>
      <c r="H415" s="100">
        <v>23100000</v>
      </c>
      <c r="I415" s="100">
        <v>33000000</v>
      </c>
      <c r="J415" s="100">
        <v>35000000</v>
      </c>
      <c r="K415" s="632">
        <v>36400000</v>
      </c>
    </row>
    <row r="416" spans="1:11" ht="24">
      <c r="A416" s="630" t="s">
        <v>337</v>
      </c>
      <c r="B416" s="96" t="s">
        <v>349</v>
      </c>
      <c r="C416" s="97" t="s">
        <v>202</v>
      </c>
      <c r="D416" s="96"/>
      <c r="E416" s="96" t="s">
        <v>209</v>
      </c>
      <c r="F416" s="98" t="s">
        <v>210</v>
      </c>
      <c r="G416" s="98" t="s">
        <v>109</v>
      </c>
      <c r="H416" s="100">
        <v>128333</v>
      </c>
      <c r="I416" s="100">
        <v>220000</v>
      </c>
      <c r="J416" s="100">
        <v>194444.44444444444</v>
      </c>
      <c r="K416" s="633">
        <f>K415/K414</f>
        <v>202222.22222222222</v>
      </c>
    </row>
    <row r="417" spans="1:11">
      <c r="A417" s="630"/>
      <c r="B417" s="96"/>
      <c r="C417" s="97"/>
      <c r="D417" s="96"/>
      <c r="E417" s="96"/>
      <c r="F417" s="101" t="s">
        <v>110</v>
      </c>
      <c r="G417" s="102"/>
      <c r="H417" s="103">
        <v>-25667</v>
      </c>
      <c r="I417" s="103">
        <v>91667</v>
      </c>
      <c r="J417" s="103">
        <v>-25555.555555555562</v>
      </c>
      <c r="K417" s="634">
        <f>K416-J416</f>
        <v>7777.777777777781</v>
      </c>
    </row>
    <row r="418" spans="1:11" ht="24">
      <c r="A418" s="630" t="s">
        <v>337</v>
      </c>
      <c r="B418" s="96" t="s">
        <v>349</v>
      </c>
      <c r="C418" s="97" t="s">
        <v>202</v>
      </c>
      <c r="D418" s="96"/>
      <c r="E418" s="96" t="s">
        <v>209</v>
      </c>
      <c r="F418" s="98" t="s">
        <v>210</v>
      </c>
      <c r="G418" s="99" t="s">
        <v>111</v>
      </c>
      <c r="H418" s="100">
        <v>17</v>
      </c>
      <c r="I418" s="100">
        <v>40</v>
      </c>
      <c r="J418" s="100">
        <v>180</v>
      </c>
      <c r="K418" s="633">
        <v>180</v>
      </c>
    </row>
    <row r="419" spans="1:11" ht="24">
      <c r="A419" s="630" t="s">
        <v>337</v>
      </c>
      <c r="B419" s="96" t="s">
        <v>349</v>
      </c>
      <c r="C419" s="97" t="s">
        <v>202</v>
      </c>
      <c r="D419" s="96"/>
      <c r="E419" s="96" t="s">
        <v>209</v>
      </c>
      <c r="F419" s="98" t="s">
        <v>210</v>
      </c>
      <c r="G419" s="98" t="s">
        <v>112</v>
      </c>
      <c r="H419" s="100">
        <v>27990000</v>
      </c>
      <c r="I419" s="100">
        <v>33100000</v>
      </c>
      <c r="J419" s="100">
        <v>33100000</v>
      </c>
      <c r="K419" s="632">
        <v>36550000</v>
      </c>
    </row>
    <row r="420" spans="1:11" ht="24">
      <c r="A420" s="630" t="s">
        <v>337</v>
      </c>
      <c r="B420" s="96" t="s">
        <v>349</v>
      </c>
      <c r="C420" s="97" t="s">
        <v>202</v>
      </c>
      <c r="D420" s="96"/>
      <c r="E420" s="96" t="s">
        <v>209</v>
      </c>
      <c r="F420" s="98" t="s">
        <v>210</v>
      </c>
      <c r="G420" s="98" t="s">
        <v>113</v>
      </c>
      <c r="H420" s="100">
        <v>1646471</v>
      </c>
      <c r="I420" s="100">
        <v>827500</v>
      </c>
      <c r="J420" s="100">
        <v>183888.88888888888</v>
      </c>
      <c r="K420" s="633">
        <f>K419/K418</f>
        <v>203055.55555555556</v>
      </c>
    </row>
    <row r="421" spans="1:11" ht="24">
      <c r="A421" s="630"/>
      <c r="B421" s="96"/>
      <c r="C421" s="97"/>
      <c r="D421" s="96"/>
      <c r="E421" s="96"/>
      <c r="F421" s="101" t="s">
        <v>114</v>
      </c>
      <c r="G421" s="102"/>
      <c r="H421" s="103">
        <v>1514471</v>
      </c>
      <c r="I421" s="103">
        <v>-818971</v>
      </c>
      <c r="J421" s="103">
        <v>-643611.11111111112</v>
      </c>
      <c r="K421" s="634">
        <f>K420-J420</f>
        <v>19166.666666666686</v>
      </c>
    </row>
    <row r="422" spans="1:11" ht="24">
      <c r="A422" s="630" t="s">
        <v>337</v>
      </c>
      <c r="B422" s="96" t="s">
        <v>349</v>
      </c>
      <c r="C422" s="97" t="s">
        <v>202</v>
      </c>
      <c r="D422" s="96"/>
      <c r="E422" s="96" t="s">
        <v>209</v>
      </c>
      <c r="F422" s="98" t="s">
        <v>210</v>
      </c>
      <c r="G422" s="99" t="s">
        <v>115</v>
      </c>
      <c r="H422" s="100">
        <v>17</v>
      </c>
      <c r="I422" s="100">
        <v>32</v>
      </c>
      <c r="J422" s="100">
        <v>38</v>
      </c>
      <c r="K422" s="633">
        <v>3</v>
      </c>
    </row>
    <row r="423" spans="1:11" ht="24">
      <c r="A423" s="630" t="s">
        <v>337</v>
      </c>
      <c r="B423" s="96" t="s">
        <v>349</v>
      </c>
      <c r="C423" s="97" t="s">
        <v>202</v>
      </c>
      <c r="D423" s="96"/>
      <c r="E423" s="96" t="s">
        <v>209</v>
      </c>
      <c r="F423" s="98" t="s">
        <v>210</v>
      </c>
      <c r="G423" s="98" t="s">
        <v>116</v>
      </c>
      <c r="H423" s="100">
        <v>26357045</v>
      </c>
      <c r="I423" s="100">
        <v>29551043</v>
      </c>
      <c r="J423" s="100">
        <v>28546552</v>
      </c>
      <c r="K423" s="632">
        <v>9441499</v>
      </c>
    </row>
    <row r="424" spans="1:11" ht="24">
      <c r="A424" s="630" t="s">
        <v>337</v>
      </c>
      <c r="B424" s="96" t="s">
        <v>349</v>
      </c>
      <c r="C424" s="97" t="s">
        <v>202</v>
      </c>
      <c r="D424" s="96"/>
      <c r="E424" s="96" t="s">
        <v>209</v>
      </c>
      <c r="F424" s="98" t="s">
        <v>210</v>
      </c>
      <c r="G424" s="98" t="s">
        <v>117</v>
      </c>
      <c r="H424" s="100">
        <v>1550414</v>
      </c>
      <c r="I424" s="100">
        <v>923470</v>
      </c>
      <c r="J424" s="100">
        <v>751225.05263157899</v>
      </c>
      <c r="K424" s="633">
        <f>K423/K422</f>
        <v>3147166.3333333335</v>
      </c>
    </row>
    <row r="425" spans="1:11">
      <c r="A425" s="630"/>
      <c r="B425" s="96"/>
      <c r="C425" s="97"/>
      <c r="D425" s="96"/>
      <c r="E425" s="96"/>
      <c r="F425" s="104" t="s">
        <v>118</v>
      </c>
      <c r="G425" s="105"/>
      <c r="H425" s="106">
        <v>402461</v>
      </c>
      <c r="I425" s="106">
        <v>-626944</v>
      </c>
      <c r="J425" s="106">
        <v>-172244.94736842101</v>
      </c>
      <c r="K425" s="635">
        <f>K424-J424</f>
        <v>2395941.2807017546</v>
      </c>
    </row>
    <row r="426" spans="1:11" ht="24">
      <c r="A426" s="630" t="s">
        <v>337</v>
      </c>
      <c r="B426" s="96" t="s">
        <v>349</v>
      </c>
      <c r="C426" s="97" t="s">
        <v>202</v>
      </c>
      <c r="D426" s="96"/>
      <c r="E426" s="96" t="s">
        <v>211</v>
      </c>
      <c r="F426" s="98" t="s">
        <v>212</v>
      </c>
      <c r="G426" s="99" t="s">
        <v>107</v>
      </c>
      <c r="H426" s="100">
        <v>20</v>
      </c>
      <c r="I426" s="100">
        <v>20</v>
      </c>
      <c r="J426" s="100">
        <v>8</v>
      </c>
      <c r="K426" s="633">
        <v>7</v>
      </c>
    </row>
    <row r="427" spans="1:11" ht="24">
      <c r="A427" s="630" t="s">
        <v>337</v>
      </c>
      <c r="B427" s="96" t="s">
        <v>349</v>
      </c>
      <c r="C427" s="97" t="s">
        <v>202</v>
      </c>
      <c r="D427" s="96"/>
      <c r="E427" s="96" t="s">
        <v>211</v>
      </c>
      <c r="F427" s="98" t="s">
        <v>212</v>
      </c>
      <c r="G427" s="98" t="s">
        <v>108</v>
      </c>
      <c r="H427" s="100">
        <v>9600000</v>
      </c>
      <c r="I427" s="100">
        <v>11600000</v>
      </c>
      <c r="J427" s="100">
        <v>13300000</v>
      </c>
      <c r="K427" s="632">
        <v>13900000</v>
      </c>
    </row>
    <row r="428" spans="1:11" ht="24">
      <c r="A428" s="630" t="s">
        <v>337</v>
      </c>
      <c r="B428" s="96" t="s">
        <v>349</v>
      </c>
      <c r="C428" s="97" t="s">
        <v>202</v>
      </c>
      <c r="D428" s="96"/>
      <c r="E428" s="96" t="s">
        <v>211</v>
      </c>
      <c r="F428" s="98" t="s">
        <v>212</v>
      </c>
      <c r="G428" s="98" t="s">
        <v>109</v>
      </c>
      <c r="H428" s="100">
        <v>480000</v>
      </c>
      <c r="I428" s="100">
        <v>580000</v>
      </c>
      <c r="J428" s="100">
        <v>1662500</v>
      </c>
      <c r="K428" s="633">
        <f>K427/K426</f>
        <v>1985714.2857142857</v>
      </c>
    </row>
    <row r="429" spans="1:11">
      <c r="A429" s="630"/>
      <c r="B429" s="96"/>
      <c r="C429" s="97"/>
      <c r="D429" s="96"/>
      <c r="E429" s="96"/>
      <c r="F429" s="101" t="s">
        <v>110</v>
      </c>
      <c r="G429" s="102"/>
      <c r="H429" s="103">
        <v>55000</v>
      </c>
      <c r="I429" s="103">
        <v>100000</v>
      </c>
      <c r="J429" s="103">
        <v>1082500</v>
      </c>
      <c r="K429" s="634">
        <f>K428-J428</f>
        <v>323214.28571428568</v>
      </c>
    </row>
    <row r="430" spans="1:11" ht="24">
      <c r="A430" s="630" t="s">
        <v>337</v>
      </c>
      <c r="B430" s="96" t="s">
        <v>349</v>
      </c>
      <c r="C430" s="97" t="s">
        <v>202</v>
      </c>
      <c r="D430" s="96"/>
      <c r="E430" s="96" t="s">
        <v>211</v>
      </c>
      <c r="F430" s="98" t="s">
        <v>212</v>
      </c>
      <c r="G430" s="99" t="s">
        <v>111</v>
      </c>
      <c r="H430" s="100">
        <v>7</v>
      </c>
      <c r="I430" s="100">
        <v>7</v>
      </c>
      <c r="J430" s="100">
        <v>7</v>
      </c>
      <c r="K430" s="633">
        <v>7</v>
      </c>
    </row>
    <row r="431" spans="1:11" ht="24">
      <c r="A431" s="630" t="s">
        <v>337</v>
      </c>
      <c r="B431" s="96" t="s">
        <v>349</v>
      </c>
      <c r="C431" s="97" t="s">
        <v>202</v>
      </c>
      <c r="D431" s="96"/>
      <c r="E431" s="96" t="s">
        <v>211</v>
      </c>
      <c r="F431" s="98" t="s">
        <v>212</v>
      </c>
      <c r="G431" s="98" t="s">
        <v>112</v>
      </c>
      <c r="H431" s="100">
        <v>13100000</v>
      </c>
      <c r="I431" s="100">
        <v>12000000</v>
      </c>
      <c r="J431" s="100">
        <v>13400000</v>
      </c>
      <c r="K431" s="632">
        <v>14000000</v>
      </c>
    </row>
    <row r="432" spans="1:11" ht="24">
      <c r="A432" s="630" t="s">
        <v>337</v>
      </c>
      <c r="B432" s="96" t="s">
        <v>349</v>
      </c>
      <c r="C432" s="97" t="s">
        <v>202</v>
      </c>
      <c r="D432" s="96"/>
      <c r="E432" s="96" t="s">
        <v>211</v>
      </c>
      <c r="F432" s="98" t="s">
        <v>212</v>
      </c>
      <c r="G432" s="98" t="s">
        <v>113</v>
      </c>
      <c r="H432" s="100">
        <v>1871429</v>
      </c>
      <c r="I432" s="100">
        <v>1714286</v>
      </c>
      <c r="J432" s="100">
        <v>1914285.7142857143</v>
      </c>
      <c r="K432" s="633">
        <f>K431/K430</f>
        <v>2000000</v>
      </c>
    </row>
    <row r="433" spans="1:11" ht="24">
      <c r="A433" s="630"/>
      <c r="B433" s="96"/>
      <c r="C433" s="97"/>
      <c r="D433" s="96"/>
      <c r="E433" s="96"/>
      <c r="F433" s="101" t="s">
        <v>114</v>
      </c>
      <c r="G433" s="102"/>
      <c r="H433" s="103">
        <v>1479229</v>
      </c>
      <c r="I433" s="103">
        <v>-157143</v>
      </c>
      <c r="J433" s="103">
        <v>199999.71428571432</v>
      </c>
      <c r="K433" s="634">
        <f>K432-J432</f>
        <v>85714.285714285681</v>
      </c>
    </row>
    <row r="434" spans="1:11" ht="24">
      <c r="A434" s="630" t="s">
        <v>337</v>
      </c>
      <c r="B434" s="96" t="s">
        <v>349</v>
      </c>
      <c r="C434" s="97" t="s">
        <v>202</v>
      </c>
      <c r="D434" s="96"/>
      <c r="E434" s="96" t="s">
        <v>211</v>
      </c>
      <c r="F434" s="98" t="s">
        <v>212</v>
      </c>
      <c r="G434" s="99" t="s">
        <v>115</v>
      </c>
      <c r="H434" s="100">
        <v>7</v>
      </c>
      <c r="I434" s="100">
        <v>7</v>
      </c>
      <c r="J434" s="100">
        <v>7</v>
      </c>
      <c r="K434" s="633">
        <v>7</v>
      </c>
    </row>
    <row r="435" spans="1:11" ht="24">
      <c r="A435" s="630" t="s">
        <v>337</v>
      </c>
      <c r="B435" s="96" t="s">
        <v>349</v>
      </c>
      <c r="C435" s="97" t="s">
        <v>202</v>
      </c>
      <c r="D435" s="96"/>
      <c r="E435" s="96" t="s">
        <v>211</v>
      </c>
      <c r="F435" s="98" t="s">
        <v>212</v>
      </c>
      <c r="G435" s="98" t="s">
        <v>116</v>
      </c>
      <c r="H435" s="100">
        <v>10815954</v>
      </c>
      <c r="I435" s="100">
        <v>10654292</v>
      </c>
      <c r="J435" s="100">
        <v>12384521</v>
      </c>
      <c r="K435" s="632">
        <v>4120301</v>
      </c>
    </row>
    <row r="436" spans="1:11" ht="24">
      <c r="A436" s="630" t="s">
        <v>337</v>
      </c>
      <c r="B436" s="96" t="s">
        <v>349</v>
      </c>
      <c r="C436" s="97" t="s">
        <v>202</v>
      </c>
      <c r="D436" s="96"/>
      <c r="E436" s="96" t="s">
        <v>211</v>
      </c>
      <c r="F436" s="98" t="s">
        <v>212</v>
      </c>
      <c r="G436" s="98" t="s">
        <v>117</v>
      </c>
      <c r="H436" s="100">
        <v>1545136</v>
      </c>
      <c r="I436" s="100">
        <v>1522042</v>
      </c>
      <c r="J436" s="100">
        <v>1769217.2857142857</v>
      </c>
      <c r="K436" s="633">
        <f>K435/K434</f>
        <v>588614.42857142852</v>
      </c>
    </row>
    <row r="437" spans="1:11">
      <c r="A437" s="630"/>
      <c r="B437" s="96"/>
      <c r="C437" s="97"/>
      <c r="D437" s="96"/>
      <c r="E437" s="96"/>
      <c r="F437" s="104" t="s">
        <v>118</v>
      </c>
      <c r="G437" s="105"/>
      <c r="H437" s="106">
        <v>808502</v>
      </c>
      <c r="I437" s="106">
        <v>-23094</v>
      </c>
      <c r="J437" s="106">
        <v>247175.28571428568</v>
      </c>
      <c r="K437" s="635">
        <f>K436-J436</f>
        <v>-1180602.8571428573</v>
      </c>
    </row>
    <row r="438" spans="1:11" ht="24">
      <c r="A438" s="630" t="s">
        <v>337</v>
      </c>
      <c r="B438" s="96" t="s">
        <v>349</v>
      </c>
      <c r="C438" s="97" t="s">
        <v>202</v>
      </c>
      <c r="D438" s="96"/>
      <c r="E438" s="96" t="s">
        <v>213</v>
      </c>
      <c r="F438" s="98" t="s">
        <v>214</v>
      </c>
      <c r="G438" s="99" t="s">
        <v>107</v>
      </c>
      <c r="H438" s="100">
        <v>40000</v>
      </c>
      <c r="I438" s="100">
        <v>52000</v>
      </c>
      <c r="J438" s="100">
        <v>1350</v>
      </c>
      <c r="K438" s="633">
        <v>1350</v>
      </c>
    </row>
    <row r="439" spans="1:11" ht="24">
      <c r="A439" s="630" t="s">
        <v>337</v>
      </c>
      <c r="B439" s="96" t="s">
        <v>349</v>
      </c>
      <c r="C439" s="97" t="s">
        <v>202</v>
      </c>
      <c r="D439" s="96"/>
      <c r="E439" s="96" t="s">
        <v>213</v>
      </c>
      <c r="F439" s="98" t="s">
        <v>214</v>
      </c>
      <c r="G439" s="98" t="s">
        <v>108</v>
      </c>
      <c r="H439" s="100">
        <v>21800000</v>
      </c>
      <c r="I439" s="100">
        <v>31200000</v>
      </c>
      <c r="J439" s="100">
        <v>87600000</v>
      </c>
      <c r="K439" s="632">
        <v>37100000</v>
      </c>
    </row>
    <row r="440" spans="1:11" ht="24">
      <c r="A440" s="630" t="s">
        <v>337</v>
      </c>
      <c r="B440" s="96" t="s">
        <v>349</v>
      </c>
      <c r="C440" s="97" t="s">
        <v>202</v>
      </c>
      <c r="D440" s="96"/>
      <c r="E440" s="96" t="s">
        <v>213</v>
      </c>
      <c r="F440" s="98" t="s">
        <v>214</v>
      </c>
      <c r="G440" s="98" t="s">
        <v>109</v>
      </c>
      <c r="H440" s="100">
        <v>545</v>
      </c>
      <c r="I440" s="100">
        <v>600</v>
      </c>
      <c r="J440" s="100">
        <v>64888.888888888891</v>
      </c>
      <c r="K440" s="632">
        <f>K439/K438</f>
        <v>27481.481481481482</v>
      </c>
    </row>
    <row r="441" spans="1:11">
      <c r="A441" s="630"/>
      <c r="B441" s="96"/>
      <c r="C441" s="97"/>
      <c r="D441" s="96"/>
      <c r="E441" s="96"/>
      <c r="F441" s="101" t="s">
        <v>110</v>
      </c>
      <c r="G441" s="102"/>
      <c r="H441" s="103">
        <v>228</v>
      </c>
      <c r="I441" s="103">
        <v>55</v>
      </c>
      <c r="J441" s="103">
        <v>87599400</v>
      </c>
      <c r="K441" s="634">
        <f>K440-J440</f>
        <v>-37407.407407407409</v>
      </c>
    </row>
    <row r="442" spans="1:11" ht="24">
      <c r="A442" s="630" t="s">
        <v>337</v>
      </c>
      <c r="B442" s="96" t="s">
        <v>349</v>
      </c>
      <c r="C442" s="97" t="s">
        <v>202</v>
      </c>
      <c r="D442" s="96"/>
      <c r="E442" s="96" t="s">
        <v>213</v>
      </c>
      <c r="F442" s="98" t="s">
        <v>214</v>
      </c>
      <c r="G442" s="99" t="s">
        <v>111</v>
      </c>
      <c r="H442" s="100">
        <v>31000</v>
      </c>
      <c r="I442" s="100">
        <v>52000</v>
      </c>
      <c r="J442" s="100">
        <v>1350</v>
      </c>
      <c r="K442" s="633">
        <v>1350</v>
      </c>
    </row>
    <row r="443" spans="1:11" ht="24">
      <c r="A443" s="630" t="s">
        <v>337</v>
      </c>
      <c r="B443" s="96" t="s">
        <v>349</v>
      </c>
      <c r="C443" s="97" t="s">
        <v>202</v>
      </c>
      <c r="D443" s="96"/>
      <c r="E443" s="96" t="s">
        <v>213</v>
      </c>
      <c r="F443" s="98" t="s">
        <v>214</v>
      </c>
      <c r="G443" s="98" t="s">
        <v>112</v>
      </c>
      <c r="H443" s="100">
        <v>24850000</v>
      </c>
      <c r="I443" s="100">
        <v>47900000</v>
      </c>
      <c r="J443" s="100">
        <v>75397932</v>
      </c>
      <c r="K443" s="632">
        <v>41300000</v>
      </c>
    </row>
    <row r="444" spans="1:11" ht="24">
      <c r="A444" s="630" t="s">
        <v>337</v>
      </c>
      <c r="B444" s="96" t="s">
        <v>349</v>
      </c>
      <c r="C444" s="97" t="s">
        <v>202</v>
      </c>
      <c r="D444" s="96"/>
      <c r="E444" s="96" t="s">
        <v>213</v>
      </c>
      <c r="F444" s="98" t="s">
        <v>214</v>
      </c>
      <c r="G444" s="98" t="s">
        <v>113</v>
      </c>
      <c r="H444" s="100">
        <v>802</v>
      </c>
      <c r="I444" s="100">
        <v>921</v>
      </c>
      <c r="J444" s="100">
        <v>55850.32</v>
      </c>
      <c r="K444" s="633">
        <f>K443/K442</f>
        <v>30592.592592592591</v>
      </c>
    </row>
    <row r="445" spans="1:11" ht="24">
      <c r="A445" s="630"/>
      <c r="B445" s="96"/>
      <c r="C445" s="97"/>
      <c r="D445" s="96"/>
      <c r="E445" s="96"/>
      <c r="F445" s="101" t="s">
        <v>114</v>
      </c>
      <c r="G445" s="102"/>
      <c r="H445" s="103">
        <v>326</v>
      </c>
      <c r="I445" s="103">
        <v>119</v>
      </c>
      <c r="J445" s="103">
        <v>54929.32</v>
      </c>
      <c r="K445" s="634">
        <f>K444-J444</f>
        <v>-25257.727407407408</v>
      </c>
    </row>
    <row r="446" spans="1:11" ht="24">
      <c r="A446" s="630" t="s">
        <v>337</v>
      </c>
      <c r="B446" s="96" t="s">
        <v>349</v>
      </c>
      <c r="C446" s="97" t="s">
        <v>202</v>
      </c>
      <c r="D446" s="96"/>
      <c r="E446" s="96" t="s">
        <v>213</v>
      </c>
      <c r="F446" s="98" t="s">
        <v>214</v>
      </c>
      <c r="G446" s="99" t="s">
        <v>115</v>
      </c>
      <c r="H446" s="100">
        <v>30733</v>
      </c>
      <c r="I446" s="100">
        <v>51500</v>
      </c>
      <c r="J446" s="100">
        <v>1100</v>
      </c>
      <c r="K446" s="633">
        <v>420</v>
      </c>
    </row>
    <row r="447" spans="1:11" ht="24">
      <c r="A447" s="630" t="s">
        <v>337</v>
      </c>
      <c r="B447" s="96" t="s">
        <v>349</v>
      </c>
      <c r="C447" s="97" t="s">
        <v>202</v>
      </c>
      <c r="D447" s="96"/>
      <c r="E447" s="96" t="s">
        <v>213</v>
      </c>
      <c r="F447" s="98" t="s">
        <v>214</v>
      </c>
      <c r="G447" s="98" t="s">
        <v>116</v>
      </c>
      <c r="H447" s="100">
        <v>23829942</v>
      </c>
      <c r="I447" s="100">
        <v>46685213</v>
      </c>
      <c r="J447" s="100">
        <v>74435306</v>
      </c>
      <c r="K447" s="632">
        <v>11543006</v>
      </c>
    </row>
    <row r="448" spans="1:11" ht="24">
      <c r="A448" s="630" t="s">
        <v>337</v>
      </c>
      <c r="B448" s="96" t="s">
        <v>349</v>
      </c>
      <c r="C448" s="97" t="s">
        <v>202</v>
      </c>
      <c r="D448" s="96"/>
      <c r="E448" s="96" t="s">
        <v>213</v>
      </c>
      <c r="F448" s="98" t="s">
        <v>214</v>
      </c>
      <c r="G448" s="98" t="s">
        <v>117</v>
      </c>
      <c r="H448" s="100">
        <v>775</v>
      </c>
      <c r="I448" s="100">
        <v>907</v>
      </c>
      <c r="J448" s="100">
        <v>67668.460000000006</v>
      </c>
      <c r="K448" s="633">
        <f>K447/K446</f>
        <v>27483.347619047618</v>
      </c>
    </row>
    <row r="449" spans="1:11">
      <c r="A449" s="630"/>
      <c r="B449" s="96"/>
      <c r="C449" s="97"/>
      <c r="D449" s="96"/>
      <c r="E449" s="96"/>
      <c r="F449" s="399" t="s">
        <v>118</v>
      </c>
      <c r="G449" s="105"/>
      <c r="H449" s="106">
        <v>-1475</v>
      </c>
      <c r="I449" s="106">
        <v>132</v>
      </c>
      <c r="J449" s="106">
        <v>66761.460000000006</v>
      </c>
      <c r="K449" s="635">
        <f>K448-J448</f>
        <v>-40185.112380952385</v>
      </c>
    </row>
    <row r="450" spans="1:11" ht="24">
      <c r="A450" s="630" t="s">
        <v>337</v>
      </c>
      <c r="B450" s="96" t="s">
        <v>349</v>
      </c>
      <c r="C450" s="97" t="s">
        <v>202</v>
      </c>
      <c r="D450" s="96"/>
      <c r="E450" s="107" t="s">
        <v>217</v>
      </c>
      <c r="F450" s="108" t="s">
        <v>174</v>
      </c>
      <c r="G450" s="109" t="s">
        <v>107</v>
      </c>
      <c r="H450" s="110">
        <v>4</v>
      </c>
      <c r="I450" s="110">
        <v>1</v>
      </c>
      <c r="J450" s="110">
        <v>2</v>
      </c>
      <c r="K450" s="632">
        <v>4</v>
      </c>
    </row>
    <row r="451" spans="1:11" ht="24">
      <c r="A451" s="630" t="s">
        <v>337</v>
      </c>
      <c r="B451" s="96" t="s">
        <v>349</v>
      </c>
      <c r="C451" s="97" t="s">
        <v>202</v>
      </c>
      <c r="D451" s="96"/>
      <c r="E451" s="107" t="s">
        <v>217</v>
      </c>
      <c r="F451" s="108" t="s">
        <v>174</v>
      </c>
      <c r="G451" s="108" t="s">
        <v>108</v>
      </c>
      <c r="H451" s="110">
        <v>200000</v>
      </c>
      <c r="I451" s="110">
        <v>200000</v>
      </c>
      <c r="J451" s="110">
        <v>200000</v>
      </c>
      <c r="K451" s="632">
        <v>500000</v>
      </c>
    </row>
    <row r="452" spans="1:11" ht="24">
      <c r="A452" s="630" t="s">
        <v>337</v>
      </c>
      <c r="B452" s="96" t="s">
        <v>349</v>
      </c>
      <c r="C452" s="97" t="s">
        <v>202</v>
      </c>
      <c r="D452" s="96"/>
      <c r="E452" s="107" t="s">
        <v>217</v>
      </c>
      <c r="F452" s="108" t="s">
        <v>174</v>
      </c>
      <c r="G452" s="108" t="s">
        <v>109</v>
      </c>
      <c r="H452" s="110">
        <v>50000</v>
      </c>
      <c r="I452" s="110">
        <v>200000</v>
      </c>
      <c r="J452" s="110">
        <v>100000</v>
      </c>
      <c r="K452" s="632">
        <f>K451/K450</f>
        <v>125000</v>
      </c>
    </row>
    <row r="453" spans="1:11">
      <c r="A453" s="630"/>
      <c r="B453" s="96"/>
      <c r="C453" s="97"/>
      <c r="D453" s="96"/>
      <c r="E453" s="107"/>
      <c r="F453" s="400" t="s">
        <v>110</v>
      </c>
      <c r="G453" s="401"/>
      <c r="H453" s="402">
        <v>0</v>
      </c>
      <c r="I453" s="402">
        <v>150000</v>
      </c>
      <c r="J453" s="402">
        <v>-100000</v>
      </c>
      <c r="K453" s="637">
        <f>K452-J452</f>
        <v>25000</v>
      </c>
    </row>
    <row r="454" spans="1:11" ht="24">
      <c r="A454" s="630" t="s">
        <v>337</v>
      </c>
      <c r="B454" s="96" t="s">
        <v>349</v>
      </c>
      <c r="C454" s="97" t="s">
        <v>202</v>
      </c>
      <c r="D454" s="96"/>
      <c r="E454" s="107" t="s">
        <v>217</v>
      </c>
      <c r="F454" s="108" t="s">
        <v>174</v>
      </c>
      <c r="G454" s="109" t="s">
        <v>111</v>
      </c>
      <c r="H454" s="110">
        <v>4</v>
      </c>
      <c r="I454" s="110">
        <v>1</v>
      </c>
      <c r="J454" s="110">
        <v>2</v>
      </c>
      <c r="K454" s="632">
        <v>4</v>
      </c>
    </row>
    <row r="455" spans="1:11" ht="24">
      <c r="A455" s="630" t="s">
        <v>337</v>
      </c>
      <c r="B455" s="96" t="s">
        <v>349</v>
      </c>
      <c r="C455" s="97" t="s">
        <v>202</v>
      </c>
      <c r="D455" s="96"/>
      <c r="E455" s="107" t="s">
        <v>217</v>
      </c>
      <c r="F455" s="108" t="s">
        <v>174</v>
      </c>
      <c r="G455" s="108" t="s">
        <v>112</v>
      </c>
      <c r="H455" s="110">
        <v>2051000</v>
      </c>
      <c r="I455" s="110">
        <v>102600</v>
      </c>
      <c r="J455" s="110">
        <v>1500000</v>
      </c>
      <c r="K455" s="632">
        <v>500000</v>
      </c>
    </row>
    <row r="456" spans="1:11" ht="24">
      <c r="A456" s="630" t="s">
        <v>337</v>
      </c>
      <c r="B456" s="96" t="s">
        <v>349</v>
      </c>
      <c r="C456" s="97" t="s">
        <v>202</v>
      </c>
      <c r="D456" s="96"/>
      <c r="E456" s="107" t="s">
        <v>217</v>
      </c>
      <c r="F456" s="108" t="s">
        <v>174</v>
      </c>
      <c r="G456" s="108" t="s">
        <v>113</v>
      </c>
      <c r="H456" s="110">
        <v>512750</v>
      </c>
      <c r="I456" s="110">
        <v>102600</v>
      </c>
      <c r="J456" s="110">
        <v>750000</v>
      </c>
      <c r="K456" s="632">
        <f>K455/K454</f>
        <v>125000</v>
      </c>
    </row>
    <row r="457" spans="1:11" ht="24">
      <c r="A457" s="630"/>
      <c r="B457" s="96"/>
      <c r="C457" s="97"/>
      <c r="D457" s="96"/>
      <c r="E457" s="107"/>
      <c r="F457" s="400" t="s">
        <v>114</v>
      </c>
      <c r="G457" s="401"/>
      <c r="H457" s="402">
        <v>-307250</v>
      </c>
      <c r="I457" s="402">
        <v>-410150</v>
      </c>
      <c r="J457" s="402">
        <v>647400</v>
      </c>
      <c r="K457" s="637">
        <f>K456-J456</f>
        <v>-625000</v>
      </c>
    </row>
    <row r="458" spans="1:11" ht="24">
      <c r="A458" s="630" t="s">
        <v>337</v>
      </c>
      <c r="B458" s="96" t="s">
        <v>349</v>
      </c>
      <c r="C458" s="97" t="s">
        <v>202</v>
      </c>
      <c r="D458" s="96"/>
      <c r="E458" s="107" t="s">
        <v>217</v>
      </c>
      <c r="F458" s="108" t="s">
        <v>174</v>
      </c>
      <c r="G458" s="109" t="s">
        <v>115</v>
      </c>
      <c r="H458" s="110">
        <v>44</v>
      </c>
      <c r="I458" s="110">
        <v>1</v>
      </c>
      <c r="J458" s="110">
        <v>2</v>
      </c>
      <c r="K458" s="632">
        <v>0</v>
      </c>
    </row>
    <row r="459" spans="1:11" ht="24">
      <c r="A459" s="630" t="s">
        <v>337</v>
      </c>
      <c r="B459" s="96" t="s">
        <v>349</v>
      </c>
      <c r="C459" s="97" t="s">
        <v>202</v>
      </c>
      <c r="D459" s="96"/>
      <c r="E459" s="107" t="s">
        <v>217</v>
      </c>
      <c r="F459" s="108" t="s">
        <v>174</v>
      </c>
      <c r="G459" s="108" t="s">
        <v>116</v>
      </c>
      <c r="H459" s="110">
        <v>1999392</v>
      </c>
      <c r="I459" s="110">
        <v>99990</v>
      </c>
      <c r="J459" s="110">
        <v>184800</v>
      </c>
      <c r="K459" s="632">
        <v>0</v>
      </c>
    </row>
    <row r="460" spans="1:11" ht="24">
      <c r="A460" s="630" t="s">
        <v>337</v>
      </c>
      <c r="B460" s="96" t="s">
        <v>349</v>
      </c>
      <c r="C460" s="97" t="s">
        <v>202</v>
      </c>
      <c r="D460" s="96"/>
      <c r="E460" s="107" t="s">
        <v>217</v>
      </c>
      <c r="F460" s="108" t="s">
        <v>174</v>
      </c>
      <c r="G460" s="108" t="s">
        <v>117</v>
      </c>
      <c r="H460" s="110">
        <v>45441</v>
      </c>
      <c r="I460" s="110">
        <v>99990</v>
      </c>
      <c r="J460" s="110">
        <v>92400</v>
      </c>
      <c r="K460" s="632">
        <v>0</v>
      </c>
    </row>
    <row r="461" spans="1:11">
      <c r="A461" s="630"/>
      <c r="B461" s="96"/>
      <c r="C461" s="97"/>
      <c r="D461" s="96"/>
      <c r="E461" s="96"/>
      <c r="F461" s="104" t="s">
        <v>118</v>
      </c>
      <c r="G461" s="105"/>
      <c r="H461" s="106"/>
      <c r="I461" s="106">
        <v>54549</v>
      </c>
      <c r="J461" s="106">
        <v>-7590</v>
      </c>
      <c r="K461" s="636">
        <f>K460-J460</f>
        <v>-92400</v>
      </c>
    </row>
    <row r="462" spans="1:11" ht="24">
      <c r="A462" s="630" t="s">
        <v>337</v>
      </c>
      <c r="B462" s="96" t="s">
        <v>349</v>
      </c>
      <c r="C462" s="97" t="s">
        <v>202</v>
      </c>
      <c r="D462" s="96"/>
      <c r="E462" s="96" t="s">
        <v>218</v>
      </c>
      <c r="F462" s="98" t="s">
        <v>219</v>
      </c>
      <c r="G462" s="99" t="s">
        <v>107</v>
      </c>
      <c r="H462" s="100">
        <v>0</v>
      </c>
      <c r="I462" s="100">
        <v>5</v>
      </c>
      <c r="J462" s="100">
        <v>5</v>
      </c>
      <c r="K462" s="633">
        <v>4</v>
      </c>
    </row>
    <row r="463" spans="1:11" ht="24">
      <c r="A463" s="630" t="s">
        <v>337</v>
      </c>
      <c r="B463" s="96" t="s">
        <v>349</v>
      </c>
      <c r="C463" s="97" t="s">
        <v>202</v>
      </c>
      <c r="D463" s="96"/>
      <c r="E463" s="96" t="s">
        <v>218</v>
      </c>
      <c r="F463" s="98" t="s">
        <v>219</v>
      </c>
      <c r="G463" s="98" t="s">
        <v>108</v>
      </c>
      <c r="H463" s="100">
        <v>0</v>
      </c>
      <c r="I463" s="100">
        <v>150000</v>
      </c>
      <c r="J463" s="100">
        <v>150000</v>
      </c>
      <c r="K463" s="632">
        <v>300000</v>
      </c>
    </row>
    <row r="464" spans="1:11" ht="24">
      <c r="A464" s="630" t="s">
        <v>337</v>
      </c>
      <c r="B464" s="96" t="s">
        <v>349</v>
      </c>
      <c r="C464" s="97" t="s">
        <v>202</v>
      </c>
      <c r="D464" s="96"/>
      <c r="E464" s="96" t="s">
        <v>218</v>
      </c>
      <c r="F464" s="98" t="s">
        <v>219</v>
      </c>
      <c r="G464" s="98" t="s">
        <v>109</v>
      </c>
      <c r="H464" s="100">
        <v>0</v>
      </c>
      <c r="I464" s="100">
        <f>I463/I462</f>
        <v>30000</v>
      </c>
      <c r="J464" s="100">
        <v>30000</v>
      </c>
      <c r="K464" s="633">
        <f>K463/K462</f>
        <v>75000</v>
      </c>
    </row>
    <row r="465" spans="1:11">
      <c r="A465" s="630"/>
      <c r="B465" s="96"/>
      <c r="C465" s="97"/>
      <c r="D465" s="96"/>
      <c r="E465" s="96"/>
      <c r="F465" s="101" t="s">
        <v>110</v>
      </c>
      <c r="G465" s="102"/>
      <c r="H465" s="103">
        <v>0</v>
      </c>
      <c r="I465" s="103">
        <v>30000</v>
      </c>
      <c r="J465" s="103">
        <v>0</v>
      </c>
      <c r="K465" s="634">
        <f>K464-J464</f>
        <v>45000</v>
      </c>
    </row>
    <row r="466" spans="1:11" ht="24">
      <c r="A466" s="630" t="s">
        <v>337</v>
      </c>
      <c r="B466" s="96" t="s">
        <v>349</v>
      </c>
      <c r="C466" s="97" t="s">
        <v>202</v>
      </c>
      <c r="D466" s="96"/>
      <c r="E466" s="96" t="s">
        <v>218</v>
      </c>
      <c r="F466" s="98" t="s">
        <v>219</v>
      </c>
      <c r="G466" s="99" t="s">
        <v>111</v>
      </c>
      <c r="H466" s="100">
        <v>0</v>
      </c>
      <c r="I466" s="100">
        <v>6</v>
      </c>
      <c r="J466" s="100">
        <v>5</v>
      </c>
      <c r="K466" s="633">
        <v>4</v>
      </c>
    </row>
    <row r="467" spans="1:11" ht="24">
      <c r="A467" s="630" t="s">
        <v>337</v>
      </c>
      <c r="B467" s="96" t="s">
        <v>349</v>
      </c>
      <c r="C467" s="97" t="s">
        <v>202</v>
      </c>
      <c r="D467" s="96"/>
      <c r="E467" s="96" t="s">
        <v>218</v>
      </c>
      <c r="F467" s="98" t="s">
        <v>219</v>
      </c>
      <c r="G467" s="98" t="s">
        <v>112</v>
      </c>
      <c r="H467" s="100">
        <v>0</v>
      </c>
      <c r="I467" s="100">
        <v>300000</v>
      </c>
      <c r="J467" s="100">
        <v>300000</v>
      </c>
      <c r="K467" s="632">
        <v>300000</v>
      </c>
    </row>
    <row r="468" spans="1:11" ht="24">
      <c r="A468" s="630" t="s">
        <v>337</v>
      </c>
      <c r="B468" s="96" t="s">
        <v>349</v>
      </c>
      <c r="C468" s="97" t="s">
        <v>202</v>
      </c>
      <c r="D468" s="96"/>
      <c r="E468" s="96" t="s">
        <v>218</v>
      </c>
      <c r="F468" s="98" t="s">
        <v>219</v>
      </c>
      <c r="G468" s="98" t="s">
        <v>113</v>
      </c>
      <c r="H468" s="100">
        <v>0</v>
      </c>
      <c r="I468" s="100">
        <v>50000</v>
      </c>
      <c r="J468" s="100">
        <v>60000</v>
      </c>
      <c r="K468" s="633">
        <f>K467/K466</f>
        <v>75000</v>
      </c>
    </row>
    <row r="469" spans="1:11" ht="24">
      <c r="A469" s="630"/>
      <c r="B469" s="96"/>
      <c r="C469" s="97"/>
      <c r="D469" s="96"/>
      <c r="E469" s="96"/>
      <c r="F469" s="101" t="s">
        <v>114</v>
      </c>
      <c r="G469" s="102"/>
      <c r="H469" s="103">
        <v>0</v>
      </c>
      <c r="I469" s="103">
        <v>50000</v>
      </c>
      <c r="J469" s="103">
        <v>10000</v>
      </c>
      <c r="K469" s="638">
        <f>K468-J468</f>
        <v>15000</v>
      </c>
    </row>
    <row r="470" spans="1:11" ht="24">
      <c r="A470" s="630" t="s">
        <v>337</v>
      </c>
      <c r="B470" s="96" t="s">
        <v>349</v>
      </c>
      <c r="C470" s="97" t="s">
        <v>202</v>
      </c>
      <c r="D470" s="96"/>
      <c r="E470" s="96" t="s">
        <v>218</v>
      </c>
      <c r="F470" s="98" t="s">
        <v>219</v>
      </c>
      <c r="G470" s="99" t="s">
        <v>115</v>
      </c>
      <c r="H470" s="100">
        <v>0</v>
      </c>
      <c r="I470" s="100">
        <v>2</v>
      </c>
      <c r="J470" s="100">
        <v>5</v>
      </c>
      <c r="K470" s="633">
        <v>0</v>
      </c>
    </row>
    <row r="471" spans="1:11" ht="24">
      <c r="A471" s="630" t="s">
        <v>337</v>
      </c>
      <c r="B471" s="96" t="s">
        <v>349</v>
      </c>
      <c r="C471" s="97" t="s">
        <v>202</v>
      </c>
      <c r="D471" s="96"/>
      <c r="E471" s="96" t="s">
        <v>218</v>
      </c>
      <c r="F471" s="98" t="s">
        <v>219</v>
      </c>
      <c r="G471" s="98" t="s">
        <v>116</v>
      </c>
      <c r="H471" s="100">
        <v>0</v>
      </c>
      <c r="I471" s="100">
        <v>185511</v>
      </c>
      <c r="J471" s="100">
        <v>192500</v>
      </c>
      <c r="K471" s="632">
        <v>0</v>
      </c>
    </row>
    <row r="472" spans="1:11" ht="24">
      <c r="A472" s="630" t="s">
        <v>337</v>
      </c>
      <c r="B472" s="96" t="s">
        <v>349</v>
      </c>
      <c r="C472" s="97" t="s">
        <v>202</v>
      </c>
      <c r="D472" s="96"/>
      <c r="E472" s="96" t="s">
        <v>218</v>
      </c>
      <c r="F472" s="98" t="s">
        <v>219</v>
      </c>
      <c r="G472" s="98" t="s">
        <v>117</v>
      </c>
      <c r="H472" s="100">
        <v>0</v>
      </c>
      <c r="I472" s="100">
        <v>92756</v>
      </c>
      <c r="J472" s="100">
        <v>38500</v>
      </c>
      <c r="K472" s="633">
        <v>0</v>
      </c>
    </row>
    <row r="473" spans="1:11">
      <c r="A473" s="630"/>
      <c r="B473" s="96"/>
      <c r="C473" s="97"/>
      <c r="D473" s="96"/>
      <c r="E473" s="96"/>
      <c r="F473" s="104" t="s">
        <v>118</v>
      </c>
      <c r="G473" s="105"/>
      <c r="H473" s="106"/>
      <c r="I473" s="106">
        <f>I472-H472</f>
        <v>92756</v>
      </c>
      <c r="J473" s="106">
        <v>-54256</v>
      </c>
      <c r="K473" s="636">
        <f>K472-J472</f>
        <v>-38500</v>
      </c>
    </row>
    <row r="474" spans="1:11" ht="24">
      <c r="A474" s="630" t="s">
        <v>337</v>
      </c>
      <c r="B474" s="96" t="s">
        <v>349</v>
      </c>
      <c r="C474" s="97" t="s">
        <v>202</v>
      </c>
      <c r="D474" s="96"/>
      <c r="E474" s="96" t="s">
        <v>220</v>
      </c>
      <c r="F474" s="98" t="s">
        <v>221</v>
      </c>
      <c r="G474" s="99" t="s">
        <v>107</v>
      </c>
      <c r="H474" s="100">
        <v>0</v>
      </c>
      <c r="I474" s="100">
        <v>5</v>
      </c>
      <c r="J474" s="100">
        <v>5</v>
      </c>
      <c r="K474" s="633">
        <v>1</v>
      </c>
    </row>
    <row r="475" spans="1:11" ht="24">
      <c r="A475" s="630" t="s">
        <v>337</v>
      </c>
      <c r="B475" s="96" t="s">
        <v>349</v>
      </c>
      <c r="C475" s="97" t="s">
        <v>202</v>
      </c>
      <c r="D475" s="96"/>
      <c r="E475" s="96" t="s">
        <v>220</v>
      </c>
      <c r="F475" s="98" t="s">
        <v>221</v>
      </c>
      <c r="G475" s="98" t="s">
        <v>108</v>
      </c>
      <c r="H475" s="100">
        <v>0</v>
      </c>
      <c r="I475" s="100">
        <v>150000</v>
      </c>
      <c r="J475" s="100">
        <v>150000</v>
      </c>
      <c r="K475" s="632">
        <v>100000</v>
      </c>
    </row>
    <row r="476" spans="1:11" ht="24">
      <c r="A476" s="630" t="s">
        <v>337</v>
      </c>
      <c r="B476" s="96" t="s">
        <v>349</v>
      </c>
      <c r="C476" s="97" t="s">
        <v>202</v>
      </c>
      <c r="D476" s="96"/>
      <c r="E476" s="96" t="s">
        <v>220</v>
      </c>
      <c r="F476" s="98" t="s">
        <v>221</v>
      </c>
      <c r="G476" s="98" t="s">
        <v>109</v>
      </c>
      <c r="H476" s="100">
        <v>0</v>
      </c>
      <c r="I476" s="100">
        <v>30000</v>
      </c>
      <c r="J476" s="100">
        <v>30000</v>
      </c>
      <c r="K476" s="633">
        <f>K475/K474</f>
        <v>100000</v>
      </c>
    </row>
    <row r="477" spans="1:11">
      <c r="A477" s="630"/>
      <c r="B477" s="96"/>
      <c r="C477" s="97"/>
      <c r="D477" s="96"/>
      <c r="E477" s="96"/>
      <c r="F477" s="101" t="s">
        <v>110</v>
      </c>
      <c r="G477" s="102"/>
      <c r="H477" s="103">
        <v>0</v>
      </c>
      <c r="I477" s="103">
        <v>30000</v>
      </c>
      <c r="J477" s="103">
        <v>0</v>
      </c>
      <c r="K477" s="634">
        <f>K476-J476</f>
        <v>70000</v>
      </c>
    </row>
    <row r="478" spans="1:11" ht="24">
      <c r="A478" s="630" t="s">
        <v>337</v>
      </c>
      <c r="B478" s="96" t="s">
        <v>349</v>
      </c>
      <c r="C478" s="97" t="s">
        <v>202</v>
      </c>
      <c r="D478" s="96"/>
      <c r="E478" s="96" t="s">
        <v>220</v>
      </c>
      <c r="F478" s="98" t="s">
        <v>221</v>
      </c>
      <c r="G478" s="99" t="s">
        <v>111</v>
      </c>
      <c r="H478" s="100">
        <v>12</v>
      </c>
      <c r="I478" s="100">
        <v>0</v>
      </c>
      <c r="J478" s="100">
        <v>0</v>
      </c>
      <c r="K478" s="639">
        <v>0</v>
      </c>
    </row>
    <row r="479" spans="1:11" ht="24">
      <c r="A479" s="630" t="s">
        <v>337</v>
      </c>
      <c r="B479" s="96" t="s">
        <v>349</v>
      </c>
      <c r="C479" s="97" t="s">
        <v>202</v>
      </c>
      <c r="D479" s="96"/>
      <c r="E479" s="96" t="s">
        <v>220</v>
      </c>
      <c r="F479" s="98" t="s">
        <v>221</v>
      </c>
      <c r="G479" s="98" t="s">
        <v>112</v>
      </c>
      <c r="H479" s="100">
        <v>0</v>
      </c>
      <c r="I479" s="100">
        <v>0</v>
      </c>
      <c r="J479" s="100">
        <v>0</v>
      </c>
      <c r="K479" s="639">
        <v>0</v>
      </c>
    </row>
    <row r="480" spans="1:11" ht="24">
      <c r="A480" s="630" t="s">
        <v>337</v>
      </c>
      <c r="B480" s="96" t="s">
        <v>349</v>
      </c>
      <c r="C480" s="97" t="s">
        <v>202</v>
      </c>
      <c r="D480" s="96"/>
      <c r="E480" s="96" t="s">
        <v>220</v>
      </c>
      <c r="F480" s="98" t="s">
        <v>221</v>
      </c>
      <c r="G480" s="98" t="s">
        <v>113</v>
      </c>
      <c r="H480" s="100">
        <v>0</v>
      </c>
      <c r="I480" s="100">
        <v>0</v>
      </c>
      <c r="J480" s="100">
        <v>0</v>
      </c>
      <c r="K480" s="639">
        <v>0</v>
      </c>
    </row>
    <row r="481" spans="1:11" ht="24">
      <c r="A481" s="630"/>
      <c r="B481" s="96"/>
      <c r="C481" s="97"/>
      <c r="D481" s="96"/>
      <c r="E481" s="96"/>
      <c r="F481" s="101" t="s">
        <v>114</v>
      </c>
      <c r="G481" s="102"/>
      <c r="H481" s="103">
        <v>0</v>
      </c>
      <c r="I481" s="103"/>
      <c r="J481" s="103"/>
      <c r="K481" s="638">
        <f>K480-J480</f>
        <v>0</v>
      </c>
    </row>
    <row r="482" spans="1:11" ht="24">
      <c r="A482" s="630" t="s">
        <v>337</v>
      </c>
      <c r="B482" s="96" t="s">
        <v>349</v>
      </c>
      <c r="C482" s="97" t="s">
        <v>202</v>
      </c>
      <c r="D482" s="96"/>
      <c r="E482" s="96" t="s">
        <v>220</v>
      </c>
      <c r="F482" s="98" t="s">
        <v>221</v>
      </c>
      <c r="G482" s="99" t="s">
        <v>115</v>
      </c>
      <c r="H482" s="100">
        <v>0</v>
      </c>
      <c r="I482" s="100">
        <v>0</v>
      </c>
      <c r="J482" s="100">
        <v>0</v>
      </c>
      <c r="K482" s="639">
        <v>0</v>
      </c>
    </row>
    <row r="483" spans="1:11" ht="24">
      <c r="A483" s="630" t="s">
        <v>337</v>
      </c>
      <c r="B483" s="96" t="s">
        <v>349</v>
      </c>
      <c r="C483" s="97" t="s">
        <v>202</v>
      </c>
      <c r="D483" s="96"/>
      <c r="E483" s="96" t="s">
        <v>220</v>
      </c>
      <c r="F483" s="98" t="s">
        <v>221</v>
      </c>
      <c r="G483" s="98" t="s">
        <v>116</v>
      </c>
      <c r="H483" s="100">
        <v>0</v>
      </c>
      <c r="I483" s="100">
        <v>0</v>
      </c>
      <c r="J483" s="100">
        <v>0</v>
      </c>
      <c r="K483" s="639">
        <v>0</v>
      </c>
    </row>
    <row r="484" spans="1:11" ht="24">
      <c r="A484" s="630" t="s">
        <v>337</v>
      </c>
      <c r="B484" s="96" t="s">
        <v>349</v>
      </c>
      <c r="C484" s="97" t="s">
        <v>202</v>
      </c>
      <c r="D484" s="96"/>
      <c r="E484" s="96" t="s">
        <v>220</v>
      </c>
      <c r="F484" s="98" t="s">
        <v>221</v>
      </c>
      <c r="G484" s="98" t="s">
        <v>117</v>
      </c>
      <c r="H484" s="100">
        <v>0</v>
      </c>
      <c r="I484" s="100">
        <v>0</v>
      </c>
      <c r="J484" s="100">
        <v>0</v>
      </c>
      <c r="K484" s="639">
        <v>0</v>
      </c>
    </row>
    <row r="485" spans="1:11">
      <c r="A485" s="630"/>
      <c r="B485" s="96"/>
      <c r="C485" s="97"/>
      <c r="D485" s="96"/>
      <c r="E485" s="96"/>
      <c r="F485" s="104" t="s">
        <v>118</v>
      </c>
      <c r="G485" s="105"/>
      <c r="H485" s="106"/>
      <c r="I485" s="106"/>
      <c r="J485" s="106"/>
      <c r="K485" s="636"/>
    </row>
    <row r="486" spans="1:11" ht="24">
      <c r="A486" s="630" t="s">
        <v>337</v>
      </c>
      <c r="B486" s="96" t="s">
        <v>349</v>
      </c>
      <c r="C486" s="97" t="s">
        <v>202</v>
      </c>
      <c r="D486" s="96"/>
      <c r="E486" s="107" t="s">
        <v>242</v>
      </c>
      <c r="F486" s="108" t="s">
        <v>243</v>
      </c>
      <c r="G486" s="109" t="s">
        <v>107</v>
      </c>
      <c r="H486" s="110">
        <v>0</v>
      </c>
      <c r="I486" s="110">
        <v>0</v>
      </c>
      <c r="J486" s="110">
        <v>1</v>
      </c>
      <c r="K486" s="640">
        <v>0</v>
      </c>
    </row>
    <row r="487" spans="1:11" ht="24">
      <c r="A487" s="630" t="s">
        <v>337</v>
      </c>
      <c r="B487" s="96" t="s">
        <v>349</v>
      </c>
      <c r="C487" s="97" t="s">
        <v>202</v>
      </c>
      <c r="D487" s="96"/>
      <c r="E487" s="96" t="s">
        <v>242</v>
      </c>
      <c r="F487" s="98" t="s">
        <v>243</v>
      </c>
      <c r="G487" s="98" t="s">
        <v>108</v>
      </c>
      <c r="H487" s="100">
        <v>0</v>
      </c>
      <c r="I487" s="100">
        <v>0</v>
      </c>
      <c r="J487" s="100">
        <v>2500000</v>
      </c>
      <c r="K487" s="639">
        <v>0</v>
      </c>
    </row>
    <row r="488" spans="1:11" ht="24">
      <c r="A488" s="630" t="s">
        <v>337</v>
      </c>
      <c r="B488" s="96" t="s">
        <v>349</v>
      </c>
      <c r="C488" s="97" t="s">
        <v>202</v>
      </c>
      <c r="D488" s="96"/>
      <c r="E488" s="96" t="s">
        <v>242</v>
      </c>
      <c r="F488" s="98" t="s">
        <v>243</v>
      </c>
      <c r="G488" s="98" t="s">
        <v>109</v>
      </c>
      <c r="H488" s="100"/>
      <c r="I488" s="100"/>
      <c r="J488" s="100">
        <v>2500000</v>
      </c>
      <c r="K488" s="639">
        <v>0</v>
      </c>
    </row>
    <row r="489" spans="1:11">
      <c r="A489" s="630"/>
      <c r="B489" s="96"/>
      <c r="C489" s="97"/>
      <c r="D489" s="96"/>
      <c r="E489" s="96"/>
      <c r="F489" s="101" t="s">
        <v>110</v>
      </c>
      <c r="G489" s="102"/>
      <c r="H489" s="103"/>
      <c r="I489" s="103"/>
      <c r="J489" s="103">
        <v>2500000</v>
      </c>
      <c r="K489" s="638"/>
    </row>
    <row r="490" spans="1:11" ht="24">
      <c r="A490" s="630" t="s">
        <v>337</v>
      </c>
      <c r="B490" s="96" t="s">
        <v>349</v>
      </c>
      <c r="C490" s="97" t="s">
        <v>202</v>
      </c>
      <c r="D490" s="96"/>
      <c r="E490" s="96" t="s">
        <v>242</v>
      </c>
      <c r="F490" s="98" t="s">
        <v>243</v>
      </c>
      <c r="G490" s="99" t="s">
        <v>111</v>
      </c>
      <c r="H490" s="100">
        <v>0</v>
      </c>
      <c r="I490" s="100">
        <v>0</v>
      </c>
      <c r="J490" s="100">
        <v>1</v>
      </c>
      <c r="K490" s="639">
        <v>0</v>
      </c>
    </row>
    <row r="491" spans="1:11" ht="24">
      <c r="A491" s="630" t="s">
        <v>337</v>
      </c>
      <c r="B491" s="96" t="s">
        <v>349</v>
      </c>
      <c r="C491" s="97" t="s">
        <v>202</v>
      </c>
      <c r="D491" s="96"/>
      <c r="E491" s="96" t="s">
        <v>242</v>
      </c>
      <c r="F491" s="98" t="s">
        <v>243</v>
      </c>
      <c r="G491" s="98" t="s">
        <v>112</v>
      </c>
      <c r="H491" s="100">
        <v>0</v>
      </c>
      <c r="I491" s="100">
        <v>0</v>
      </c>
      <c r="J491" s="100">
        <v>1200000</v>
      </c>
      <c r="K491" s="639">
        <v>0</v>
      </c>
    </row>
    <row r="492" spans="1:11" ht="24">
      <c r="A492" s="630" t="s">
        <v>337</v>
      </c>
      <c r="B492" s="96" t="s">
        <v>349</v>
      </c>
      <c r="C492" s="97" t="s">
        <v>202</v>
      </c>
      <c r="D492" s="96"/>
      <c r="E492" s="96" t="s">
        <v>242</v>
      </c>
      <c r="F492" s="98" t="s">
        <v>243</v>
      </c>
      <c r="G492" s="98" t="s">
        <v>113</v>
      </c>
      <c r="H492" s="100"/>
      <c r="I492" s="100"/>
      <c r="J492" s="100">
        <v>1200000</v>
      </c>
      <c r="K492" s="639">
        <v>0</v>
      </c>
    </row>
    <row r="493" spans="1:11" ht="24">
      <c r="A493" s="630"/>
      <c r="B493" s="96"/>
      <c r="C493" s="97"/>
      <c r="D493" s="96"/>
      <c r="E493" s="96"/>
      <c r="F493" s="101" t="s">
        <v>114</v>
      </c>
      <c r="G493" s="102"/>
      <c r="H493" s="103"/>
      <c r="I493" s="103"/>
      <c r="J493" s="103">
        <v>1200000</v>
      </c>
      <c r="K493" s="638">
        <f>K492-J492</f>
        <v>-1200000</v>
      </c>
    </row>
    <row r="494" spans="1:11" ht="24">
      <c r="A494" s="630" t="s">
        <v>337</v>
      </c>
      <c r="B494" s="96" t="s">
        <v>349</v>
      </c>
      <c r="C494" s="97" t="s">
        <v>202</v>
      </c>
      <c r="D494" s="96"/>
      <c r="E494" s="96" t="s">
        <v>242</v>
      </c>
      <c r="F494" s="98" t="s">
        <v>243</v>
      </c>
      <c r="G494" s="99" t="s">
        <v>115</v>
      </c>
      <c r="H494" s="100">
        <v>0</v>
      </c>
      <c r="I494" s="100">
        <v>0</v>
      </c>
      <c r="J494" s="100">
        <v>0</v>
      </c>
      <c r="K494" s="641">
        <v>0</v>
      </c>
    </row>
    <row r="495" spans="1:11" ht="24">
      <c r="A495" s="630" t="s">
        <v>337</v>
      </c>
      <c r="B495" s="96" t="s">
        <v>349</v>
      </c>
      <c r="C495" s="97" t="s">
        <v>202</v>
      </c>
      <c r="D495" s="96"/>
      <c r="E495" s="96" t="s">
        <v>242</v>
      </c>
      <c r="F495" s="98" t="s">
        <v>243</v>
      </c>
      <c r="G495" s="98" t="s">
        <v>116</v>
      </c>
      <c r="H495" s="100">
        <v>0</v>
      </c>
      <c r="I495" s="100">
        <v>0</v>
      </c>
      <c r="J495" s="100">
        <v>0</v>
      </c>
      <c r="K495" s="641">
        <v>0</v>
      </c>
    </row>
    <row r="496" spans="1:11" ht="24">
      <c r="A496" s="630" t="s">
        <v>337</v>
      </c>
      <c r="B496" s="96" t="s">
        <v>349</v>
      </c>
      <c r="C496" s="97" t="s">
        <v>202</v>
      </c>
      <c r="D496" s="96"/>
      <c r="E496" s="96" t="s">
        <v>242</v>
      </c>
      <c r="F496" s="98" t="s">
        <v>243</v>
      </c>
      <c r="G496" s="98" t="s">
        <v>117</v>
      </c>
      <c r="H496" s="100">
        <v>0</v>
      </c>
      <c r="I496" s="100">
        <v>0</v>
      </c>
      <c r="J496" s="100">
        <v>0</v>
      </c>
      <c r="K496" s="641">
        <v>0</v>
      </c>
    </row>
    <row r="497" spans="1:11">
      <c r="A497" s="630"/>
      <c r="B497" s="96"/>
      <c r="C497" s="97"/>
      <c r="D497" s="96"/>
      <c r="E497" s="96"/>
      <c r="F497" s="104" t="s">
        <v>118</v>
      </c>
      <c r="G497" s="105"/>
      <c r="H497" s="106"/>
      <c r="I497" s="106"/>
      <c r="J497" s="106"/>
      <c r="K497" s="636"/>
    </row>
    <row r="498" spans="1:11" ht="24">
      <c r="A498" s="630" t="s">
        <v>337</v>
      </c>
      <c r="B498" s="107" t="s">
        <v>349</v>
      </c>
      <c r="C498" s="108" t="s">
        <v>202</v>
      </c>
      <c r="D498" s="107"/>
      <c r="E498" s="107" t="s">
        <v>222</v>
      </c>
      <c r="F498" s="108" t="s">
        <v>223</v>
      </c>
      <c r="G498" s="109" t="s">
        <v>107</v>
      </c>
      <c r="H498" s="110">
        <v>1</v>
      </c>
      <c r="I498" s="110">
        <v>0</v>
      </c>
      <c r="J498" s="110"/>
      <c r="K498" s="642"/>
    </row>
    <row r="499" spans="1:11" ht="24">
      <c r="A499" s="630" t="s">
        <v>337</v>
      </c>
      <c r="B499" s="107" t="s">
        <v>349</v>
      </c>
      <c r="C499" s="108" t="s">
        <v>202</v>
      </c>
      <c r="D499" s="107"/>
      <c r="E499" s="107" t="s">
        <v>222</v>
      </c>
      <c r="F499" s="108" t="s">
        <v>223</v>
      </c>
      <c r="G499" s="108" t="s">
        <v>108</v>
      </c>
      <c r="H499" s="110">
        <v>7225976</v>
      </c>
      <c r="I499" s="110">
        <v>0</v>
      </c>
      <c r="J499" s="110">
        <v>0</v>
      </c>
      <c r="K499" s="632"/>
    </row>
    <row r="500" spans="1:11" ht="24">
      <c r="A500" s="630" t="s">
        <v>337</v>
      </c>
      <c r="B500" s="107" t="s">
        <v>349</v>
      </c>
      <c r="C500" s="108" t="s">
        <v>202</v>
      </c>
      <c r="D500" s="107"/>
      <c r="E500" s="107" t="s">
        <v>222</v>
      </c>
      <c r="F500" s="108" t="s">
        <v>223</v>
      </c>
      <c r="G500" s="108" t="s">
        <v>109</v>
      </c>
      <c r="H500" s="110">
        <v>7225976</v>
      </c>
      <c r="I500" s="110"/>
      <c r="J500" s="110">
        <v>0</v>
      </c>
      <c r="K500" s="632"/>
    </row>
    <row r="501" spans="1:11">
      <c r="A501" s="630"/>
      <c r="B501" s="107"/>
      <c r="C501" s="108"/>
      <c r="D501" s="107"/>
      <c r="E501" s="107"/>
      <c r="F501" s="399" t="s">
        <v>114</v>
      </c>
      <c r="G501" s="401"/>
      <c r="H501" s="402">
        <v>-39674024</v>
      </c>
      <c r="I501" s="402"/>
      <c r="J501" s="402"/>
      <c r="K501" s="643"/>
    </row>
    <row r="502" spans="1:11" ht="24">
      <c r="A502" s="630" t="s">
        <v>337</v>
      </c>
      <c r="B502" s="107" t="s">
        <v>349</v>
      </c>
      <c r="C502" s="108" t="s">
        <v>202</v>
      </c>
      <c r="D502" s="107"/>
      <c r="E502" s="107" t="s">
        <v>222</v>
      </c>
      <c r="F502" s="108" t="s">
        <v>223</v>
      </c>
      <c r="G502" s="109" t="s">
        <v>111</v>
      </c>
      <c r="H502" s="110">
        <v>1</v>
      </c>
      <c r="I502" s="110"/>
      <c r="J502" s="110"/>
      <c r="K502" s="642"/>
    </row>
    <row r="503" spans="1:11" ht="24">
      <c r="A503" s="630" t="s">
        <v>337</v>
      </c>
      <c r="B503" s="107" t="s">
        <v>349</v>
      </c>
      <c r="C503" s="108" t="s">
        <v>202</v>
      </c>
      <c r="D503" s="107"/>
      <c r="E503" s="107" t="s">
        <v>222</v>
      </c>
      <c r="F503" s="108" t="s">
        <v>223</v>
      </c>
      <c r="G503" s="108" t="s">
        <v>112</v>
      </c>
      <c r="H503" s="110">
        <v>5342520</v>
      </c>
      <c r="I503" s="110">
        <v>0</v>
      </c>
      <c r="J503" s="110">
        <v>0</v>
      </c>
      <c r="K503" s="642"/>
    </row>
    <row r="504" spans="1:11" ht="24">
      <c r="A504" s="630" t="s">
        <v>337</v>
      </c>
      <c r="B504" s="107" t="s">
        <v>349</v>
      </c>
      <c r="C504" s="108" t="s">
        <v>202</v>
      </c>
      <c r="D504" s="107"/>
      <c r="E504" s="107" t="s">
        <v>222</v>
      </c>
      <c r="F504" s="108" t="s">
        <v>223</v>
      </c>
      <c r="G504" s="108" t="s">
        <v>113</v>
      </c>
      <c r="H504" s="110">
        <v>5342520</v>
      </c>
      <c r="I504" s="110">
        <v>0</v>
      </c>
      <c r="J504" s="110">
        <v>0</v>
      </c>
      <c r="K504" s="642"/>
    </row>
    <row r="505" spans="1:11">
      <c r="A505" s="630"/>
      <c r="B505" s="96"/>
      <c r="C505" s="97"/>
      <c r="D505" s="96"/>
      <c r="E505" s="96"/>
      <c r="F505" s="104" t="s">
        <v>118</v>
      </c>
      <c r="G505" s="105"/>
      <c r="H505" s="106">
        <v>-40193377</v>
      </c>
      <c r="I505" s="106">
        <v>-5342520</v>
      </c>
      <c r="J505" s="106">
        <v>0</v>
      </c>
      <c r="K505" s="635"/>
    </row>
    <row r="506" spans="1:11" ht="24">
      <c r="A506" s="630" t="s">
        <v>337</v>
      </c>
      <c r="B506" s="107" t="s">
        <v>349</v>
      </c>
      <c r="C506" s="108" t="s">
        <v>202</v>
      </c>
      <c r="D506" s="107"/>
      <c r="E506" s="107" t="s">
        <v>222</v>
      </c>
      <c r="F506" s="108" t="s">
        <v>223</v>
      </c>
      <c r="G506" s="99" t="s">
        <v>115</v>
      </c>
      <c r="H506" s="110">
        <v>0</v>
      </c>
      <c r="I506" s="110">
        <v>0</v>
      </c>
      <c r="J506" s="110">
        <v>0</v>
      </c>
      <c r="K506" s="640">
        <v>0</v>
      </c>
    </row>
    <row r="507" spans="1:11" ht="24">
      <c r="A507" s="630" t="s">
        <v>337</v>
      </c>
      <c r="B507" s="107" t="s">
        <v>349</v>
      </c>
      <c r="C507" s="108" t="s">
        <v>202</v>
      </c>
      <c r="D507" s="107"/>
      <c r="E507" s="107" t="s">
        <v>222</v>
      </c>
      <c r="F507" s="108" t="s">
        <v>223</v>
      </c>
      <c r="G507" s="98" t="s">
        <v>116</v>
      </c>
      <c r="H507" s="110">
        <v>0</v>
      </c>
      <c r="I507" s="110">
        <v>0</v>
      </c>
      <c r="J507" s="110">
        <v>0</v>
      </c>
      <c r="K507" s="640">
        <v>0</v>
      </c>
    </row>
    <row r="508" spans="1:11" ht="24">
      <c r="A508" s="630" t="s">
        <v>337</v>
      </c>
      <c r="B508" s="107" t="s">
        <v>349</v>
      </c>
      <c r="C508" s="108" t="s">
        <v>202</v>
      </c>
      <c r="D508" s="107"/>
      <c r="E508" s="107" t="s">
        <v>222</v>
      </c>
      <c r="F508" s="108" t="s">
        <v>223</v>
      </c>
      <c r="G508" s="98" t="s">
        <v>117</v>
      </c>
      <c r="H508" s="110">
        <v>0</v>
      </c>
      <c r="I508" s="110">
        <v>0</v>
      </c>
      <c r="J508" s="110">
        <v>0</v>
      </c>
      <c r="K508" s="640">
        <v>0</v>
      </c>
    </row>
    <row r="509" spans="1:11">
      <c r="A509" s="630"/>
      <c r="B509" s="96"/>
      <c r="C509" s="97"/>
      <c r="D509" s="96"/>
      <c r="E509" s="96"/>
      <c r="F509" s="104" t="s">
        <v>118</v>
      </c>
      <c r="G509" s="105"/>
      <c r="H509" s="106">
        <v>0</v>
      </c>
      <c r="I509" s="106">
        <v>0</v>
      </c>
      <c r="J509" s="106">
        <v>0</v>
      </c>
      <c r="K509" s="635"/>
    </row>
    <row r="510" spans="1:11" ht="24">
      <c r="A510" s="630" t="s">
        <v>337</v>
      </c>
      <c r="B510" s="96" t="s">
        <v>349</v>
      </c>
      <c r="C510" s="97" t="s">
        <v>202</v>
      </c>
      <c r="D510" s="96"/>
      <c r="E510" s="96" t="s">
        <v>224</v>
      </c>
      <c r="F510" s="98" t="s">
        <v>225</v>
      </c>
      <c r="G510" s="99" t="s">
        <v>107</v>
      </c>
      <c r="H510" s="100"/>
      <c r="I510" s="100">
        <v>1</v>
      </c>
      <c r="J510" s="100"/>
      <c r="K510" s="644"/>
    </row>
    <row r="511" spans="1:11" ht="24">
      <c r="A511" s="630" t="s">
        <v>337</v>
      </c>
      <c r="B511" s="96" t="s">
        <v>349</v>
      </c>
      <c r="C511" s="97" t="s">
        <v>202</v>
      </c>
      <c r="D511" s="96"/>
      <c r="E511" s="96" t="s">
        <v>224</v>
      </c>
      <c r="F511" s="98" t="s">
        <v>225</v>
      </c>
      <c r="G511" s="98" t="s">
        <v>108</v>
      </c>
      <c r="H511" s="100">
        <v>0</v>
      </c>
      <c r="I511" s="100">
        <v>233820000</v>
      </c>
      <c r="J511" s="100"/>
      <c r="K511" s="633"/>
    </row>
    <row r="512" spans="1:11" ht="24">
      <c r="A512" s="630" t="s">
        <v>337</v>
      </c>
      <c r="B512" s="96" t="s">
        <v>349</v>
      </c>
      <c r="C512" s="97" t="s">
        <v>202</v>
      </c>
      <c r="D512" s="96"/>
      <c r="E512" s="96" t="s">
        <v>224</v>
      </c>
      <c r="F512" s="98" t="s">
        <v>225</v>
      </c>
      <c r="G512" s="98" t="s">
        <v>109</v>
      </c>
      <c r="H512" s="100">
        <v>0</v>
      </c>
      <c r="I512" s="100">
        <v>233820000</v>
      </c>
      <c r="J512" s="100">
        <v>0</v>
      </c>
      <c r="K512" s="633"/>
    </row>
    <row r="513" spans="1:11">
      <c r="A513" s="630"/>
      <c r="B513" s="96"/>
      <c r="C513" s="97"/>
      <c r="D513" s="96"/>
      <c r="E513" s="96"/>
      <c r="F513" s="101" t="s">
        <v>110</v>
      </c>
      <c r="G513" s="102"/>
      <c r="H513" s="103">
        <v>0</v>
      </c>
      <c r="I513" s="103">
        <v>233820000</v>
      </c>
      <c r="J513" s="103">
        <v>-233820000</v>
      </c>
      <c r="K513" s="634"/>
    </row>
    <row r="514" spans="1:11" ht="24">
      <c r="A514" s="630" t="s">
        <v>337</v>
      </c>
      <c r="B514" s="96" t="s">
        <v>349</v>
      </c>
      <c r="C514" s="97" t="s">
        <v>202</v>
      </c>
      <c r="D514" s="96"/>
      <c r="E514" s="96" t="s">
        <v>224</v>
      </c>
      <c r="F514" s="98" t="s">
        <v>225</v>
      </c>
      <c r="G514" s="99" t="s">
        <v>111</v>
      </c>
      <c r="H514" s="100"/>
      <c r="I514" s="100">
        <v>1</v>
      </c>
      <c r="J514" s="100"/>
      <c r="K514" s="644"/>
    </row>
    <row r="515" spans="1:11" ht="24">
      <c r="A515" s="630" t="s">
        <v>337</v>
      </c>
      <c r="B515" s="96" t="s">
        <v>349</v>
      </c>
      <c r="C515" s="97" t="s">
        <v>202</v>
      </c>
      <c r="D515" s="96"/>
      <c r="E515" s="96" t="s">
        <v>224</v>
      </c>
      <c r="F515" s="98" t="s">
        <v>225</v>
      </c>
      <c r="G515" s="98" t="s">
        <v>112</v>
      </c>
      <c r="H515" s="100">
        <v>0</v>
      </c>
      <c r="I515" s="100">
        <v>220220000</v>
      </c>
      <c r="J515" s="100">
        <v>0</v>
      </c>
      <c r="K515" s="633"/>
    </row>
    <row r="516" spans="1:11" ht="24">
      <c r="A516" s="630" t="s">
        <v>337</v>
      </c>
      <c r="B516" s="96" t="s">
        <v>349</v>
      </c>
      <c r="C516" s="97" t="s">
        <v>202</v>
      </c>
      <c r="D516" s="96"/>
      <c r="E516" s="96" t="s">
        <v>224</v>
      </c>
      <c r="F516" s="98" t="s">
        <v>225</v>
      </c>
      <c r="G516" s="98" t="s">
        <v>113</v>
      </c>
      <c r="H516" s="100">
        <v>0</v>
      </c>
      <c r="I516" s="100">
        <v>220220000</v>
      </c>
      <c r="J516" s="100">
        <v>0</v>
      </c>
      <c r="K516" s="633"/>
    </row>
    <row r="517" spans="1:11" ht="24">
      <c r="A517" s="630"/>
      <c r="B517" s="96"/>
      <c r="C517" s="97"/>
      <c r="D517" s="96"/>
      <c r="E517" s="96"/>
      <c r="F517" s="101" t="s">
        <v>114</v>
      </c>
      <c r="G517" s="102"/>
      <c r="H517" s="103">
        <v>0</v>
      </c>
      <c r="I517" s="103">
        <v>220220000</v>
      </c>
      <c r="J517" s="103">
        <v>-220220000</v>
      </c>
      <c r="K517" s="634"/>
    </row>
    <row r="518" spans="1:11" ht="24">
      <c r="A518" s="630" t="s">
        <v>337</v>
      </c>
      <c r="B518" s="96" t="s">
        <v>349</v>
      </c>
      <c r="C518" s="97" t="s">
        <v>202</v>
      </c>
      <c r="D518" s="96"/>
      <c r="E518" s="96" t="s">
        <v>224</v>
      </c>
      <c r="F518" s="98" t="s">
        <v>225</v>
      </c>
      <c r="G518" s="99" t="s">
        <v>115</v>
      </c>
      <c r="H518" s="100"/>
      <c r="I518" s="100">
        <v>1</v>
      </c>
      <c r="J518" s="100"/>
      <c r="K518" s="644"/>
    </row>
    <row r="519" spans="1:11" ht="24">
      <c r="A519" s="630" t="s">
        <v>337</v>
      </c>
      <c r="B519" s="96" t="s">
        <v>349</v>
      </c>
      <c r="C519" s="97" t="s">
        <v>202</v>
      </c>
      <c r="D519" s="96"/>
      <c r="E519" s="96" t="s">
        <v>224</v>
      </c>
      <c r="F519" s="98" t="s">
        <v>225</v>
      </c>
      <c r="G519" s="98" t="s">
        <v>116</v>
      </c>
      <c r="H519" s="100">
        <v>0</v>
      </c>
      <c r="I519" s="100">
        <v>219679440</v>
      </c>
      <c r="J519" s="100">
        <v>0</v>
      </c>
      <c r="K519" s="644"/>
    </row>
    <row r="520" spans="1:11" ht="24">
      <c r="A520" s="630" t="s">
        <v>337</v>
      </c>
      <c r="B520" s="96" t="s">
        <v>349</v>
      </c>
      <c r="C520" s="97" t="s">
        <v>202</v>
      </c>
      <c r="D520" s="96"/>
      <c r="E520" s="96" t="s">
        <v>224</v>
      </c>
      <c r="F520" s="98" t="s">
        <v>225</v>
      </c>
      <c r="G520" s="98" t="s">
        <v>117</v>
      </c>
      <c r="H520" s="100">
        <v>0</v>
      </c>
      <c r="I520" s="100">
        <v>219679440</v>
      </c>
      <c r="J520" s="100">
        <v>0</v>
      </c>
      <c r="K520" s="644"/>
    </row>
    <row r="521" spans="1:11">
      <c r="A521" s="630"/>
      <c r="B521" s="96"/>
      <c r="C521" s="97"/>
      <c r="D521" s="96"/>
      <c r="E521" s="96"/>
      <c r="F521" s="104" t="s">
        <v>118</v>
      </c>
      <c r="G521" s="105"/>
      <c r="H521" s="106">
        <v>0</v>
      </c>
      <c r="I521" s="106">
        <v>219679440</v>
      </c>
      <c r="J521" s="106">
        <v>-219679440</v>
      </c>
      <c r="K521" s="635"/>
    </row>
    <row r="522" spans="1:11" ht="24">
      <c r="A522" s="630" t="s">
        <v>337</v>
      </c>
      <c r="B522" s="96" t="s">
        <v>349</v>
      </c>
      <c r="C522" s="97" t="s">
        <v>202</v>
      </c>
      <c r="D522" s="96"/>
      <c r="E522" s="107" t="s">
        <v>226</v>
      </c>
      <c r="F522" s="108" t="s">
        <v>227</v>
      </c>
      <c r="G522" s="109" t="s">
        <v>107</v>
      </c>
      <c r="H522" s="110">
        <v>2020</v>
      </c>
      <c r="I522" s="110">
        <v>1544</v>
      </c>
      <c r="J522" s="110">
        <v>1543</v>
      </c>
      <c r="K522" s="633">
        <v>1544</v>
      </c>
    </row>
    <row r="523" spans="1:11" ht="24">
      <c r="A523" s="630" t="s">
        <v>337</v>
      </c>
      <c r="B523" s="96" t="s">
        <v>349</v>
      </c>
      <c r="C523" s="97" t="s">
        <v>202</v>
      </c>
      <c r="D523" s="96"/>
      <c r="E523" s="107" t="s">
        <v>226</v>
      </c>
      <c r="F523" s="108" t="s">
        <v>227</v>
      </c>
      <c r="G523" s="108" t="s">
        <v>108</v>
      </c>
      <c r="H523" s="110">
        <v>581974024</v>
      </c>
      <c r="I523" s="110">
        <v>631200000</v>
      </c>
      <c r="J523" s="110">
        <v>626200000</v>
      </c>
      <c r="K523" s="633">
        <v>630600000</v>
      </c>
    </row>
    <row r="524" spans="1:11" ht="24">
      <c r="A524" s="630" t="s">
        <v>337</v>
      </c>
      <c r="B524" s="96" t="s">
        <v>349</v>
      </c>
      <c r="C524" s="97" t="s">
        <v>202</v>
      </c>
      <c r="D524" s="96"/>
      <c r="E524" s="107" t="s">
        <v>226</v>
      </c>
      <c r="F524" s="108" t="s">
        <v>227</v>
      </c>
      <c r="G524" s="108" t="s">
        <v>109</v>
      </c>
      <c r="H524" s="110">
        <v>288106</v>
      </c>
      <c r="I524" s="110">
        <v>408808</v>
      </c>
      <c r="J524" s="110">
        <v>405832.79325988336</v>
      </c>
      <c r="K524" s="633">
        <f>K523/K522</f>
        <v>408419.689119171</v>
      </c>
    </row>
    <row r="525" spans="1:11">
      <c r="A525" s="630"/>
      <c r="B525" s="96"/>
      <c r="C525" s="97"/>
      <c r="D525" s="96"/>
      <c r="E525" s="107"/>
      <c r="F525" s="400" t="s">
        <v>110</v>
      </c>
      <c r="G525" s="401"/>
      <c r="H525" s="402"/>
      <c r="I525" s="402">
        <v>120702</v>
      </c>
      <c r="J525" s="402">
        <v>-2975.2067401166423</v>
      </c>
      <c r="K525" s="643">
        <f>K524-J524</f>
        <v>2586.8958592876443</v>
      </c>
    </row>
    <row r="526" spans="1:11" ht="24">
      <c r="A526" s="630" t="s">
        <v>337</v>
      </c>
      <c r="B526" s="96" t="s">
        <v>349</v>
      </c>
      <c r="C526" s="97" t="s">
        <v>202</v>
      </c>
      <c r="D526" s="96"/>
      <c r="E526" s="107" t="s">
        <v>226</v>
      </c>
      <c r="F526" s="108" t="s">
        <v>227</v>
      </c>
      <c r="G526" s="109" t="s">
        <v>111</v>
      </c>
      <c r="H526" s="110">
        <v>2020</v>
      </c>
      <c r="I526" s="110">
        <v>1544</v>
      </c>
      <c r="J526" s="110">
        <v>1543</v>
      </c>
      <c r="K526" s="633">
        <v>1544</v>
      </c>
    </row>
    <row r="527" spans="1:11" ht="24">
      <c r="A527" s="630" t="s">
        <v>337</v>
      </c>
      <c r="B527" s="96" t="s">
        <v>349</v>
      </c>
      <c r="C527" s="97" t="s">
        <v>202</v>
      </c>
      <c r="D527" s="96"/>
      <c r="E527" s="107" t="s">
        <v>226</v>
      </c>
      <c r="F527" s="108" t="s">
        <v>227</v>
      </c>
      <c r="G527" s="108" t="s">
        <v>112</v>
      </c>
      <c r="H527" s="110">
        <v>974024</v>
      </c>
      <c r="I527" s="110">
        <v>295200000</v>
      </c>
      <c r="J527" s="110">
        <v>1226200000</v>
      </c>
      <c r="K527" s="633">
        <v>630600000</v>
      </c>
    </row>
    <row r="528" spans="1:11" ht="24">
      <c r="A528" s="630" t="s">
        <v>337</v>
      </c>
      <c r="B528" s="96" t="s">
        <v>349</v>
      </c>
      <c r="C528" s="97" t="s">
        <v>202</v>
      </c>
      <c r="D528" s="96"/>
      <c r="E528" s="107" t="s">
        <v>226</v>
      </c>
      <c r="F528" s="108" t="s">
        <v>227</v>
      </c>
      <c r="G528" s="108" t="s">
        <v>113</v>
      </c>
      <c r="H528" s="110">
        <v>482</v>
      </c>
      <c r="I528" s="110">
        <v>191192</v>
      </c>
      <c r="J528" s="110">
        <v>794685.67725210625</v>
      </c>
      <c r="K528" s="633">
        <f>K527/K526</f>
        <v>408419.689119171</v>
      </c>
    </row>
    <row r="529" spans="1:13" ht="24">
      <c r="A529" s="630"/>
      <c r="B529" s="96"/>
      <c r="C529" s="97"/>
      <c r="D529" s="96"/>
      <c r="E529" s="107"/>
      <c r="F529" s="400" t="s">
        <v>114</v>
      </c>
      <c r="G529" s="401"/>
      <c r="H529" s="402"/>
      <c r="I529" s="402">
        <v>190710</v>
      </c>
      <c r="J529" s="402">
        <v>603493.67725210625</v>
      </c>
      <c r="K529" s="634">
        <f>K528-J528</f>
        <v>-386265.98813293525</v>
      </c>
    </row>
    <row r="530" spans="1:13" ht="24">
      <c r="A530" s="630" t="s">
        <v>337</v>
      </c>
      <c r="B530" s="96" t="s">
        <v>349</v>
      </c>
      <c r="C530" s="97" t="s">
        <v>202</v>
      </c>
      <c r="D530" s="96"/>
      <c r="E530" s="107" t="s">
        <v>226</v>
      </c>
      <c r="F530" s="108" t="s">
        <v>227</v>
      </c>
      <c r="G530" s="109" t="s">
        <v>115</v>
      </c>
      <c r="H530" s="110"/>
      <c r="I530" s="110"/>
      <c r="J530" s="110">
        <v>1100</v>
      </c>
      <c r="K530" s="633">
        <v>0</v>
      </c>
    </row>
    <row r="531" spans="1:13" ht="24">
      <c r="A531" s="630" t="s">
        <v>337</v>
      </c>
      <c r="B531" s="96" t="s">
        <v>349</v>
      </c>
      <c r="C531" s="97" t="s">
        <v>202</v>
      </c>
      <c r="D531" s="96"/>
      <c r="E531" s="107" t="s">
        <v>226</v>
      </c>
      <c r="F531" s="108" t="s">
        <v>227</v>
      </c>
      <c r="G531" s="108" t="s">
        <v>116</v>
      </c>
      <c r="H531" s="110">
        <v>0</v>
      </c>
      <c r="I531" s="110">
        <v>122953286</v>
      </c>
      <c r="J531" s="110">
        <v>1225504483</v>
      </c>
      <c r="K531" s="633">
        <v>0</v>
      </c>
      <c r="M531" s="157"/>
    </row>
    <row r="532" spans="1:13" ht="24">
      <c r="A532" s="630" t="s">
        <v>337</v>
      </c>
      <c r="B532" s="96" t="s">
        <v>349</v>
      </c>
      <c r="C532" s="97" t="s">
        <v>202</v>
      </c>
      <c r="D532" s="96"/>
      <c r="E532" s="107" t="s">
        <v>226</v>
      </c>
      <c r="F532" s="108" t="s">
        <v>227</v>
      </c>
      <c r="G532" s="108" t="s">
        <v>117</v>
      </c>
      <c r="H532" s="110">
        <v>0</v>
      </c>
      <c r="I532" s="110">
        <v>122953286</v>
      </c>
      <c r="J532" s="110">
        <v>1167147.1266666667</v>
      </c>
      <c r="K532" s="633">
        <v>0</v>
      </c>
    </row>
    <row r="533" spans="1:13">
      <c r="A533" s="630"/>
      <c r="B533" s="96"/>
      <c r="C533" s="97"/>
      <c r="D533" s="96"/>
      <c r="E533" s="107"/>
      <c r="F533" s="399" t="s">
        <v>118</v>
      </c>
      <c r="G533" s="403"/>
      <c r="H533" s="404">
        <v>0</v>
      </c>
      <c r="I533" s="404">
        <v>122953286</v>
      </c>
      <c r="J533" s="404">
        <v>-121786138.87333333</v>
      </c>
      <c r="K533" s="635">
        <v>0</v>
      </c>
    </row>
    <row r="534" spans="1:13" ht="24">
      <c r="A534" s="630" t="s">
        <v>337</v>
      </c>
      <c r="B534" s="96" t="s">
        <v>349</v>
      </c>
      <c r="C534" s="97" t="s">
        <v>202</v>
      </c>
      <c r="D534" s="96"/>
      <c r="E534" s="96" t="s">
        <v>228</v>
      </c>
      <c r="F534" s="98" t="s">
        <v>229</v>
      </c>
      <c r="G534" s="99" t="s">
        <v>107</v>
      </c>
      <c r="H534" s="100">
        <v>1</v>
      </c>
      <c r="I534" s="100">
        <v>1</v>
      </c>
      <c r="J534" s="100">
        <v>1</v>
      </c>
      <c r="K534" s="633">
        <v>1</v>
      </c>
    </row>
    <row r="535" spans="1:13" ht="24">
      <c r="A535" s="630" t="s">
        <v>337</v>
      </c>
      <c r="B535" s="96" t="s">
        <v>349</v>
      </c>
      <c r="C535" s="97" t="s">
        <v>202</v>
      </c>
      <c r="D535" s="96"/>
      <c r="E535" s="96" t="s">
        <v>228</v>
      </c>
      <c r="F535" s="98" t="s">
        <v>229</v>
      </c>
      <c r="G535" s="98" t="s">
        <v>108</v>
      </c>
      <c r="H535" s="100">
        <v>2300000</v>
      </c>
      <c r="I535" s="100">
        <v>5000000</v>
      </c>
      <c r="J535" s="100">
        <v>2000000</v>
      </c>
      <c r="K535" s="633">
        <v>1500000</v>
      </c>
    </row>
    <row r="536" spans="1:13" ht="24">
      <c r="A536" s="630" t="s">
        <v>337</v>
      </c>
      <c r="B536" s="96" t="s">
        <v>349</v>
      </c>
      <c r="C536" s="97" t="s">
        <v>202</v>
      </c>
      <c r="D536" s="96"/>
      <c r="E536" s="96" t="s">
        <v>228</v>
      </c>
      <c r="F536" s="98" t="s">
        <v>229</v>
      </c>
      <c r="G536" s="98" t="s">
        <v>109</v>
      </c>
      <c r="H536" s="100">
        <v>2300000</v>
      </c>
      <c r="I536" s="100">
        <v>5000000</v>
      </c>
      <c r="J536" s="100">
        <v>2000000</v>
      </c>
      <c r="K536" s="633">
        <f>K535/K534</f>
        <v>1500000</v>
      </c>
    </row>
    <row r="537" spans="1:13">
      <c r="A537" s="630"/>
      <c r="B537" s="96"/>
      <c r="C537" s="97"/>
      <c r="D537" s="96"/>
      <c r="E537" s="96"/>
      <c r="F537" s="101" t="s">
        <v>110</v>
      </c>
      <c r="G537" s="102"/>
      <c r="H537" s="103">
        <v>-1200000</v>
      </c>
      <c r="I537" s="103">
        <v>2700000</v>
      </c>
      <c r="J537" s="103">
        <v>-3000000</v>
      </c>
      <c r="K537" s="634"/>
    </row>
    <row r="538" spans="1:13" ht="24">
      <c r="A538" s="630" t="s">
        <v>337</v>
      </c>
      <c r="B538" s="96" t="s">
        <v>349</v>
      </c>
      <c r="C538" s="97" t="s">
        <v>202</v>
      </c>
      <c r="D538" s="96"/>
      <c r="E538" s="96" t="s">
        <v>228</v>
      </c>
      <c r="F538" s="98" t="s">
        <v>229</v>
      </c>
      <c r="G538" s="99" t="s">
        <v>111</v>
      </c>
      <c r="H538" s="100">
        <v>1</v>
      </c>
      <c r="I538" s="100">
        <v>1</v>
      </c>
      <c r="J538" s="100">
        <v>1</v>
      </c>
      <c r="K538" s="633">
        <v>1</v>
      </c>
    </row>
    <row r="539" spans="1:13" ht="24">
      <c r="A539" s="630" t="s">
        <v>337</v>
      </c>
      <c r="B539" s="96" t="s">
        <v>349</v>
      </c>
      <c r="C539" s="97" t="s">
        <v>202</v>
      </c>
      <c r="D539" s="96"/>
      <c r="E539" s="96" t="s">
        <v>228</v>
      </c>
      <c r="F539" s="98" t="s">
        <v>229</v>
      </c>
      <c r="G539" s="98" t="s">
        <v>112</v>
      </c>
      <c r="H539" s="100">
        <v>2300000</v>
      </c>
      <c r="I539" s="100">
        <v>5800000</v>
      </c>
      <c r="J539" s="100">
        <v>2000000</v>
      </c>
      <c r="K539" s="633">
        <v>1500000</v>
      </c>
    </row>
    <row r="540" spans="1:13" ht="24">
      <c r="A540" s="630" t="s">
        <v>337</v>
      </c>
      <c r="B540" s="96" t="s">
        <v>349</v>
      </c>
      <c r="C540" s="97" t="s">
        <v>202</v>
      </c>
      <c r="D540" s="96"/>
      <c r="E540" s="96" t="s">
        <v>228</v>
      </c>
      <c r="F540" s="98" t="s">
        <v>229</v>
      </c>
      <c r="G540" s="98" t="s">
        <v>113</v>
      </c>
      <c r="H540" s="100">
        <v>2300000</v>
      </c>
      <c r="I540" s="100">
        <v>5800000</v>
      </c>
      <c r="J540" s="100">
        <v>2000000</v>
      </c>
      <c r="K540" s="633">
        <f>K539/K538</f>
        <v>1500000</v>
      </c>
    </row>
    <row r="541" spans="1:13" ht="24">
      <c r="A541" s="630"/>
      <c r="B541" s="96"/>
      <c r="C541" s="97"/>
      <c r="D541" s="96"/>
      <c r="E541" s="96"/>
      <c r="F541" s="101" t="s">
        <v>114</v>
      </c>
      <c r="G541" s="102"/>
      <c r="H541" s="103">
        <v>1050000</v>
      </c>
      <c r="I541" s="103">
        <v>3500000</v>
      </c>
      <c r="J541" s="103">
        <v>-3800000</v>
      </c>
      <c r="K541" s="634">
        <f>K540-J540</f>
        <v>-500000</v>
      </c>
    </row>
    <row r="542" spans="1:13" ht="24">
      <c r="A542" s="630" t="s">
        <v>337</v>
      </c>
      <c r="B542" s="96" t="s">
        <v>349</v>
      </c>
      <c r="C542" s="97" t="s">
        <v>202</v>
      </c>
      <c r="D542" s="96"/>
      <c r="E542" s="96" t="s">
        <v>228</v>
      </c>
      <c r="F542" s="98" t="s">
        <v>229</v>
      </c>
      <c r="G542" s="99" t="s">
        <v>115</v>
      </c>
      <c r="H542" s="100">
        <v>1</v>
      </c>
      <c r="I542" s="100">
        <v>1</v>
      </c>
      <c r="J542" s="100">
        <v>1</v>
      </c>
      <c r="K542" s="633">
        <v>0</v>
      </c>
    </row>
    <row r="543" spans="1:13" ht="24">
      <c r="A543" s="630" t="s">
        <v>337</v>
      </c>
      <c r="B543" s="96" t="s">
        <v>349</v>
      </c>
      <c r="C543" s="97" t="s">
        <v>202</v>
      </c>
      <c r="D543" s="96"/>
      <c r="E543" s="96" t="s">
        <v>228</v>
      </c>
      <c r="F543" s="98" t="s">
        <v>229</v>
      </c>
      <c r="G543" s="98" t="s">
        <v>116</v>
      </c>
      <c r="H543" s="100">
        <v>919356</v>
      </c>
      <c r="I543" s="100">
        <v>5786431</v>
      </c>
      <c r="J543" s="100">
        <v>1651127</v>
      </c>
      <c r="K543" s="633">
        <v>0</v>
      </c>
    </row>
    <row r="544" spans="1:13" ht="24">
      <c r="A544" s="630" t="s">
        <v>337</v>
      </c>
      <c r="B544" s="96" t="s">
        <v>349</v>
      </c>
      <c r="C544" s="97" t="s">
        <v>202</v>
      </c>
      <c r="D544" s="96"/>
      <c r="E544" s="96" t="s">
        <v>228</v>
      </c>
      <c r="F544" s="98" t="s">
        <v>229</v>
      </c>
      <c r="G544" s="98" t="s">
        <v>117</v>
      </c>
      <c r="H544" s="100">
        <v>919356</v>
      </c>
      <c r="I544" s="100">
        <v>5786431</v>
      </c>
      <c r="J544" s="100">
        <v>1651127</v>
      </c>
      <c r="K544" s="633">
        <v>0</v>
      </c>
    </row>
    <row r="545" spans="1:11">
      <c r="A545" s="630"/>
      <c r="B545" s="96"/>
      <c r="C545" s="97"/>
      <c r="D545" s="96"/>
      <c r="E545" s="96"/>
      <c r="F545" s="104" t="s">
        <v>118</v>
      </c>
      <c r="G545" s="105"/>
      <c r="H545" s="106">
        <v>-1116554</v>
      </c>
      <c r="I545" s="106">
        <v>4867075</v>
      </c>
      <c r="J545" s="106">
        <v>-5786431</v>
      </c>
      <c r="K545" s="635">
        <f>K544-J544</f>
        <v>-1651127</v>
      </c>
    </row>
    <row r="546" spans="1:11" ht="24">
      <c r="A546" s="630" t="s">
        <v>337</v>
      </c>
      <c r="B546" s="96" t="s">
        <v>349</v>
      </c>
      <c r="C546" s="97" t="s">
        <v>202</v>
      </c>
      <c r="D546" s="96"/>
      <c r="E546" s="96" t="s">
        <v>236</v>
      </c>
      <c r="F546" s="98" t="s">
        <v>237</v>
      </c>
      <c r="G546" s="99" t="s">
        <v>107</v>
      </c>
      <c r="H546" s="100">
        <v>2</v>
      </c>
      <c r="I546" s="100">
        <v>2</v>
      </c>
      <c r="J546" s="100"/>
      <c r="K546" s="633">
        <v>0</v>
      </c>
    </row>
    <row r="547" spans="1:11" ht="24">
      <c r="A547" s="630" t="s">
        <v>337</v>
      </c>
      <c r="B547" s="96" t="s">
        <v>349</v>
      </c>
      <c r="C547" s="97" t="s">
        <v>202</v>
      </c>
      <c r="D547" s="96"/>
      <c r="E547" s="96" t="s">
        <v>236</v>
      </c>
      <c r="F547" s="98" t="s">
        <v>237</v>
      </c>
      <c r="G547" s="98" t="s">
        <v>108</v>
      </c>
      <c r="H547" s="100">
        <v>110000000</v>
      </c>
      <c r="I547" s="100">
        <v>110000000</v>
      </c>
      <c r="J547" s="100">
        <v>0</v>
      </c>
      <c r="K547" s="633">
        <v>0</v>
      </c>
    </row>
    <row r="548" spans="1:11" ht="24">
      <c r="A548" s="630" t="s">
        <v>337</v>
      </c>
      <c r="B548" s="96" t="s">
        <v>349</v>
      </c>
      <c r="C548" s="97" t="s">
        <v>202</v>
      </c>
      <c r="D548" s="96"/>
      <c r="E548" s="96" t="s">
        <v>236</v>
      </c>
      <c r="F548" s="98" t="s">
        <v>237</v>
      </c>
      <c r="G548" s="98" t="s">
        <v>109</v>
      </c>
      <c r="H548" s="100">
        <v>55000000</v>
      </c>
      <c r="I548" s="100">
        <v>55000000</v>
      </c>
      <c r="J548" s="100">
        <v>0</v>
      </c>
      <c r="K548" s="633">
        <v>0</v>
      </c>
    </row>
    <row r="549" spans="1:11">
      <c r="A549" s="630"/>
      <c r="B549" s="96"/>
      <c r="C549" s="97"/>
      <c r="D549" s="96"/>
      <c r="E549" s="96"/>
      <c r="F549" s="101" t="s">
        <v>110</v>
      </c>
      <c r="G549" s="102"/>
      <c r="H549" s="103">
        <v>55000000</v>
      </c>
      <c r="I549" s="103">
        <v>0</v>
      </c>
      <c r="J549" s="103">
        <v>-55000000</v>
      </c>
      <c r="K549" s="634"/>
    </row>
    <row r="550" spans="1:11" ht="24">
      <c r="A550" s="630" t="s">
        <v>337</v>
      </c>
      <c r="B550" s="96" t="s">
        <v>349</v>
      </c>
      <c r="C550" s="97" t="s">
        <v>202</v>
      </c>
      <c r="D550" s="96"/>
      <c r="E550" s="96" t="s">
        <v>236</v>
      </c>
      <c r="F550" s="98" t="s">
        <v>237</v>
      </c>
      <c r="G550" s="99" t="s">
        <v>111</v>
      </c>
      <c r="H550" s="100">
        <v>2</v>
      </c>
      <c r="I550" s="100">
        <v>2</v>
      </c>
      <c r="J550" s="100"/>
      <c r="K550" s="633">
        <v>0</v>
      </c>
    </row>
    <row r="551" spans="1:11" ht="24">
      <c r="A551" s="630" t="s">
        <v>337</v>
      </c>
      <c r="B551" s="96" t="s">
        <v>349</v>
      </c>
      <c r="C551" s="97" t="s">
        <v>202</v>
      </c>
      <c r="D551" s="96"/>
      <c r="E551" s="96" t="s">
        <v>236</v>
      </c>
      <c r="F551" s="98" t="s">
        <v>237</v>
      </c>
      <c r="G551" s="98" t="s">
        <v>112</v>
      </c>
      <c r="H551" s="100">
        <v>110000000</v>
      </c>
      <c r="I551" s="100">
        <v>0</v>
      </c>
      <c r="J551" s="100">
        <v>0</v>
      </c>
      <c r="K551" s="633">
        <v>0</v>
      </c>
    </row>
    <row r="552" spans="1:11" ht="24">
      <c r="A552" s="630" t="s">
        <v>337</v>
      </c>
      <c r="B552" s="96" t="s">
        <v>349</v>
      </c>
      <c r="C552" s="97" t="s">
        <v>202</v>
      </c>
      <c r="D552" s="96"/>
      <c r="E552" s="96" t="s">
        <v>236</v>
      </c>
      <c r="F552" s="98" t="s">
        <v>237</v>
      </c>
      <c r="G552" s="98" t="s">
        <v>113</v>
      </c>
      <c r="H552" s="100">
        <v>55000000</v>
      </c>
      <c r="I552" s="100">
        <v>0</v>
      </c>
      <c r="J552" s="100">
        <v>0</v>
      </c>
      <c r="K552" s="633">
        <v>0</v>
      </c>
    </row>
    <row r="553" spans="1:11" ht="24">
      <c r="A553" s="630"/>
      <c r="B553" s="96"/>
      <c r="C553" s="97"/>
      <c r="D553" s="96"/>
      <c r="E553" s="96"/>
      <c r="F553" s="101" t="s">
        <v>114</v>
      </c>
      <c r="G553" s="102"/>
      <c r="H553" s="103">
        <v>55000000</v>
      </c>
      <c r="I553" s="103">
        <v>-55000000</v>
      </c>
      <c r="J553" s="103">
        <v>0</v>
      </c>
      <c r="K553" s="634"/>
    </row>
    <row r="554" spans="1:11" ht="24">
      <c r="A554" s="630" t="s">
        <v>337</v>
      </c>
      <c r="B554" s="96" t="s">
        <v>349</v>
      </c>
      <c r="C554" s="97" t="s">
        <v>202</v>
      </c>
      <c r="D554" s="96"/>
      <c r="E554" s="96" t="s">
        <v>236</v>
      </c>
      <c r="F554" s="98" t="s">
        <v>237</v>
      </c>
      <c r="G554" s="99" t="s">
        <v>115</v>
      </c>
      <c r="H554" s="100"/>
      <c r="I554" s="100"/>
      <c r="J554" s="100"/>
      <c r="K554" s="633">
        <v>0</v>
      </c>
    </row>
    <row r="555" spans="1:11" ht="24">
      <c r="A555" s="630" t="s">
        <v>337</v>
      </c>
      <c r="B555" s="96" t="s">
        <v>349</v>
      </c>
      <c r="C555" s="97" t="s">
        <v>202</v>
      </c>
      <c r="D555" s="96"/>
      <c r="E555" s="96" t="s">
        <v>236</v>
      </c>
      <c r="F555" s="98" t="s">
        <v>237</v>
      </c>
      <c r="G555" s="98" t="s">
        <v>116</v>
      </c>
      <c r="H555" s="100">
        <v>0</v>
      </c>
      <c r="I555" s="100">
        <v>0</v>
      </c>
      <c r="J555" s="100">
        <v>0</v>
      </c>
      <c r="K555" s="633">
        <v>0</v>
      </c>
    </row>
    <row r="556" spans="1:11" ht="24">
      <c r="A556" s="630" t="s">
        <v>337</v>
      </c>
      <c r="B556" s="96" t="s">
        <v>349</v>
      </c>
      <c r="C556" s="97" t="s">
        <v>202</v>
      </c>
      <c r="D556" s="96"/>
      <c r="E556" s="96" t="s">
        <v>236</v>
      </c>
      <c r="F556" s="98" t="s">
        <v>237</v>
      </c>
      <c r="G556" s="98" t="s">
        <v>117</v>
      </c>
      <c r="H556" s="100">
        <v>0</v>
      </c>
      <c r="I556" s="100">
        <v>0</v>
      </c>
      <c r="J556" s="100">
        <v>0</v>
      </c>
      <c r="K556" s="633">
        <v>0</v>
      </c>
    </row>
    <row r="557" spans="1:11">
      <c r="A557" s="630"/>
      <c r="B557" s="96"/>
      <c r="C557" s="97"/>
      <c r="D557" s="96"/>
      <c r="E557" s="96"/>
      <c r="F557" s="104" t="s">
        <v>118</v>
      </c>
      <c r="G557" s="105"/>
      <c r="H557" s="106">
        <v>0</v>
      </c>
      <c r="I557" s="106">
        <v>0</v>
      </c>
      <c r="J557" s="106">
        <v>0</v>
      </c>
      <c r="K557" s="635"/>
    </row>
    <row r="558" spans="1:11" ht="24">
      <c r="A558" s="630" t="s">
        <v>337</v>
      </c>
      <c r="B558" s="96" t="s">
        <v>349</v>
      </c>
      <c r="C558" s="97" t="s">
        <v>202</v>
      </c>
      <c r="D558" s="96"/>
      <c r="E558" s="96" t="s">
        <v>230</v>
      </c>
      <c r="F558" s="98" t="s">
        <v>231</v>
      </c>
      <c r="G558" s="99" t="s">
        <v>107</v>
      </c>
      <c r="H558" s="100"/>
      <c r="I558" s="100"/>
      <c r="J558" s="100"/>
      <c r="K558" s="633"/>
    </row>
    <row r="559" spans="1:11" ht="24">
      <c r="A559" s="630" t="s">
        <v>337</v>
      </c>
      <c r="B559" s="96" t="s">
        <v>349</v>
      </c>
      <c r="C559" s="97" t="s">
        <v>202</v>
      </c>
      <c r="D559" s="96"/>
      <c r="E559" s="96" t="s">
        <v>230</v>
      </c>
      <c r="F559" s="98" t="s">
        <v>231</v>
      </c>
      <c r="G559" s="98" t="s">
        <v>108</v>
      </c>
      <c r="H559" s="100">
        <v>1200000</v>
      </c>
      <c r="I559" s="100">
        <v>0</v>
      </c>
      <c r="J559" s="100">
        <v>0</v>
      </c>
      <c r="K559" s="633"/>
    </row>
    <row r="560" spans="1:11" ht="24">
      <c r="A560" s="630" t="s">
        <v>337</v>
      </c>
      <c r="B560" s="96" t="s">
        <v>349</v>
      </c>
      <c r="C560" s="97" t="s">
        <v>202</v>
      </c>
      <c r="D560" s="96"/>
      <c r="E560" s="96" t="s">
        <v>230</v>
      </c>
      <c r="F560" s="98" t="s">
        <v>231</v>
      </c>
      <c r="G560" s="98" t="s">
        <v>109</v>
      </c>
      <c r="H560" s="100">
        <v>1200000</v>
      </c>
      <c r="I560" s="100">
        <v>0</v>
      </c>
      <c r="J560" s="100">
        <v>0</v>
      </c>
      <c r="K560" s="633"/>
    </row>
    <row r="561" spans="1:11">
      <c r="A561" s="630"/>
      <c r="B561" s="96"/>
      <c r="C561" s="97"/>
      <c r="D561" s="96"/>
      <c r="E561" s="96"/>
      <c r="F561" s="101" t="s">
        <v>110</v>
      </c>
      <c r="G561" s="102"/>
      <c r="H561" s="103">
        <v>1200000</v>
      </c>
      <c r="I561" s="103">
        <v>-1200000</v>
      </c>
      <c r="J561" s="103">
        <v>0</v>
      </c>
      <c r="K561" s="634"/>
    </row>
    <row r="562" spans="1:11" ht="24">
      <c r="A562" s="630" t="s">
        <v>337</v>
      </c>
      <c r="B562" s="96" t="s">
        <v>349</v>
      </c>
      <c r="C562" s="97" t="s">
        <v>202</v>
      </c>
      <c r="D562" s="96"/>
      <c r="E562" s="96" t="s">
        <v>230</v>
      </c>
      <c r="F562" s="98" t="s">
        <v>231</v>
      </c>
      <c r="G562" s="99" t="s">
        <v>111</v>
      </c>
      <c r="H562" s="100"/>
      <c r="I562" s="100"/>
      <c r="J562" s="100"/>
      <c r="K562" s="633"/>
    </row>
    <row r="563" spans="1:11" ht="24">
      <c r="A563" s="630" t="s">
        <v>337</v>
      </c>
      <c r="B563" s="96" t="s">
        <v>349</v>
      </c>
      <c r="C563" s="97" t="s">
        <v>202</v>
      </c>
      <c r="D563" s="96"/>
      <c r="E563" s="96" t="s">
        <v>230</v>
      </c>
      <c r="F563" s="98" t="s">
        <v>231</v>
      </c>
      <c r="G563" s="98" t="s">
        <v>112</v>
      </c>
      <c r="H563" s="100">
        <v>1200000</v>
      </c>
      <c r="I563" s="100">
        <v>770000</v>
      </c>
      <c r="J563" s="100">
        <v>0</v>
      </c>
      <c r="K563" s="633"/>
    </row>
    <row r="564" spans="1:11" ht="24">
      <c r="A564" s="630" t="s">
        <v>337</v>
      </c>
      <c r="B564" s="96" t="s">
        <v>349</v>
      </c>
      <c r="C564" s="97" t="s">
        <v>202</v>
      </c>
      <c r="D564" s="96"/>
      <c r="E564" s="96" t="s">
        <v>230</v>
      </c>
      <c r="F564" s="98" t="s">
        <v>231</v>
      </c>
      <c r="G564" s="98" t="s">
        <v>113</v>
      </c>
      <c r="H564" s="100">
        <v>1200000</v>
      </c>
      <c r="I564" s="100">
        <v>770000</v>
      </c>
      <c r="J564" s="100">
        <v>0</v>
      </c>
      <c r="K564" s="633"/>
    </row>
    <row r="565" spans="1:11" ht="24">
      <c r="A565" s="630"/>
      <c r="B565" s="96"/>
      <c r="C565" s="97"/>
      <c r="D565" s="96"/>
      <c r="E565" s="96"/>
      <c r="F565" s="101" t="s">
        <v>114</v>
      </c>
      <c r="G565" s="102"/>
      <c r="H565" s="103">
        <v>1200000</v>
      </c>
      <c r="I565" s="103">
        <v>-430000</v>
      </c>
      <c r="J565" s="103">
        <v>-770000</v>
      </c>
      <c r="K565" s="634"/>
    </row>
    <row r="566" spans="1:11" ht="24">
      <c r="A566" s="630" t="s">
        <v>337</v>
      </c>
      <c r="B566" s="96" t="s">
        <v>349</v>
      </c>
      <c r="C566" s="97" t="s">
        <v>202</v>
      </c>
      <c r="D566" s="96"/>
      <c r="E566" s="96" t="s">
        <v>230</v>
      </c>
      <c r="F566" s="98" t="s">
        <v>231</v>
      </c>
      <c r="G566" s="99" t="s">
        <v>115</v>
      </c>
      <c r="H566" s="100"/>
      <c r="I566" s="100"/>
      <c r="J566" s="100"/>
      <c r="K566" s="633"/>
    </row>
    <row r="567" spans="1:11" ht="24">
      <c r="A567" s="630" t="s">
        <v>337</v>
      </c>
      <c r="B567" s="96" t="s">
        <v>349</v>
      </c>
      <c r="C567" s="97" t="s">
        <v>202</v>
      </c>
      <c r="D567" s="96"/>
      <c r="E567" s="96" t="s">
        <v>230</v>
      </c>
      <c r="F567" s="98" t="s">
        <v>231</v>
      </c>
      <c r="G567" s="98" t="s">
        <v>116</v>
      </c>
      <c r="H567" s="100">
        <v>395388.52</v>
      </c>
      <c r="I567" s="100">
        <v>283240</v>
      </c>
      <c r="J567" s="100">
        <v>0</v>
      </c>
      <c r="K567" s="633"/>
    </row>
    <row r="568" spans="1:11" ht="24">
      <c r="A568" s="630" t="s">
        <v>337</v>
      </c>
      <c r="B568" s="96" t="s">
        <v>349</v>
      </c>
      <c r="C568" s="97" t="s">
        <v>202</v>
      </c>
      <c r="D568" s="96"/>
      <c r="E568" s="96" t="s">
        <v>230</v>
      </c>
      <c r="F568" s="98" t="s">
        <v>231</v>
      </c>
      <c r="G568" s="98" t="s">
        <v>117</v>
      </c>
      <c r="H568" s="100">
        <v>395389</v>
      </c>
      <c r="I568" s="100">
        <v>283240</v>
      </c>
      <c r="J568" s="100">
        <v>0</v>
      </c>
      <c r="K568" s="633"/>
    </row>
    <row r="569" spans="1:11">
      <c r="A569" s="630"/>
      <c r="B569" s="96"/>
      <c r="C569" s="97"/>
      <c r="D569" s="96"/>
      <c r="E569" s="96"/>
      <c r="F569" s="104" t="s">
        <v>118</v>
      </c>
      <c r="G569" s="105"/>
      <c r="H569" s="106">
        <v>395389</v>
      </c>
      <c r="I569" s="106">
        <v>-112149</v>
      </c>
      <c r="J569" s="106">
        <v>-283240</v>
      </c>
      <c r="K569" s="635"/>
    </row>
    <row r="570" spans="1:11" ht="24">
      <c r="A570" s="630" t="s">
        <v>337</v>
      </c>
      <c r="B570" s="96" t="s">
        <v>349</v>
      </c>
      <c r="C570" s="97" t="s">
        <v>202</v>
      </c>
      <c r="D570" s="96"/>
      <c r="E570" s="158" t="s">
        <v>542</v>
      </c>
      <c r="F570" s="98" t="s">
        <v>232</v>
      </c>
      <c r="G570" s="99" t="s">
        <v>107</v>
      </c>
      <c r="H570" s="100">
        <v>50</v>
      </c>
      <c r="I570" s="100">
        <v>20</v>
      </c>
      <c r="J570" s="100">
        <v>80</v>
      </c>
      <c r="K570" s="633">
        <v>56</v>
      </c>
    </row>
    <row r="571" spans="1:11" ht="24">
      <c r="A571" s="630" t="s">
        <v>337</v>
      </c>
      <c r="B571" s="96" t="s">
        <v>349</v>
      </c>
      <c r="C571" s="97" t="s">
        <v>202</v>
      </c>
      <c r="D571" s="96"/>
      <c r="E571" s="158" t="s">
        <v>542</v>
      </c>
      <c r="F571" s="98" t="s">
        <v>232</v>
      </c>
      <c r="G571" s="98" t="s">
        <v>108</v>
      </c>
      <c r="H571" s="100">
        <v>3300000</v>
      </c>
      <c r="I571" s="100">
        <v>2000000</v>
      </c>
      <c r="J571" s="100">
        <v>5500000</v>
      </c>
      <c r="K571" s="633">
        <v>2100000</v>
      </c>
    </row>
    <row r="572" spans="1:11" ht="24">
      <c r="A572" s="630" t="s">
        <v>337</v>
      </c>
      <c r="B572" s="96" t="s">
        <v>349</v>
      </c>
      <c r="C572" s="97" t="s">
        <v>202</v>
      </c>
      <c r="D572" s="96"/>
      <c r="E572" s="158" t="s">
        <v>542</v>
      </c>
      <c r="F572" s="98" t="s">
        <v>232</v>
      </c>
      <c r="G572" s="98" t="s">
        <v>109</v>
      </c>
      <c r="H572" s="100">
        <v>66000</v>
      </c>
      <c r="I572" s="100">
        <v>100000</v>
      </c>
      <c r="J572" s="100">
        <v>68750</v>
      </c>
      <c r="K572" s="633">
        <f>K571/K570</f>
        <v>37500</v>
      </c>
    </row>
    <row r="573" spans="1:11">
      <c r="A573" s="630"/>
      <c r="B573" s="96"/>
      <c r="C573" s="97"/>
      <c r="D573" s="96"/>
      <c r="E573" s="158"/>
      <c r="F573" s="101" t="s">
        <v>110</v>
      </c>
      <c r="G573" s="102"/>
      <c r="H573" s="103">
        <v>30067</v>
      </c>
      <c r="I573" s="103">
        <v>34000</v>
      </c>
      <c r="J573" s="103">
        <v>-31250</v>
      </c>
      <c r="K573" s="634">
        <f>K572-J572</f>
        <v>-31250</v>
      </c>
    </row>
    <row r="574" spans="1:11" ht="24">
      <c r="A574" s="630" t="s">
        <v>337</v>
      </c>
      <c r="B574" s="96" t="s">
        <v>349</v>
      </c>
      <c r="C574" s="97" t="s">
        <v>202</v>
      </c>
      <c r="D574" s="96"/>
      <c r="E574" s="158" t="s">
        <v>542</v>
      </c>
      <c r="F574" s="98" t="s">
        <v>232</v>
      </c>
      <c r="G574" s="99" t="s">
        <v>111</v>
      </c>
      <c r="H574" s="100">
        <v>50</v>
      </c>
      <c r="I574" s="100">
        <v>20</v>
      </c>
      <c r="J574" s="100">
        <v>74</v>
      </c>
      <c r="K574" s="633">
        <v>56</v>
      </c>
    </row>
    <row r="575" spans="1:11" ht="24">
      <c r="A575" s="630" t="s">
        <v>337</v>
      </c>
      <c r="B575" s="96" t="s">
        <v>349</v>
      </c>
      <c r="C575" s="97" t="s">
        <v>202</v>
      </c>
      <c r="D575" s="96"/>
      <c r="E575" s="158" t="s">
        <v>542</v>
      </c>
      <c r="F575" s="98" t="s">
        <v>232</v>
      </c>
      <c r="G575" s="98" t="s">
        <v>112</v>
      </c>
      <c r="H575" s="100">
        <v>1449000</v>
      </c>
      <c r="I575" s="100">
        <v>527400</v>
      </c>
      <c r="J575" s="100">
        <v>5100000</v>
      </c>
      <c r="K575" s="633">
        <v>2100000</v>
      </c>
    </row>
    <row r="576" spans="1:11" ht="24">
      <c r="A576" s="630" t="s">
        <v>337</v>
      </c>
      <c r="B576" s="96" t="s">
        <v>349</v>
      </c>
      <c r="C576" s="97" t="s">
        <v>202</v>
      </c>
      <c r="D576" s="96"/>
      <c r="E576" s="158" t="s">
        <v>542</v>
      </c>
      <c r="F576" s="98" t="s">
        <v>232</v>
      </c>
      <c r="G576" s="98" t="s">
        <v>113</v>
      </c>
      <c r="H576" s="100">
        <v>28980</v>
      </c>
      <c r="I576" s="100">
        <v>26370</v>
      </c>
      <c r="J576" s="271">
        <v>68918.91891891892</v>
      </c>
      <c r="K576" s="645">
        <f>K575/K574</f>
        <v>37500</v>
      </c>
    </row>
    <row r="577" spans="1:13" ht="24">
      <c r="A577" s="630"/>
      <c r="B577" s="96"/>
      <c r="C577" s="97"/>
      <c r="D577" s="96"/>
      <c r="E577" s="158"/>
      <c r="F577" s="101" t="s">
        <v>114</v>
      </c>
      <c r="G577" s="102"/>
      <c r="H577" s="103">
        <v>-17327</v>
      </c>
      <c r="I577" s="103">
        <v>-2610</v>
      </c>
      <c r="J577" s="272">
        <v>42548.91891891892</v>
      </c>
      <c r="K577" s="646">
        <f>K576-J576</f>
        <v>-31418.91891891892</v>
      </c>
    </row>
    <row r="578" spans="1:13" ht="24">
      <c r="A578" s="630" t="s">
        <v>337</v>
      </c>
      <c r="B578" s="96" t="s">
        <v>349</v>
      </c>
      <c r="C578" s="97" t="s">
        <v>202</v>
      </c>
      <c r="D578" s="96"/>
      <c r="E578" s="158" t="s">
        <v>542</v>
      </c>
      <c r="F578" s="98" t="s">
        <v>232</v>
      </c>
      <c r="G578" s="99" t="s">
        <v>115</v>
      </c>
      <c r="H578" s="100">
        <v>37</v>
      </c>
      <c r="I578" s="100">
        <v>6</v>
      </c>
      <c r="J578" s="100">
        <v>1</v>
      </c>
      <c r="K578" s="633">
        <v>0</v>
      </c>
    </row>
    <row r="579" spans="1:13" ht="24">
      <c r="A579" s="630" t="s">
        <v>337</v>
      </c>
      <c r="B579" s="96" t="s">
        <v>349</v>
      </c>
      <c r="C579" s="97" t="s">
        <v>202</v>
      </c>
      <c r="D579" s="96"/>
      <c r="E579" s="158" t="s">
        <v>542</v>
      </c>
      <c r="F579" s="98" t="s">
        <v>232</v>
      </c>
      <c r="G579" s="98" t="s">
        <v>116</v>
      </c>
      <c r="H579" s="100">
        <v>1288419</v>
      </c>
      <c r="I579" s="100">
        <v>421992</v>
      </c>
      <c r="J579" s="100">
        <v>1092000</v>
      </c>
      <c r="K579" s="633">
        <v>0</v>
      </c>
    </row>
    <row r="580" spans="1:13" ht="24">
      <c r="A580" s="630" t="s">
        <v>337</v>
      </c>
      <c r="B580" s="96" t="s">
        <v>349</v>
      </c>
      <c r="C580" s="97" t="s">
        <v>202</v>
      </c>
      <c r="D580" s="96"/>
      <c r="E580" s="158" t="s">
        <v>542</v>
      </c>
      <c r="F580" s="98" t="s">
        <v>232</v>
      </c>
      <c r="G580" s="98" t="s">
        <v>117</v>
      </c>
      <c r="H580" s="100">
        <v>34822</v>
      </c>
      <c r="I580" s="100">
        <v>70332</v>
      </c>
      <c r="J580" s="100">
        <v>1092000</v>
      </c>
      <c r="K580" s="633">
        <v>0</v>
      </c>
      <c r="M580" s="215"/>
    </row>
    <row r="581" spans="1:13">
      <c r="A581" s="630"/>
      <c r="B581" s="96"/>
      <c r="C581" s="97"/>
      <c r="D581" s="96"/>
      <c r="E581" s="96"/>
      <c r="F581" s="104" t="s">
        <v>118</v>
      </c>
      <c r="G581" s="105"/>
      <c r="H581" s="106"/>
      <c r="I581" s="106">
        <v>35510</v>
      </c>
      <c r="J581" s="106">
        <v>1021668</v>
      </c>
      <c r="K581" s="635">
        <f>K580-J580</f>
        <v>-1092000</v>
      </c>
    </row>
    <row r="582" spans="1:13" ht="24">
      <c r="A582" s="630" t="s">
        <v>337</v>
      </c>
      <c r="B582" s="96" t="s">
        <v>349</v>
      </c>
      <c r="C582" s="97" t="s">
        <v>202</v>
      </c>
      <c r="D582" s="96"/>
      <c r="E582" s="96" t="s">
        <v>378</v>
      </c>
      <c r="F582" s="98" t="s">
        <v>379</v>
      </c>
      <c r="G582" s="99" t="s">
        <v>107</v>
      </c>
      <c r="H582" s="100"/>
      <c r="I582" s="100">
        <v>0</v>
      </c>
      <c r="J582" s="100">
        <v>1</v>
      </c>
      <c r="K582" s="633"/>
    </row>
    <row r="583" spans="1:13" ht="24">
      <c r="A583" s="630" t="s">
        <v>337</v>
      </c>
      <c r="B583" s="96" t="s">
        <v>349</v>
      </c>
      <c r="C583" s="97" t="s">
        <v>202</v>
      </c>
      <c r="D583" s="96"/>
      <c r="E583" s="96" t="s">
        <v>378</v>
      </c>
      <c r="F583" s="98" t="s">
        <v>379</v>
      </c>
      <c r="G583" s="98" t="s">
        <v>108</v>
      </c>
      <c r="H583" s="100">
        <v>0</v>
      </c>
      <c r="I583" s="100">
        <v>0</v>
      </c>
      <c r="J583" s="100">
        <v>151990000</v>
      </c>
      <c r="K583" s="633"/>
    </row>
    <row r="584" spans="1:13" ht="24">
      <c r="A584" s="630" t="s">
        <v>337</v>
      </c>
      <c r="B584" s="96" t="s">
        <v>349</v>
      </c>
      <c r="C584" s="97" t="s">
        <v>202</v>
      </c>
      <c r="D584" s="96"/>
      <c r="E584" s="96" t="s">
        <v>378</v>
      </c>
      <c r="F584" s="98" t="s">
        <v>379</v>
      </c>
      <c r="G584" s="98" t="s">
        <v>109</v>
      </c>
      <c r="H584" s="100">
        <v>0</v>
      </c>
      <c r="I584" s="100"/>
      <c r="J584" s="100">
        <v>151990000</v>
      </c>
      <c r="K584" s="633"/>
    </row>
    <row r="585" spans="1:13">
      <c r="A585" s="630"/>
      <c r="B585" s="96"/>
      <c r="C585" s="97"/>
      <c r="D585" s="96"/>
      <c r="E585" s="96"/>
      <c r="F585" s="101" t="s">
        <v>110</v>
      </c>
      <c r="G585" s="102"/>
      <c r="H585" s="103">
        <v>0</v>
      </c>
      <c r="I585" s="103"/>
      <c r="J585" s="103"/>
      <c r="K585" s="634"/>
    </row>
    <row r="586" spans="1:13" ht="24">
      <c r="A586" s="630" t="s">
        <v>337</v>
      </c>
      <c r="B586" s="96" t="s">
        <v>349</v>
      </c>
      <c r="C586" s="97" t="s">
        <v>202</v>
      </c>
      <c r="D586" s="96"/>
      <c r="E586" s="96" t="s">
        <v>378</v>
      </c>
      <c r="F586" s="98" t="s">
        <v>379</v>
      </c>
      <c r="G586" s="99" t="s">
        <v>111</v>
      </c>
      <c r="H586" s="100"/>
      <c r="I586" s="100">
        <v>0</v>
      </c>
      <c r="J586" s="100">
        <v>0</v>
      </c>
      <c r="K586" s="633"/>
    </row>
    <row r="587" spans="1:13" ht="24">
      <c r="A587" s="630" t="s">
        <v>337</v>
      </c>
      <c r="B587" s="96" t="s">
        <v>349</v>
      </c>
      <c r="C587" s="97" t="s">
        <v>202</v>
      </c>
      <c r="D587" s="96"/>
      <c r="E587" s="96" t="s">
        <v>378</v>
      </c>
      <c r="F587" s="98" t="s">
        <v>379</v>
      </c>
      <c r="G587" s="98" t="s">
        <v>112</v>
      </c>
      <c r="H587" s="100">
        <v>0</v>
      </c>
      <c r="I587" s="100">
        <v>0</v>
      </c>
      <c r="J587" s="100">
        <v>0</v>
      </c>
      <c r="K587" s="633"/>
    </row>
    <row r="588" spans="1:13" ht="24">
      <c r="A588" s="630" t="s">
        <v>337</v>
      </c>
      <c r="B588" s="96" t="s">
        <v>349</v>
      </c>
      <c r="C588" s="97" t="s">
        <v>202</v>
      </c>
      <c r="D588" s="96"/>
      <c r="E588" s="96" t="s">
        <v>378</v>
      </c>
      <c r="F588" s="98" t="s">
        <v>379</v>
      </c>
      <c r="G588" s="98" t="s">
        <v>113</v>
      </c>
      <c r="H588" s="100">
        <v>0</v>
      </c>
      <c r="I588" s="100"/>
      <c r="J588" s="100">
        <v>0</v>
      </c>
      <c r="K588" s="633"/>
    </row>
    <row r="589" spans="1:13" ht="24">
      <c r="A589" s="630"/>
      <c r="B589" s="96"/>
      <c r="C589" s="97"/>
      <c r="D589" s="96"/>
      <c r="E589" s="96"/>
      <c r="F589" s="101" t="s">
        <v>114</v>
      </c>
      <c r="G589" s="102"/>
      <c r="H589" s="103">
        <v>0</v>
      </c>
      <c r="I589" s="103"/>
      <c r="J589" s="103"/>
      <c r="K589" s="634"/>
    </row>
    <row r="590" spans="1:13" ht="24">
      <c r="A590" s="630" t="s">
        <v>337</v>
      </c>
      <c r="B590" s="96" t="s">
        <v>349</v>
      </c>
      <c r="C590" s="97" t="s">
        <v>202</v>
      </c>
      <c r="D590" s="96"/>
      <c r="E590" s="96" t="s">
        <v>378</v>
      </c>
      <c r="F590" s="98" t="s">
        <v>379</v>
      </c>
      <c r="G590" s="99" t="s">
        <v>115</v>
      </c>
      <c r="H590" s="100"/>
      <c r="I590" s="100"/>
      <c r="J590" s="100">
        <v>0</v>
      </c>
      <c r="K590" s="633"/>
    </row>
    <row r="591" spans="1:13" ht="24">
      <c r="A591" s="630" t="s">
        <v>337</v>
      </c>
      <c r="B591" s="96" t="s">
        <v>349</v>
      </c>
      <c r="C591" s="97" t="s">
        <v>202</v>
      </c>
      <c r="D591" s="96"/>
      <c r="E591" s="96" t="s">
        <v>378</v>
      </c>
      <c r="F591" s="98" t="s">
        <v>379</v>
      </c>
      <c r="G591" s="98" t="s">
        <v>116</v>
      </c>
      <c r="H591" s="100">
        <v>0</v>
      </c>
      <c r="I591" s="100">
        <v>0</v>
      </c>
      <c r="J591" s="100">
        <v>0</v>
      </c>
      <c r="K591" s="633"/>
    </row>
    <row r="592" spans="1:13" ht="24">
      <c r="A592" s="630" t="s">
        <v>337</v>
      </c>
      <c r="B592" s="96" t="s">
        <v>349</v>
      </c>
      <c r="C592" s="97" t="s">
        <v>202</v>
      </c>
      <c r="D592" s="96"/>
      <c r="E592" s="96" t="s">
        <v>378</v>
      </c>
      <c r="F592" s="98" t="s">
        <v>379</v>
      </c>
      <c r="G592" s="98" t="s">
        <v>117</v>
      </c>
      <c r="H592" s="100">
        <v>0</v>
      </c>
      <c r="I592" s="100">
        <v>0</v>
      </c>
      <c r="J592" s="100">
        <v>0</v>
      </c>
      <c r="K592" s="633"/>
    </row>
    <row r="593" spans="1:11">
      <c r="A593" s="630"/>
      <c r="B593" s="96"/>
      <c r="C593" s="97"/>
      <c r="D593" s="96"/>
      <c r="E593" s="96"/>
      <c r="F593" s="104" t="s">
        <v>118</v>
      </c>
      <c r="G593" s="105"/>
      <c r="H593" s="106">
        <v>0</v>
      </c>
      <c r="I593" s="106">
        <v>0</v>
      </c>
      <c r="J593" s="106">
        <v>0</v>
      </c>
      <c r="K593" s="635"/>
    </row>
    <row r="594" spans="1:11" ht="24">
      <c r="A594" s="630" t="s">
        <v>337</v>
      </c>
      <c r="B594" s="96" t="s">
        <v>349</v>
      </c>
      <c r="C594" s="97" t="s">
        <v>202</v>
      </c>
      <c r="D594" s="96"/>
      <c r="E594" s="96" t="s">
        <v>541</v>
      </c>
      <c r="F594" s="98" t="s">
        <v>235</v>
      </c>
      <c r="G594" s="99" t="s">
        <v>107</v>
      </c>
      <c r="H594" s="100">
        <v>2</v>
      </c>
      <c r="I594" s="100">
        <v>1</v>
      </c>
      <c r="J594" s="100">
        <v>1</v>
      </c>
      <c r="K594" s="633">
        <v>5</v>
      </c>
    </row>
    <row r="595" spans="1:11" ht="24">
      <c r="A595" s="630" t="s">
        <v>337</v>
      </c>
      <c r="B595" s="96" t="s">
        <v>349</v>
      </c>
      <c r="C595" s="97" t="s">
        <v>202</v>
      </c>
      <c r="D595" s="96"/>
      <c r="E595" s="96" t="s">
        <v>541</v>
      </c>
      <c r="F595" s="98" t="s">
        <v>235</v>
      </c>
      <c r="G595" s="98" t="s">
        <v>108</v>
      </c>
      <c r="H595" s="100">
        <v>100000</v>
      </c>
      <c r="I595" s="100">
        <v>100000</v>
      </c>
      <c r="J595" s="100">
        <v>100000</v>
      </c>
      <c r="K595" s="633">
        <v>300000</v>
      </c>
    </row>
    <row r="596" spans="1:11" ht="24">
      <c r="A596" s="630" t="s">
        <v>337</v>
      </c>
      <c r="B596" s="96" t="s">
        <v>349</v>
      </c>
      <c r="C596" s="97" t="s">
        <v>202</v>
      </c>
      <c r="D596" s="96"/>
      <c r="E596" s="96" t="s">
        <v>541</v>
      </c>
      <c r="F596" s="98" t="s">
        <v>235</v>
      </c>
      <c r="G596" s="98" t="s">
        <v>109</v>
      </c>
      <c r="H596" s="100">
        <v>50000</v>
      </c>
      <c r="I596" s="100">
        <v>100000</v>
      </c>
      <c r="J596" s="100">
        <v>100000</v>
      </c>
      <c r="K596" s="633">
        <f>K595/K594</f>
        <v>60000</v>
      </c>
    </row>
    <row r="597" spans="1:11">
      <c r="A597" s="630"/>
      <c r="B597" s="96"/>
      <c r="C597" s="97"/>
      <c r="D597" s="96"/>
      <c r="E597" s="96"/>
      <c r="F597" s="101" t="s">
        <v>110</v>
      </c>
      <c r="G597" s="102"/>
      <c r="H597" s="103">
        <v>0</v>
      </c>
      <c r="I597" s="103">
        <v>50000</v>
      </c>
      <c r="J597" s="103">
        <f>J596-I596</f>
        <v>0</v>
      </c>
      <c r="K597" s="634">
        <f>K596-J596</f>
        <v>-40000</v>
      </c>
    </row>
    <row r="598" spans="1:11" ht="24">
      <c r="A598" s="630" t="s">
        <v>337</v>
      </c>
      <c r="B598" s="96" t="s">
        <v>349</v>
      </c>
      <c r="C598" s="97" t="s">
        <v>202</v>
      </c>
      <c r="D598" s="96"/>
      <c r="E598" s="96" t="s">
        <v>541</v>
      </c>
      <c r="F598" s="98" t="s">
        <v>235</v>
      </c>
      <c r="G598" s="99" t="s">
        <v>111</v>
      </c>
      <c r="H598" s="100">
        <v>2</v>
      </c>
      <c r="I598" s="100">
        <v>1</v>
      </c>
      <c r="J598" s="100">
        <v>5</v>
      </c>
      <c r="K598" s="633">
        <v>5</v>
      </c>
    </row>
    <row r="599" spans="1:11" ht="24">
      <c r="A599" s="630" t="s">
        <v>337</v>
      </c>
      <c r="B599" s="96" t="s">
        <v>349</v>
      </c>
      <c r="C599" s="97" t="s">
        <v>202</v>
      </c>
      <c r="D599" s="96"/>
      <c r="E599" s="96" t="s">
        <v>541</v>
      </c>
      <c r="F599" s="98" t="s">
        <v>235</v>
      </c>
      <c r="G599" s="98" t="s">
        <v>112</v>
      </c>
      <c r="H599" s="100">
        <v>100000</v>
      </c>
      <c r="I599" s="100">
        <v>0</v>
      </c>
      <c r="J599" s="100">
        <v>500000</v>
      </c>
      <c r="K599" s="633">
        <v>300000</v>
      </c>
    </row>
    <row r="600" spans="1:11" ht="24">
      <c r="A600" s="630" t="s">
        <v>337</v>
      </c>
      <c r="B600" s="96" t="s">
        <v>349</v>
      </c>
      <c r="C600" s="97" t="s">
        <v>202</v>
      </c>
      <c r="D600" s="96"/>
      <c r="E600" s="96" t="s">
        <v>541</v>
      </c>
      <c r="F600" s="98" t="s">
        <v>235</v>
      </c>
      <c r="G600" s="98" t="s">
        <v>113</v>
      </c>
      <c r="H600" s="100">
        <v>50000</v>
      </c>
      <c r="I600" s="100">
        <v>0</v>
      </c>
      <c r="J600" s="100">
        <v>100000</v>
      </c>
      <c r="K600" s="633">
        <f>K599/K598</f>
        <v>60000</v>
      </c>
    </row>
    <row r="601" spans="1:11" ht="24">
      <c r="A601" s="630"/>
      <c r="B601" s="96"/>
      <c r="C601" s="97"/>
      <c r="D601" s="96"/>
      <c r="E601" s="96"/>
      <c r="F601" s="101" t="s">
        <v>114</v>
      </c>
      <c r="G601" s="102"/>
      <c r="H601" s="103">
        <v>-55000</v>
      </c>
      <c r="I601" s="103">
        <v>-50000</v>
      </c>
      <c r="J601" s="103">
        <v>100000</v>
      </c>
      <c r="K601" s="634">
        <f>K600-J600</f>
        <v>-40000</v>
      </c>
    </row>
    <row r="602" spans="1:11" ht="24">
      <c r="A602" s="630" t="s">
        <v>337</v>
      </c>
      <c r="B602" s="96" t="s">
        <v>349</v>
      </c>
      <c r="C602" s="97" t="s">
        <v>202</v>
      </c>
      <c r="D602" s="96"/>
      <c r="E602" s="96" t="s">
        <v>541</v>
      </c>
      <c r="F602" s="98" t="s">
        <v>235</v>
      </c>
      <c r="G602" s="99" t="s">
        <v>115</v>
      </c>
      <c r="H602" s="100"/>
      <c r="I602" s="100">
        <v>0</v>
      </c>
      <c r="J602" s="100">
        <v>5</v>
      </c>
      <c r="K602" s="633">
        <v>4</v>
      </c>
    </row>
    <row r="603" spans="1:11" ht="24">
      <c r="A603" s="630" t="s">
        <v>337</v>
      </c>
      <c r="B603" s="96" t="s">
        <v>349</v>
      </c>
      <c r="C603" s="97" t="s">
        <v>202</v>
      </c>
      <c r="D603" s="96"/>
      <c r="E603" s="96" t="s">
        <v>541</v>
      </c>
      <c r="F603" s="98" t="s">
        <v>235</v>
      </c>
      <c r="G603" s="98" t="s">
        <v>116</v>
      </c>
      <c r="H603" s="100">
        <v>99600</v>
      </c>
      <c r="I603" s="100">
        <v>0</v>
      </c>
      <c r="J603" s="100">
        <v>497880</v>
      </c>
      <c r="K603" s="633">
        <v>186000</v>
      </c>
    </row>
    <row r="604" spans="1:11" ht="24">
      <c r="A604" s="630" t="s">
        <v>337</v>
      </c>
      <c r="B604" s="96" t="s">
        <v>349</v>
      </c>
      <c r="C604" s="97" t="s">
        <v>202</v>
      </c>
      <c r="D604" s="96"/>
      <c r="E604" s="96" t="s">
        <v>541</v>
      </c>
      <c r="F604" s="98" t="s">
        <v>235</v>
      </c>
      <c r="G604" s="98" t="s">
        <v>117</v>
      </c>
      <c r="H604" s="100">
        <v>99600</v>
      </c>
      <c r="I604" s="100">
        <v>0</v>
      </c>
      <c r="J604" s="100">
        <v>99576</v>
      </c>
      <c r="K604" s="633">
        <f>K603/K602</f>
        <v>46500</v>
      </c>
    </row>
    <row r="605" spans="1:11">
      <c r="A605" s="630"/>
      <c r="B605" s="96"/>
      <c r="C605" s="97"/>
      <c r="D605" s="96"/>
      <c r="E605" s="96"/>
      <c r="F605" s="104" t="s">
        <v>118</v>
      </c>
      <c r="G605" s="105"/>
      <c r="H605" s="106"/>
      <c r="I605" s="106">
        <v>-99600</v>
      </c>
      <c r="J605" s="106">
        <v>99576</v>
      </c>
      <c r="K605" s="636">
        <f>K604-J604</f>
        <v>-53076</v>
      </c>
    </row>
    <row r="606" spans="1:11" ht="24">
      <c r="A606" s="630" t="s">
        <v>337</v>
      </c>
      <c r="B606" s="96" t="s">
        <v>349</v>
      </c>
      <c r="C606" s="97" t="s">
        <v>202</v>
      </c>
      <c r="D606" s="96"/>
      <c r="E606" s="96" t="s">
        <v>541</v>
      </c>
      <c r="F606" s="98" t="s">
        <v>77</v>
      </c>
      <c r="G606" s="99" t="s">
        <v>107</v>
      </c>
      <c r="H606" s="100">
        <v>70</v>
      </c>
      <c r="I606" s="100">
        <v>50</v>
      </c>
      <c r="J606" s="100">
        <v>50</v>
      </c>
      <c r="K606" s="639">
        <v>16</v>
      </c>
    </row>
    <row r="607" spans="1:11" ht="24">
      <c r="A607" s="630" t="s">
        <v>337</v>
      </c>
      <c r="B607" s="96" t="s">
        <v>349</v>
      </c>
      <c r="C607" s="97" t="s">
        <v>202</v>
      </c>
      <c r="D607" s="96"/>
      <c r="E607" s="96" t="s">
        <v>541</v>
      </c>
      <c r="F607" s="98" t="s">
        <v>77</v>
      </c>
      <c r="G607" s="98" t="s">
        <v>108</v>
      </c>
      <c r="H607" s="100">
        <v>5500000</v>
      </c>
      <c r="I607" s="100">
        <v>3000000</v>
      </c>
      <c r="J607" s="100">
        <v>5000000</v>
      </c>
      <c r="K607" s="639">
        <v>2900000</v>
      </c>
    </row>
    <row r="608" spans="1:11" ht="24">
      <c r="A608" s="630" t="s">
        <v>337</v>
      </c>
      <c r="B608" s="96" t="s">
        <v>349</v>
      </c>
      <c r="C608" s="97" t="s">
        <v>202</v>
      </c>
      <c r="D608" s="96"/>
      <c r="E608" s="96" t="s">
        <v>541</v>
      </c>
      <c r="F608" s="98" t="s">
        <v>77</v>
      </c>
      <c r="G608" s="98" t="s">
        <v>109</v>
      </c>
      <c r="H608" s="100">
        <v>78571</v>
      </c>
      <c r="I608" s="100">
        <v>60000</v>
      </c>
      <c r="J608" s="100">
        <v>100000</v>
      </c>
      <c r="K608" s="639">
        <f>K607/K606</f>
        <v>181250</v>
      </c>
    </row>
    <row r="609" spans="1:11">
      <c r="A609" s="630"/>
      <c r="B609" s="96"/>
      <c r="C609" s="97"/>
      <c r="D609" s="96"/>
      <c r="E609" s="96"/>
      <c r="F609" s="101" t="s">
        <v>110</v>
      </c>
      <c r="G609" s="102"/>
      <c r="H609" s="103">
        <v>-13715</v>
      </c>
      <c r="I609" s="103">
        <v>-18571</v>
      </c>
      <c r="J609" s="103">
        <v>40000</v>
      </c>
      <c r="K609" s="638">
        <f>K608-J608</f>
        <v>81250</v>
      </c>
    </row>
    <row r="610" spans="1:11" ht="24">
      <c r="A610" s="630" t="s">
        <v>337</v>
      </c>
      <c r="B610" s="96" t="s">
        <v>349</v>
      </c>
      <c r="C610" s="97" t="s">
        <v>202</v>
      </c>
      <c r="D610" s="96"/>
      <c r="E610" s="96" t="s">
        <v>541</v>
      </c>
      <c r="F610" s="98" t="s">
        <v>77</v>
      </c>
      <c r="G610" s="99" t="s">
        <v>111</v>
      </c>
      <c r="H610" s="100">
        <v>43</v>
      </c>
      <c r="I610" s="100">
        <v>50</v>
      </c>
      <c r="J610" s="100">
        <v>50</v>
      </c>
      <c r="K610" s="639">
        <v>16</v>
      </c>
    </row>
    <row r="611" spans="1:11" ht="24">
      <c r="A611" s="630" t="s">
        <v>337</v>
      </c>
      <c r="B611" s="96" t="s">
        <v>349</v>
      </c>
      <c r="C611" s="97" t="s">
        <v>202</v>
      </c>
      <c r="D611" s="96"/>
      <c r="E611" s="96" t="s">
        <v>541</v>
      </c>
      <c r="F611" s="98" t="s">
        <v>77</v>
      </c>
      <c r="G611" s="98" t="s">
        <v>112</v>
      </c>
      <c r="H611" s="100">
        <v>5500000</v>
      </c>
      <c r="I611" s="100">
        <v>3000000</v>
      </c>
      <c r="J611" s="100">
        <v>5000000</v>
      </c>
      <c r="K611" s="639">
        <v>2900000</v>
      </c>
    </row>
    <row r="612" spans="1:11" ht="24">
      <c r="A612" s="630" t="s">
        <v>337</v>
      </c>
      <c r="B612" s="96" t="s">
        <v>349</v>
      </c>
      <c r="C612" s="97" t="s">
        <v>202</v>
      </c>
      <c r="D612" s="96"/>
      <c r="E612" s="96" t="s">
        <v>541</v>
      </c>
      <c r="F612" s="98" t="s">
        <v>77</v>
      </c>
      <c r="G612" s="98" t="s">
        <v>113</v>
      </c>
      <c r="H612" s="100">
        <v>127907</v>
      </c>
      <c r="I612" s="100">
        <v>60000</v>
      </c>
      <c r="J612" s="100">
        <v>100000</v>
      </c>
      <c r="K612" s="639">
        <f>K611/K610</f>
        <v>181250</v>
      </c>
    </row>
    <row r="613" spans="1:11" ht="24">
      <c r="A613" s="630"/>
      <c r="B613" s="96"/>
      <c r="C613" s="97"/>
      <c r="D613" s="96"/>
      <c r="E613" s="96"/>
      <c r="F613" s="101" t="s">
        <v>114</v>
      </c>
      <c r="G613" s="102"/>
      <c r="H613" s="103">
        <v>58723</v>
      </c>
      <c r="I613" s="103">
        <v>-67907</v>
      </c>
      <c r="J613" s="103">
        <v>40000</v>
      </c>
      <c r="K613" s="638">
        <f>K612-J612</f>
        <v>81250</v>
      </c>
    </row>
    <row r="614" spans="1:11" ht="24">
      <c r="A614" s="630" t="s">
        <v>337</v>
      </c>
      <c r="B614" s="96" t="s">
        <v>349</v>
      </c>
      <c r="C614" s="97" t="s">
        <v>202</v>
      </c>
      <c r="D614" s="96"/>
      <c r="E614" s="96" t="s">
        <v>541</v>
      </c>
      <c r="F614" s="98" t="s">
        <v>77</v>
      </c>
      <c r="G614" s="99" t="s">
        <v>115</v>
      </c>
      <c r="H614" s="100">
        <v>56</v>
      </c>
      <c r="I614" s="100">
        <v>36</v>
      </c>
      <c r="J614" s="100">
        <v>0</v>
      </c>
      <c r="K614" s="639">
        <v>0</v>
      </c>
    </row>
    <row r="615" spans="1:11" ht="24">
      <c r="A615" s="630" t="s">
        <v>337</v>
      </c>
      <c r="B615" s="96" t="s">
        <v>349</v>
      </c>
      <c r="C615" s="97" t="s">
        <v>202</v>
      </c>
      <c r="D615" s="96"/>
      <c r="E615" s="96" t="s">
        <v>541</v>
      </c>
      <c r="F615" s="98" t="s">
        <v>77</v>
      </c>
      <c r="G615" s="98" t="s">
        <v>116</v>
      </c>
      <c r="H615" s="100">
        <v>3552756</v>
      </c>
      <c r="I615" s="100">
        <v>2873127</v>
      </c>
      <c r="J615" s="100">
        <v>0</v>
      </c>
      <c r="K615" s="639">
        <v>0</v>
      </c>
    </row>
    <row r="616" spans="1:11" ht="24">
      <c r="A616" s="630" t="s">
        <v>337</v>
      </c>
      <c r="B616" s="96" t="s">
        <v>349</v>
      </c>
      <c r="C616" s="97" t="s">
        <v>202</v>
      </c>
      <c r="D616" s="96"/>
      <c r="E616" s="96" t="s">
        <v>541</v>
      </c>
      <c r="F616" s="98" t="s">
        <v>77</v>
      </c>
      <c r="G616" s="98" t="s">
        <v>117</v>
      </c>
      <c r="H616" s="100">
        <v>63442</v>
      </c>
      <c r="I616" s="100">
        <v>79809</v>
      </c>
      <c r="J616" s="100">
        <v>0</v>
      </c>
      <c r="K616" s="639">
        <v>0</v>
      </c>
    </row>
    <row r="617" spans="1:11" ht="15.75" thickBot="1">
      <c r="A617" s="647"/>
      <c r="B617" s="648"/>
      <c r="C617" s="649"/>
      <c r="D617" s="648"/>
      <c r="E617" s="648"/>
      <c r="F617" s="650" t="s">
        <v>118</v>
      </c>
      <c r="G617" s="651"/>
      <c r="H617" s="652"/>
      <c r="I617" s="652">
        <v>16367</v>
      </c>
      <c r="J617" s="652">
        <v>-79809</v>
      </c>
      <c r="K617" s="653">
        <v>0</v>
      </c>
    </row>
    <row r="620" spans="1:11" ht="15.75">
      <c r="B620" s="1779" t="s">
        <v>416</v>
      </c>
      <c r="C620" s="167" t="s">
        <v>410</v>
      </c>
      <c r="D620" s="1782"/>
      <c r="E620" s="1783"/>
      <c r="F620" s="1779" t="s">
        <v>409</v>
      </c>
      <c r="G620" s="596" t="s">
        <v>410</v>
      </c>
      <c r="H620" s="1784"/>
      <c r="I620" s="1785"/>
      <c r="J620" s="1786"/>
    </row>
    <row r="621" spans="1:11">
      <c r="B621" s="1780"/>
      <c r="C621" s="167" t="s">
        <v>411</v>
      </c>
      <c r="D621" s="1787"/>
      <c r="E621" s="1788"/>
      <c r="F621" s="1780"/>
      <c r="G621" s="596" t="s">
        <v>411</v>
      </c>
      <c r="H621" s="1789"/>
      <c r="I621" s="1790"/>
      <c r="J621" s="1791"/>
    </row>
    <row r="622" spans="1:11">
      <c r="B622" s="1781"/>
      <c r="C622" s="167" t="s">
        <v>412</v>
      </c>
      <c r="D622" s="1787"/>
      <c r="E622" s="1788"/>
      <c r="F622" s="1781"/>
      <c r="G622" s="596" t="s">
        <v>412</v>
      </c>
      <c r="H622" s="1789"/>
      <c r="I622" s="1790"/>
      <c r="J622" s="1791"/>
    </row>
    <row r="631" spans="1:10" ht="17.25">
      <c r="A631" s="1827" t="s">
        <v>119</v>
      </c>
      <c r="B631" s="1827"/>
      <c r="C631" s="1827"/>
      <c r="D631" s="1827"/>
      <c r="E631" s="1827"/>
      <c r="F631" s="1827"/>
      <c r="G631" s="1827"/>
      <c r="H631" s="1827"/>
      <c r="I631" s="1827"/>
      <c r="J631" s="1827"/>
    </row>
    <row r="632" spans="1:10" ht="18" thickBot="1">
      <c r="A632" s="1828" t="s">
        <v>540</v>
      </c>
      <c r="B632" s="1828"/>
      <c r="C632" s="1828"/>
      <c r="D632" s="1828"/>
      <c r="E632" s="1828"/>
      <c r="F632" s="181"/>
      <c r="G632" s="181"/>
      <c r="H632" s="181"/>
      <c r="I632" s="181"/>
      <c r="J632" s="181"/>
    </row>
    <row r="633" spans="1:10">
      <c r="A633" s="182" t="s">
        <v>18</v>
      </c>
      <c r="B633" s="1829" t="s">
        <v>19</v>
      </c>
      <c r="C633" s="1829"/>
      <c r="D633" s="1830" t="s">
        <v>120</v>
      </c>
      <c r="E633" s="1830"/>
      <c r="F633" s="1831" t="s">
        <v>337</v>
      </c>
      <c r="G633" s="1831"/>
      <c r="H633" s="1831"/>
      <c r="I633" s="1831"/>
      <c r="J633" s="1831"/>
    </row>
    <row r="634" spans="1:10" ht="26.25" customHeight="1" thickBot="1">
      <c r="A634" s="183" t="s">
        <v>121</v>
      </c>
      <c r="B634" s="1775" t="s">
        <v>202</v>
      </c>
      <c r="C634" s="1775"/>
      <c r="D634" s="1776" t="s">
        <v>28</v>
      </c>
      <c r="E634" s="1776"/>
      <c r="F634" s="1777" t="s">
        <v>349</v>
      </c>
      <c r="G634" s="1777"/>
      <c r="H634" s="1777"/>
      <c r="I634" s="1777"/>
      <c r="J634" s="1777"/>
    </row>
    <row r="635" spans="1:10" ht="86.25" customHeight="1">
      <c r="A635" s="184" t="s">
        <v>122</v>
      </c>
      <c r="B635" s="1823" t="s">
        <v>433</v>
      </c>
      <c r="C635" s="1824"/>
      <c r="D635" s="1824"/>
      <c r="E635" s="1824"/>
      <c r="F635" s="1824"/>
      <c r="G635" s="1824"/>
      <c r="H635" s="1824"/>
      <c r="I635" s="1824"/>
      <c r="J635" s="1825"/>
    </row>
    <row r="636" spans="1:10" ht="17.25">
      <c r="A636" s="1778" t="s">
        <v>123</v>
      </c>
      <c r="B636" s="1778"/>
      <c r="C636" s="1826" t="s">
        <v>124</v>
      </c>
      <c r="D636" s="1826"/>
      <c r="E636" s="1826"/>
      <c r="F636" s="1826"/>
      <c r="G636" s="1826"/>
      <c r="H636" s="1826"/>
      <c r="I636" s="1826"/>
      <c r="J636" s="1826"/>
    </row>
    <row r="637" spans="1:10" ht="27">
      <c r="A637" s="185" t="s">
        <v>125</v>
      </c>
      <c r="B637" s="186" t="s">
        <v>126</v>
      </c>
      <c r="C637" s="187" t="s">
        <v>395</v>
      </c>
      <c r="D637" s="187" t="s">
        <v>127</v>
      </c>
      <c r="E637" s="187" t="s">
        <v>396</v>
      </c>
      <c r="F637" s="188" t="s">
        <v>545</v>
      </c>
      <c r="G637" s="188" t="s">
        <v>546</v>
      </c>
      <c r="H637" s="188" t="s">
        <v>397</v>
      </c>
      <c r="I637" s="187" t="s">
        <v>398</v>
      </c>
      <c r="J637" s="206" t="s">
        <v>128</v>
      </c>
    </row>
    <row r="638" spans="1:10" ht="27">
      <c r="A638" s="189"/>
      <c r="B638" s="190" t="s">
        <v>434</v>
      </c>
      <c r="C638" s="191"/>
      <c r="D638" s="192"/>
      <c r="E638" s="278" t="s">
        <v>399</v>
      </c>
      <c r="F638" s="279">
        <v>1</v>
      </c>
      <c r="G638" s="279">
        <v>1</v>
      </c>
      <c r="H638" s="279">
        <v>1</v>
      </c>
      <c r="I638" s="195">
        <v>0</v>
      </c>
      <c r="J638" s="196"/>
    </row>
    <row r="639" spans="1:10" ht="18">
      <c r="A639" s="189"/>
      <c r="B639" s="190" t="s">
        <v>435</v>
      </c>
      <c r="C639" s="191"/>
      <c r="D639" s="192"/>
      <c r="E639" s="278" t="s">
        <v>460</v>
      </c>
      <c r="F639" s="280" t="s">
        <v>460</v>
      </c>
      <c r="G639" s="280" t="s">
        <v>460</v>
      </c>
      <c r="H639" s="280" t="s">
        <v>460</v>
      </c>
      <c r="I639" s="195" t="s">
        <v>367</v>
      </c>
      <c r="J639" s="196"/>
    </row>
    <row r="640" spans="1:10" ht="18">
      <c r="A640" s="189"/>
      <c r="B640" s="190" t="s">
        <v>436</v>
      </c>
      <c r="C640" s="191" t="s">
        <v>129</v>
      </c>
      <c r="D640" s="192"/>
      <c r="E640" s="278" t="s">
        <v>461</v>
      </c>
      <c r="F640" s="280" t="s">
        <v>461</v>
      </c>
      <c r="G640" s="280" t="s">
        <v>461</v>
      </c>
      <c r="H640" s="280" t="s">
        <v>461</v>
      </c>
      <c r="I640" s="195" t="s">
        <v>367</v>
      </c>
      <c r="J640" s="196"/>
    </row>
    <row r="641" spans="1:10">
      <c r="A641" s="189"/>
      <c r="B641" s="190" t="s">
        <v>437</v>
      </c>
      <c r="C641" s="191" t="s">
        <v>129</v>
      </c>
      <c r="D641" s="192"/>
      <c r="E641" s="278">
        <v>32</v>
      </c>
      <c r="F641" s="280">
        <v>33</v>
      </c>
      <c r="G641" s="280">
        <v>33</v>
      </c>
      <c r="H641" s="280">
        <v>33</v>
      </c>
      <c r="I641" s="195" t="s">
        <v>367</v>
      </c>
      <c r="J641" s="196"/>
    </row>
    <row r="642" spans="1:10" ht="17.25">
      <c r="A642" s="1778" t="s">
        <v>130</v>
      </c>
      <c r="B642" s="1778"/>
      <c r="C642" s="1797"/>
      <c r="D642" s="1797"/>
      <c r="E642" s="1797"/>
      <c r="F642" s="1797"/>
      <c r="G642" s="1797"/>
      <c r="H642" s="1797"/>
      <c r="I642" s="1797"/>
      <c r="J642" s="1797"/>
    </row>
    <row r="643" spans="1:10" ht="72.75" customHeight="1">
      <c r="A643" s="184" t="s">
        <v>131</v>
      </c>
      <c r="B643" s="1792" t="s">
        <v>480</v>
      </c>
      <c r="C643" s="1793"/>
      <c r="D643" s="1793"/>
      <c r="E643" s="1793"/>
      <c r="F643" s="1793"/>
      <c r="G643" s="1793"/>
      <c r="H643" s="1793"/>
      <c r="I643" s="1793"/>
      <c r="J643" s="1794"/>
    </row>
    <row r="644" spans="1:10" ht="27">
      <c r="A644" s="197"/>
      <c r="B644" s="198" t="s">
        <v>438</v>
      </c>
      <c r="C644" s="195"/>
      <c r="D644" s="195"/>
      <c r="E644" s="193" t="s">
        <v>399</v>
      </c>
      <c r="F644" s="194">
        <v>1</v>
      </c>
      <c r="G644" s="194">
        <v>1</v>
      </c>
      <c r="H644" s="195" t="s">
        <v>399</v>
      </c>
      <c r="I644" s="195">
        <v>0</v>
      </c>
      <c r="J644" s="196"/>
    </row>
    <row r="645" spans="1:10" ht="27">
      <c r="A645" s="197"/>
      <c r="B645" s="198" t="s">
        <v>439</v>
      </c>
      <c r="C645" s="195"/>
      <c r="D645" s="195"/>
      <c r="E645" s="193" t="s">
        <v>462</v>
      </c>
      <c r="F645" s="194">
        <v>1</v>
      </c>
      <c r="G645" s="194">
        <v>1</v>
      </c>
      <c r="H645" s="195" t="s">
        <v>399</v>
      </c>
      <c r="I645" s="195">
        <v>0</v>
      </c>
      <c r="J645" s="196"/>
    </row>
    <row r="646" spans="1:10" ht="18">
      <c r="A646" s="197"/>
      <c r="B646" s="198" t="s">
        <v>440</v>
      </c>
      <c r="C646" s="195"/>
      <c r="D646" s="195"/>
      <c r="E646" s="193" t="s">
        <v>399</v>
      </c>
      <c r="F646" s="195" t="s">
        <v>399</v>
      </c>
      <c r="G646" s="195" t="s">
        <v>399</v>
      </c>
      <c r="H646" s="195" t="s">
        <v>399</v>
      </c>
      <c r="I646" s="195" t="s">
        <v>367</v>
      </c>
      <c r="J646" s="196"/>
    </row>
    <row r="647" spans="1:10" ht="17.25">
      <c r="A647" s="1778" t="s">
        <v>132</v>
      </c>
      <c r="B647" s="1778"/>
      <c r="C647" s="1796"/>
      <c r="D647" s="1796"/>
      <c r="E647" s="1796"/>
      <c r="F647" s="1796"/>
      <c r="G647" s="1796"/>
      <c r="H647" s="1796"/>
      <c r="I647" s="1796"/>
      <c r="J647" s="1796"/>
    </row>
    <row r="648" spans="1:10">
      <c r="A648" s="185" t="s">
        <v>133</v>
      </c>
      <c r="B648" s="186" t="s">
        <v>134</v>
      </c>
      <c r="C648" s="1797"/>
      <c r="D648" s="1797"/>
      <c r="E648" s="1797"/>
      <c r="F648" s="1797"/>
      <c r="G648" s="1797"/>
      <c r="H648" s="1797"/>
      <c r="I648" s="1797"/>
      <c r="J648" s="1797"/>
    </row>
    <row r="649" spans="1:10" ht="18">
      <c r="A649" s="199" t="s">
        <v>203</v>
      </c>
      <c r="B649" s="200" t="s">
        <v>204</v>
      </c>
      <c r="C649" s="201"/>
      <c r="D649" s="202" t="s">
        <v>93</v>
      </c>
      <c r="E649" s="354">
        <v>1298</v>
      </c>
      <c r="F649" s="352">
        <v>1344</v>
      </c>
      <c r="G649" s="352">
        <v>1344</v>
      </c>
      <c r="H649" s="352">
        <v>573</v>
      </c>
      <c r="I649" s="354">
        <f>G649-H649</f>
        <v>771</v>
      </c>
      <c r="J649" s="353">
        <f>H649/G649</f>
        <v>0.4263392857142857</v>
      </c>
    </row>
    <row r="650" spans="1:10">
      <c r="A650" s="199"/>
      <c r="B650" s="200"/>
      <c r="C650" s="201"/>
      <c r="D650" s="202" t="s">
        <v>135</v>
      </c>
      <c r="E650" s="352">
        <v>1303533625</v>
      </c>
      <c r="F650" s="352">
        <v>482236000</v>
      </c>
      <c r="G650" s="352">
        <v>489636000</v>
      </c>
      <c r="H650" s="352">
        <v>122464280</v>
      </c>
      <c r="I650" s="352">
        <f>G650-H650</f>
        <v>367171720</v>
      </c>
      <c r="J650" s="353">
        <f>H650/G650</f>
        <v>0.25011290019524707</v>
      </c>
    </row>
    <row r="651" spans="1:10">
      <c r="A651" s="199" t="s">
        <v>205</v>
      </c>
      <c r="B651" s="200" t="s">
        <v>206</v>
      </c>
      <c r="C651" s="201"/>
      <c r="D651" s="202" t="s">
        <v>238</v>
      </c>
      <c r="E651" s="352">
        <v>149</v>
      </c>
      <c r="F651" s="352">
        <v>110</v>
      </c>
      <c r="G651" s="352">
        <v>110</v>
      </c>
      <c r="H651" s="352">
        <v>34</v>
      </c>
      <c r="I651" s="352">
        <f t="shared" ref="I651:I660" si="60">G651-H651</f>
        <v>76</v>
      </c>
      <c r="J651" s="353">
        <f t="shared" ref="J651:J660" si="61">H651/G651</f>
        <v>0.30909090909090908</v>
      </c>
    </row>
    <row r="652" spans="1:10">
      <c r="A652" s="199"/>
      <c r="B652" s="200"/>
      <c r="C652" s="201"/>
      <c r="D652" s="202" t="s">
        <v>135</v>
      </c>
      <c r="E652" s="352">
        <v>530418</v>
      </c>
      <c r="F652" s="352">
        <v>1000000</v>
      </c>
      <c r="G652" s="352">
        <v>1000000</v>
      </c>
      <c r="H652" s="352">
        <v>553448</v>
      </c>
      <c r="I652" s="352">
        <f t="shared" si="60"/>
        <v>446552</v>
      </c>
      <c r="J652" s="353">
        <f t="shared" si="61"/>
        <v>0.55344800000000005</v>
      </c>
    </row>
    <row r="653" spans="1:10" ht="27">
      <c r="A653" s="199" t="s">
        <v>207</v>
      </c>
      <c r="B653" s="200" t="s">
        <v>208</v>
      </c>
      <c r="C653" s="201"/>
      <c r="D653" s="202" t="s">
        <v>239</v>
      </c>
      <c r="E653" s="352">
        <v>81292</v>
      </c>
      <c r="F653" s="352">
        <v>55170</v>
      </c>
      <c r="G653" s="352">
        <v>47586</v>
      </c>
      <c r="H653" s="352">
        <v>1644</v>
      </c>
      <c r="I653" s="352">
        <f t="shared" si="60"/>
        <v>45942</v>
      </c>
      <c r="J653" s="353">
        <f t="shared" si="61"/>
        <v>3.4547976295549114E-2</v>
      </c>
    </row>
    <row r="654" spans="1:10">
      <c r="A654" s="199"/>
      <c r="B654" s="200"/>
      <c r="C654" s="201"/>
      <c r="D654" s="202" t="s">
        <v>135</v>
      </c>
      <c r="E654" s="352">
        <v>117873464</v>
      </c>
      <c r="F654" s="352">
        <v>80000000</v>
      </c>
      <c r="G654" s="352">
        <v>69000000</v>
      </c>
      <c r="H654" s="352">
        <v>2383537</v>
      </c>
      <c r="I654" s="352">
        <f t="shared" si="60"/>
        <v>66616463</v>
      </c>
      <c r="J654" s="353">
        <f t="shared" si="61"/>
        <v>3.4544014492753621E-2</v>
      </c>
    </row>
    <row r="655" spans="1:10" ht="18">
      <c r="A655" s="199" t="s">
        <v>543</v>
      </c>
      <c r="B655" s="200" t="s">
        <v>441</v>
      </c>
      <c r="C655" s="201"/>
      <c r="D655" s="202" t="s">
        <v>95</v>
      </c>
      <c r="E655" s="352">
        <v>0</v>
      </c>
      <c r="F655" s="352">
        <v>16</v>
      </c>
      <c r="G655" s="352">
        <v>16</v>
      </c>
      <c r="H655" s="352">
        <v>0</v>
      </c>
      <c r="I655" s="352">
        <f t="shared" si="60"/>
        <v>16</v>
      </c>
      <c r="J655" s="353">
        <f t="shared" si="61"/>
        <v>0</v>
      </c>
    </row>
    <row r="656" spans="1:10">
      <c r="A656" s="199"/>
      <c r="B656" s="200"/>
      <c r="C656" s="201"/>
      <c r="D656" s="202" t="s">
        <v>135</v>
      </c>
      <c r="E656" s="352">
        <v>0</v>
      </c>
      <c r="F656" s="352">
        <v>2900000</v>
      </c>
      <c r="G656" s="352">
        <v>2900000</v>
      </c>
      <c r="H656" s="352">
        <v>0</v>
      </c>
      <c r="I656" s="352">
        <f t="shared" si="60"/>
        <v>2900000</v>
      </c>
      <c r="J656" s="353">
        <f t="shared" si="61"/>
        <v>0</v>
      </c>
    </row>
    <row r="657" spans="1:10" ht="18">
      <c r="A657" s="199" t="s">
        <v>542</v>
      </c>
      <c r="B657" s="200" t="s">
        <v>442</v>
      </c>
      <c r="C657" s="201"/>
      <c r="D657" s="202" t="s">
        <v>95</v>
      </c>
      <c r="E657" s="352">
        <v>1</v>
      </c>
      <c r="F657" s="352">
        <v>56</v>
      </c>
      <c r="G657" s="352">
        <v>56</v>
      </c>
      <c r="H657" s="352">
        <v>0</v>
      </c>
      <c r="I657" s="352">
        <f t="shared" si="60"/>
        <v>56</v>
      </c>
      <c r="J657" s="353">
        <f t="shared" si="61"/>
        <v>0</v>
      </c>
    </row>
    <row r="658" spans="1:10">
      <c r="A658" s="199"/>
      <c r="B658" s="200"/>
      <c r="C658" s="201"/>
      <c r="D658" s="202" t="s">
        <v>135</v>
      </c>
      <c r="E658" s="352">
        <v>1092000</v>
      </c>
      <c r="F658" s="352">
        <v>2100000</v>
      </c>
      <c r="G658" s="352">
        <v>2100000</v>
      </c>
      <c r="H658" s="352">
        <v>0</v>
      </c>
      <c r="I658" s="352">
        <f t="shared" si="60"/>
        <v>2100000</v>
      </c>
      <c r="J658" s="353">
        <f t="shared" si="61"/>
        <v>0</v>
      </c>
    </row>
    <row r="659" spans="1:10" ht="18">
      <c r="A659" s="199" t="s">
        <v>228</v>
      </c>
      <c r="B659" s="200" t="s">
        <v>443</v>
      </c>
      <c r="C659" s="201"/>
      <c r="D659" s="202" t="s">
        <v>241</v>
      </c>
      <c r="E659" s="352">
        <v>1</v>
      </c>
      <c r="F659" s="352">
        <v>1</v>
      </c>
      <c r="G659" s="352">
        <v>1</v>
      </c>
      <c r="H659" s="352">
        <v>0</v>
      </c>
      <c r="I659" s="352">
        <f t="shared" si="60"/>
        <v>1</v>
      </c>
      <c r="J659" s="353">
        <f t="shared" si="61"/>
        <v>0</v>
      </c>
    </row>
    <row r="660" spans="1:10">
      <c r="A660" s="199"/>
      <c r="B660" s="200"/>
      <c r="C660" s="201"/>
      <c r="D660" s="202" t="s">
        <v>135</v>
      </c>
      <c r="E660" s="352">
        <v>1651127</v>
      </c>
      <c r="F660" s="352">
        <v>1500000</v>
      </c>
      <c r="G660" s="352">
        <v>1500000</v>
      </c>
      <c r="H660" s="352">
        <v>0</v>
      </c>
      <c r="I660" s="352">
        <f t="shared" si="60"/>
        <v>1500000</v>
      </c>
      <c r="J660" s="353">
        <f t="shared" si="61"/>
        <v>0</v>
      </c>
    </row>
    <row r="661" spans="1:10" ht="17.25">
      <c r="A661" s="1778" t="s">
        <v>130</v>
      </c>
      <c r="B661" s="1778"/>
      <c r="C661" s="1797"/>
      <c r="D661" s="1797"/>
      <c r="E661" s="1797"/>
      <c r="F661" s="1797"/>
      <c r="G661" s="1797"/>
      <c r="H661" s="1797"/>
      <c r="I661" s="1797"/>
      <c r="J661" s="1797"/>
    </row>
    <row r="662" spans="1:10" ht="34.5" customHeight="1">
      <c r="A662" s="184" t="s">
        <v>131</v>
      </c>
      <c r="B662" s="1792" t="s">
        <v>444</v>
      </c>
      <c r="C662" s="1793"/>
      <c r="D662" s="1793"/>
      <c r="E662" s="1793"/>
      <c r="F662" s="1793"/>
      <c r="G662" s="1793"/>
      <c r="H662" s="1793"/>
      <c r="I662" s="1793"/>
      <c r="J662" s="1794"/>
    </row>
    <row r="663" spans="1:10" ht="27">
      <c r="A663" s="197"/>
      <c r="B663" s="198" t="s">
        <v>445</v>
      </c>
      <c r="C663" s="195"/>
      <c r="D663" s="195"/>
      <c r="E663" s="193" t="s">
        <v>399</v>
      </c>
      <c r="F663" s="193" t="s">
        <v>399</v>
      </c>
      <c r="G663" s="193" t="s">
        <v>399</v>
      </c>
      <c r="H663" s="195" t="s">
        <v>399</v>
      </c>
      <c r="I663" s="195"/>
      <c r="J663" s="196"/>
    </row>
    <row r="664" spans="1:10" ht="18">
      <c r="A664" s="197"/>
      <c r="B664" s="198" t="s">
        <v>446</v>
      </c>
      <c r="C664" s="195"/>
      <c r="D664" s="195"/>
      <c r="E664" s="193" t="s">
        <v>463</v>
      </c>
      <c r="F664" s="195"/>
      <c r="G664" s="195"/>
      <c r="H664" s="195" t="s">
        <v>463</v>
      </c>
      <c r="I664" s="195"/>
      <c r="J664" s="196"/>
    </row>
    <row r="665" spans="1:10" ht="17.25">
      <c r="A665" s="1778" t="s">
        <v>132</v>
      </c>
      <c r="B665" s="1778"/>
      <c r="C665" s="1796"/>
      <c r="D665" s="1796"/>
      <c r="E665" s="1796"/>
      <c r="F665" s="1796"/>
      <c r="G665" s="1796"/>
      <c r="H665" s="1796"/>
      <c r="I665" s="1796"/>
      <c r="J665" s="1796"/>
    </row>
    <row r="666" spans="1:10">
      <c r="A666" s="185" t="s">
        <v>133</v>
      </c>
      <c r="B666" s="186" t="s">
        <v>134</v>
      </c>
      <c r="C666" s="1797"/>
      <c r="D666" s="1797"/>
      <c r="E666" s="1797"/>
      <c r="F666" s="1797"/>
      <c r="G666" s="1797"/>
      <c r="H666" s="1797"/>
      <c r="I666" s="1797"/>
      <c r="J666" s="1797"/>
    </row>
    <row r="667" spans="1:10">
      <c r="A667" s="199" t="s">
        <v>209</v>
      </c>
      <c r="B667" s="200" t="s">
        <v>210</v>
      </c>
      <c r="C667" s="201"/>
      <c r="D667" s="202" t="s">
        <v>240</v>
      </c>
      <c r="E667" s="352">
        <v>38</v>
      </c>
      <c r="F667" s="352">
        <v>180</v>
      </c>
      <c r="G667" s="352">
        <v>180</v>
      </c>
      <c r="H667" s="352">
        <v>3</v>
      </c>
      <c r="I667" s="352">
        <f>G667-H667</f>
        <v>177</v>
      </c>
      <c r="J667" s="353">
        <f>H667/G667</f>
        <v>1.6666666666666666E-2</v>
      </c>
    </row>
    <row r="668" spans="1:10">
      <c r="A668" s="199"/>
      <c r="B668" s="200"/>
      <c r="C668" s="201"/>
      <c r="D668" s="202" t="s">
        <v>135</v>
      </c>
      <c r="E668" s="352">
        <v>28546552</v>
      </c>
      <c r="F668" s="352">
        <v>36400000</v>
      </c>
      <c r="G668" s="352">
        <v>36550000</v>
      </c>
      <c r="H668" s="352">
        <v>9441499</v>
      </c>
      <c r="I668" s="352">
        <f t="shared" ref="I668:I674" si="62">G668-H668</f>
        <v>27108501</v>
      </c>
      <c r="J668" s="353">
        <f t="shared" ref="J668:J674" si="63">H668/G668</f>
        <v>0.25831734610123119</v>
      </c>
    </row>
    <row r="669" spans="1:10" ht="18">
      <c r="A669" s="199" t="s">
        <v>218</v>
      </c>
      <c r="B669" s="200" t="s">
        <v>219</v>
      </c>
      <c r="C669" s="201"/>
      <c r="D669" s="202" t="s">
        <v>95</v>
      </c>
      <c r="E669" s="352">
        <v>5</v>
      </c>
      <c r="F669" s="352">
        <v>4</v>
      </c>
      <c r="G669" s="352">
        <v>4</v>
      </c>
      <c r="H669" s="352">
        <v>0</v>
      </c>
      <c r="I669" s="352">
        <f t="shared" si="62"/>
        <v>4</v>
      </c>
      <c r="J669" s="353">
        <f t="shared" si="63"/>
        <v>0</v>
      </c>
    </row>
    <row r="670" spans="1:10">
      <c r="A670" s="199"/>
      <c r="B670" s="200"/>
      <c r="C670" s="201"/>
      <c r="D670" s="202" t="s">
        <v>135</v>
      </c>
      <c r="E670" s="352">
        <v>192500</v>
      </c>
      <c r="F670" s="352">
        <v>300000</v>
      </c>
      <c r="G670" s="352">
        <v>300000</v>
      </c>
      <c r="H670" s="352">
        <v>0</v>
      </c>
      <c r="I670" s="352">
        <f t="shared" si="62"/>
        <v>300000</v>
      </c>
      <c r="J670" s="353">
        <f t="shared" si="63"/>
        <v>0</v>
      </c>
    </row>
    <row r="671" spans="1:10">
      <c r="A671" s="199" t="s">
        <v>220</v>
      </c>
      <c r="B671" s="200" t="s">
        <v>447</v>
      </c>
      <c r="C671" s="201"/>
      <c r="D671" s="202" t="s">
        <v>95</v>
      </c>
      <c r="E671" s="352"/>
      <c r="F671" s="352">
        <v>1</v>
      </c>
      <c r="G671" s="352">
        <v>1</v>
      </c>
      <c r="H671" s="352"/>
      <c r="I671" s="352">
        <f t="shared" si="62"/>
        <v>1</v>
      </c>
      <c r="J671" s="353"/>
    </row>
    <row r="672" spans="1:10">
      <c r="A672" s="199"/>
      <c r="B672" s="200"/>
      <c r="C672" s="201"/>
      <c r="D672" s="202" t="s">
        <v>135</v>
      </c>
      <c r="E672" s="352">
        <v>0</v>
      </c>
      <c r="F672" s="352">
        <v>100000</v>
      </c>
      <c r="G672" s="352">
        <v>100000</v>
      </c>
      <c r="H672" s="352">
        <v>0</v>
      </c>
      <c r="I672" s="352">
        <f t="shared" si="62"/>
        <v>100000</v>
      </c>
      <c r="J672" s="353"/>
    </row>
    <row r="673" spans="1:10" ht="18">
      <c r="A673" s="199" t="s">
        <v>226</v>
      </c>
      <c r="B673" s="200" t="s">
        <v>548</v>
      </c>
      <c r="C673" s="201"/>
      <c r="D673" s="202" t="s">
        <v>96</v>
      </c>
      <c r="E673" s="352">
        <v>1100</v>
      </c>
      <c r="F673" s="352">
        <v>1543</v>
      </c>
      <c r="G673" s="352">
        <v>1543</v>
      </c>
      <c r="H673" s="352">
        <v>0</v>
      </c>
      <c r="I673" s="352">
        <f t="shared" si="62"/>
        <v>1543</v>
      </c>
      <c r="J673" s="353">
        <f t="shared" si="63"/>
        <v>0</v>
      </c>
    </row>
    <row r="674" spans="1:10">
      <c r="A674" s="199"/>
      <c r="B674" s="200"/>
      <c r="C674" s="201"/>
      <c r="D674" s="202" t="s">
        <v>135</v>
      </c>
      <c r="E674" s="352">
        <v>1225504483</v>
      </c>
      <c r="F674" s="352">
        <v>630600000</v>
      </c>
      <c r="G674" s="352">
        <v>630600000</v>
      </c>
      <c r="H674" s="352">
        <v>0</v>
      </c>
      <c r="I674" s="352">
        <f t="shared" si="62"/>
        <v>630600000</v>
      </c>
      <c r="J674" s="353">
        <f t="shared" si="63"/>
        <v>0</v>
      </c>
    </row>
    <row r="675" spans="1:10" ht="17.25">
      <c r="A675" s="1778" t="s">
        <v>130</v>
      </c>
      <c r="B675" s="1778"/>
      <c r="C675" s="1797"/>
      <c r="D675" s="1797"/>
      <c r="E675" s="1797"/>
      <c r="F675" s="1797"/>
      <c r="G675" s="1797"/>
      <c r="H675" s="1797"/>
      <c r="I675" s="1797"/>
      <c r="J675" s="1797"/>
    </row>
    <row r="676" spans="1:10" ht="34.5" customHeight="1">
      <c r="A676" s="184" t="s">
        <v>131</v>
      </c>
      <c r="B676" s="1792" t="s">
        <v>448</v>
      </c>
      <c r="C676" s="1793"/>
      <c r="D676" s="1793"/>
      <c r="E676" s="1793"/>
      <c r="F676" s="1793"/>
      <c r="G676" s="1793"/>
      <c r="H676" s="1793"/>
      <c r="I676" s="1793"/>
      <c r="J676" s="1794"/>
    </row>
    <row r="677" spans="1:10" ht="18">
      <c r="A677" s="197"/>
      <c r="B677" s="198" t="s">
        <v>449</v>
      </c>
      <c r="C677" s="195"/>
      <c r="D677" s="195"/>
      <c r="E677" s="193" t="s">
        <v>399</v>
      </c>
      <c r="F677" s="193" t="s">
        <v>399</v>
      </c>
      <c r="G677" s="193" t="s">
        <v>399</v>
      </c>
      <c r="H677" s="193" t="s">
        <v>399</v>
      </c>
      <c r="I677" s="195"/>
      <c r="J677" s="196"/>
    </row>
    <row r="678" spans="1:10" ht="27">
      <c r="A678" s="197"/>
      <c r="B678" s="198" t="s">
        <v>450</v>
      </c>
      <c r="C678" s="195"/>
      <c r="D678" s="195"/>
      <c r="E678" s="193"/>
      <c r="F678" s="195"/>
      <c r="G678" s="195"/>
      <c r="H678" s="195"/>
      <c r="I678" s="195"/>
      <c r="J678" s="196"/>
    </row>
    <row r="679" spans="1:10" ht="17.25">
      <c r="A679" s="1778" t="s">
        <v>132</v>
      </c>
      <c r="B679" s="1778"/>
      <c r="C679" s="1796"/>
      <c r="D679" s="1796"/>
      <c r="E679" s="1796"/>
      <c r="F679" s="1796"/>
      <c r="G679" s="1796"/>
      <c r="H679" s="1796"/>
      <c r="I679" s="1796"/>
      <c r="J679" s="1796"/>
    </row>
    <row r="680" spans="1:10">
      <c r="A680" s="185" t="s">
        <v>133</v>
      </c>
      <c r="B680" s="186" t="s">
        <v>134</v>
      </c>
      <c r="C680" s="1797"/>
      <c r="D680" s="1797"/>
      <c r="E680" s="1797"/>
      <c r="F680" s="1797"/>
      <c r="G680" s="1797"/>
      <c r="H680" s="1797"/>
      <c r="I680" s="1797"/>
      <c r="J680" s="1797"/>
    </row>
    <row r="681" spans="1:10" ht="18">
      <c r="A681" s="199" t="s">
        <v>211</v>
      </c>
      <c r="B681" s="200" t="s">
        <v>212</v>
      </c>
      <c r="C681" s="201"/>
      <c r="D681" s="202" t="s">
        <v>94</v>
      </c>
      <c r="E681" s="203">
        <v>7</v>
      </c>
      <c r="F681" s="205">
        <v>7</v>
      </c>
      <c r="G681" s="205">
        <v>7</v>
      </c>
      <c r="H681" s="205">
        <v>7</v>
      </c>
      <c r="I681" s="205">
        <f>G681-H681</f>
        <v>0</v>
      </c>
      <c r="J681" s="204">
        <f>H681/G681</f>
        <v>1</v>
      </c>
    </row>
    <row r="682" spans="1:10">
      <c r="A682" s="199"/>
      <c r="B682" s="200"/>
      <c r="C682" s="201"/>
      <c r="D682" s="202" t="s">
        <v>135</v>
      </c>
      <c r="E682" s="351">
        <v>12384521</v>
      </c>
      <c r="F682" s="352">
        <v>13900000</v>
      </c>
      <c r="G682" s="352">
        <v>14000000</v>
      </c>
      <c r="H682" s="205">
        <v>4120301</v>
      </c>
      <c r="I682" s="205">
        <f t="shared" ref="I682:I684" si="64">G682-H682</f>
        <v>9879699</v>
      </c>
      <c r="J682" s="204">
        <f t="shared" ref="J682:J684" si="65">H682/G682</f>
        <v>0.29430721428571427</v>
      </c>
    </row>
    <row r="683" spans="1:10" ht="18">
      <c r="A683" s="199" t="s">
        <v>541</v>
      </c>
      <c r="B683" s="200" t="s">
        <v>547</v>
      </c>
      <c r="C683" s="201"/>
      <c r="D683" s="202" t="s">
        <v>95</v>
      </c>
      <c r="E683" s="205">
        <v>5</v>
      </c>
      <c r="F683" s="205">
        <v>5</v>
      </c>
      <c r="G683" s="205">
        <v>5</v>
      </c>
      <c r="H683" s="205">
        <v>4</v>
      </c>
      <c r="I683" s="205">
        <f t="shared" si="64"/>
        <v>1</v>
      </c>
      <c r="J683" s="204">
        <f t="shared" si="65"/>
        <v>0.8</v>
      </c>
    </row>
    <row r="684" spans="1:10">
      <c r="A684" s="199"/>
      <c r="B684" s="200"/>
      <c r="C684" s="201"/>
      <c r="D684" s="202" t="s">
        <v>135</v>
      </c>
      <c r="E684" s="205">
        <v>497880</v>
      </c>
      <c r="F684" s="205">
        <v>300000</v>
      </c>
      <c r="G684" s="205">
        <v>300000</v>
      </c>
      <c r="H684" s="205">
        <v>186000</v>
      </c>
      <c r="I684" s="205">
        <f t="shared" si="64"/>
        <v>114000</v>
      </c>
      <c r="J684" s="204">
        <f t="shared" si="65"/>
        <v>0.62</v>
      </c>
    </row>
    <row r="685" spans="1:10" ht="17.25">
      <c r="A685" s="1778" t="s">
        <v>130</v>
      </c>
      <c r="B685" s="1778"/>
      <c r="C685" s="1797"/>
      <c r="D685" s="1797"/>
      <c r="E685" s="1797"/>
      <c r="F685" s="1797"/>
      <c r="G685" s="1797"/>
      <c r="H685" s="1797"/>
      <c r="I685" s="1797"/>
      <c r="J685" s="1797"/>
    </row>
    <row r="686" spans="1:10" ht="34.5" customHeight="1">
      <c r="A686" s="184" t="s">
        <v>131</v>
      </c>
      <c r="B686" s="1792" t="s">
        <v>451</v>
      </c>
      <c r="C686" s="1793"/>
      <c r="D686" s="1793"/>
      <c r="E686" s="1793"/>
      <c r="F686" s="1793"/>
      <c r="G686" s="1793"/>
      <c r="H686" s="1793"/>
      <c r="I686" s="1793"/>
      <c r="J686" s="1794"/>
    </row>
    <row r="687" spans="1:10" ht="27">
      <c r="A687" s="197"/>
      <c r="B687" s="198" t="s">
        <v>452</v>
      </c>
      <c r="C687" s="195"/>
      <c r="D687" s="195"/>
      <c r="E687" s="193" t="s">
        <v>464</v>
      </c>
      <c r="F687" s="193" t="s">
        <v>464</v>
      </c>
      <c r="G687" s="193" t="s">
        <v>464</v>
      </c>
      <c r="H687" s="193" t="s">
        <v>464</v>
      </c>
      <c r="I687" s="195"/>
      <c r="J687" s="196"/>
    </row>
    <row r="688" spans="1:10" ht="17.25">
      <c r="A688" s="1778" t="s">
        <v>132</v>
      </c>
      <c r="B688" s="1778"/>
      <c r="C688" s="1796"/>
      <c r="D688" s="1796"/>
      <c r="E688" s="1796"/>
      <c r="F688" s="1796"/>
      <c r="G688" s="1796"/>
      <c r="H688" s="1796"/>
      <c r="I688" s="1796"/>
      <c r="J688" s="1796"/>
    </row>
    <row r="689" spans="1:10" ht="22.5" customHeight="1">
      <c r="A689" s="185" t="s">
        <v>133</v>
      </c>
      <c r="B689" s="186" t="s">
        <v>134</v>
      </c>
      <c r="C689" s="1797"/>
      <c r="D689" s="1797"/>
      <c r="E689" s="1797"/>
      <c r="F689" s="1797"/>
      <c r="G689" s="1797"/>
      <c r="H689" s="1797"/>
      <c r="I689" s="1797"/>
      <c r="J689" s="1797"/>
    </row>
    <row r="690" spans="1:10" ht="34.5" customHeight="1">
      <c r="A690" s="199" t="s">
        <v>213</v>
      </c>
      <c r="B690" s="200" t="s">
        <v>453</v>
      </c>
      <c r="C690" s="201"/>
      <c r="D690" s="202" t="s">
        <v>454</v>
      </c>
      <c r="E690" s="203">
        <v>1100</v>
      </c>
      <c r="F690" s="205">
        <v>1350</v>
      </c>
      <c r="G690" s="205">
        <v>1350</v>
      </c>
      <c r="H690" s="205">
        <v>420</v>
      </c>
      <c r="I690" s="205">
        <f t="shared" ref="I690:I693" si="66">G690-H690</f>
        <v>930</v>
      </c>
      <c r="J690" s="204">
        <v>0.55555555555555558</v>
      </c>
    </row>
    <row r="691" spans="1:10">
      <c r="A691" s="199"/>
      <c r="B691" s="200"/>
      <c r="C691" s="201"/>
      <c r="D691" s="202" t="s">
        <v>135</v>
      </c>
      <c r="E691" s="203">
        <v>74435306</v>
      </c>
      <c r="F691" s="205">
        <v>37100000</v>
      </c>
      <c r="G691" s="205">
        <v>41300000</v>
      </c>
      <c r="H691" s="205">
        <v>11543006</v>
      </c>
      <c r="I691" s="205">
        <f t="shared" si="66"/>
        <v>29756994</v>
      </c>
      <c r="J691" s="204">
        <v>0.61396083735445706</v>
      </c>
    </row>
    <row r="692" spans="1:10" ht="18">
      <c r="A692" s="199" t="s">
        <v>217</v>
      </c>
      <c r="B692" s="200" t="s">
        <v>455</v>
      </c>
      <c r="C692" s="201"/>
      <c r="D692" s="202" t="s">
        <v>95</v>
      </c>
      <c r="E692" s="203">
        <v>1</v>
      </c>
      <c r="F692" s="205">
        <v>4</v>
      </c>
      <c r="G692" s="205">
        <v>4</v>
      </c>
      <c r="H692" s="205">
        <v>0</v>
      </c>
      <c r="I692" s="205">
        <f t="shared" si="66"/>
        <v>4</v>
      </c>
      <c r="J692" s="204">
        <v>1</v>
      </c>
    </row>
    <row r="693" spans="1:10" ht="15.75" thickBot="1">
      <c r="A693" s="199"/>
      <c r="B693" s="200"/>
      <c r="C693" s="201"/>
      <c r="D693" s="202" t="s">
        <v>135</v>
      </c>
      <c r="E693" s="203">
        <v>99990</v>
      </c>
      <c r="F693" s="205">
        <v>500000</v>
      </c>
      <c r="G693" s="205">
        <v>500000</v>
      </c>
      <c r="H693" s="205">
        <v>0</v>
      </c>
      <c r="I693" s="205">
        <f t="shared" si="66"/>
        <v>500000</v>
      </c>
      <c r="J693" s="204">
        <v>0.92</v>
      </c>
    </row>
    <row r="694" spans="1:10">
      <c r="A694" s="1795"/>
      <c r="B694" s="1795"/>
      <c r="C694" s="1795"/>
      <c r="D694" s="1795"/>
      <c r="E694" s="1795"/>
      <c r="F694" s="1795"/>
      <c r="G694" s="1795"/>
      <c r="H694" s="1795"/>
      <c r="I694" s="1795"/>
      <c r="J694" s="1795"/>
    </row>
    <row r="695" spans="1:10" ht="15.75">
      <c r="B695" s="1779" t="s">
        <v>416</v>
      </c>
      <c r="C695" s="167" t="s">
        <v>410</v>
      </c>
      <c r="D695" s="1782"/>
      <c r="E695" s="1783"/>
      <c r="F695" s="1779" t="s">
        <v>409</v>
      </c>
      <c r="G695" s="596" t="s">
        <v>410</v>
      </c>
      <c r="H695" s="1784"/>
      <c r="I695" s="1785"/>
      <c r="J695" s="1786"/>
    </row>
    <row r="696" spans="1:10">
      <c r="B696" s="1780"/>
      <c r="C696" s="167" t="s">
        <v>411</v>
      </c>
      <c r="D696" s="1787"/>
      <c r="E696" s="1788"/>
      <c r="F696" s="1780"/>
      <c r="G696" s="596" t="s">
        <v>411</v>
      </c>
      <c r="H696" s="1789"/>
      <c r="I696" s="1790"/>
      <c r="J696" s="1791"/>
    </row>
    <row r="697" spans="1:10">
      <c r="B697" s="1781"/>
      <c r="C697" s="167" t="s">
        <v>412</v>
      </c>
      <c r="D697" s="1787"/>
      <c r="E697" s="1788"/>
      <c r="F697" s="1781"/>
      <c r="G697" s="596" t="s">
        <v>412</v>
      </c>
      <c r="H697" s="1789"/>
      <c r="I697" s="1790"/>
      <c r="J697" s="1791"/>
    </row>
  </sheetData>
  <mergeCells count="343">
    <mergeCell ref="A17:B17"/>
    <mergeCell ref="A18:B18"/>
    <mergeCell ref="A19:B19"/>
    <mergeCell ref="A20:B20"/>
    <mergeCell ref="A27:B27"/>
    <mergeCell ref="A28:B28"/>
    <mergeCell ref="A29:B29"/>
    <mergeCell ref="A30:B30"/>
    <mergeCell ref="A31:B31"/>
    <mergeCell ref="A21:B21"/>
    <mergeCell ref="A22:B22"/>
    <mergeCell ref="A23:C23"/>
    <mergeCell ref="A24:B24"/>
    <mergeCell ref="A25:B25"/>
    <mergeCell ref="A26:B26"/>
    <mergeCell ref="A1:N1"/>
    <mergeCell ref="A2:N2"/>
    <mergeCell ref="A3:N3"/>
    <mergeCell ref="A4:B4"/>
    <mergeCell ref="C4:E4"/>
    <mergeCell ref="F4:I4"/>
    <mergeCell ref="J4:N4"/>
    <mergeCell ref="A15:B15"/>
    <mergeCell ref="A16:B16"/>
    <mergeCell ref="A9:C9"/>
    <mergeCell ref="A10:B10"/>
    <mergeCell ref="A11:B11"/>
    <mergeCell ref="A12:B12"/>
    <mergeCell ref="A13:B13"/>
    <mergeCell ref="A14:B14"/>
    <mergeCell ref="A5:C8"/>
    <mergeCell ref="D5:N5"/>
    <mergeCell ref="D6:E6"/>
    <mergeCell ref="F6:G6"/>
    <mergeCell ref="H6:I6"/>
    <mergeCell ref="K6:L6"/>
    <mergeCell ref="M6:M7"/>
    <mergeCell ref="N6:N7"/>
    <mergeCell ref="A32:B32"/>
    <mergeCell ref="G46:H48"/>
    <mergeCell ref="J46:K46"/>
    <mergeCell ref="J47:K47"/>
    <mergeCell ref="J48:K48"/>
    <mergeCell ref="A55:O55"/>
    <mergeCell ref="A56:A59"/>
    <mergeCell ref="B56:B59"/>
    <mergeCell ref="C56:C59"/>
    <mergeCell ref="D56:D57"/>
    <mergeCell ref="E56:E59"/>
    <mergeCell ref="A39:B39"/>
    <mergeCell ref="A40:B40"/>
    <mergeCell ref="A41:B41"/>
    <mergeCell ref="A42:B42"/>
    <mergeCell ref="A43:B43"/>
    <mergeCell ref="D46:D48"/>
    <mergeCell ref="A33:B33"/>
    <mergeCell ref="A34:B34"/>
    <mergeCell ref="A35:B35"/>
    <mergeCell ref="A36:B36"/>
    <mergeCell ref="A37:B37"/>
    <mergeCell ref="A38:B38"/>
    <mergeCell ref="C84:C86"/>
    <mergeCell ref="C87:D87"/>
    <mergeCell ref="F56:O56"/>
    <mergeCell ref="D58:D59"/>
    <mergeCell ref="H58:H59"/>
    <mergeCell ref="N58:N59"/>
    <mergeCell ref="O58:O59"/>
    <mergeCell ref="B83:C83"/>
    <mergeCell ref="J84:J86"/>
    <mergeCell ref="K98:L98"/>
    <mergeCell ref="K99:L99"/>
    <mergeCell ref="K100:L100"/>
    <mergeCell ref="K101:L101"/>
    <mergeCell ref="K102:L102"/>
    <mergeCell ref="K103:L103"/>
    <mergeCell ref="K92:L92"/>
    <mergeCell ref="K93:L93"/>
    <mergeCell ref="K94:L94"/>
    <mergeCell ref="K95:L95"/>
    <mergeCell ref="K96:L96"/>
    <mergeCell ref="K97:L97"/>
    <mergeCell ref="K110:L110"/>
    <mergeCell ref="K111:L111"/>
    <mergeCell ref="K112:L112"/>
    <mergeCell ref="K113:L113"/>
    <mergeCell ref="K114:L114"/>
    <mergeCell ref="K115:L115"/>
    <mergeCell ref="K104:L104"/>
    <mergeCell ref="K105:L105"/>
    <mergeCell ref="K106:L106"/>
    <mergeCell ref="K107:L107"/>
    <mergeCell ref="K108:L108"/>
    <mergeCell ref="K109:L109"/>
    <mergeCell ref="K122:L122"/>
    <mergeCell ref="K123:L123"/>
    <mergeCell ref="K124:L124"/>
    <mergeCell ref="K125:L125"/>
    <mergeCell ref="K126:L126"/>
    <mergeCell ref="K127:L127"/>
    <mergeCell ref="K116:L116"/>
    <mergeCell ref="K117:L117"/>
    <mergeCell ref="K118:L118"/>
    <mergeCell ref="K119:L119"/>
    <mergeCell ref="K120:L120"/>
    <mergeCell ref="K121:L121"/>
    <mergeCell ref="K134:L134"/>
    <mergeCell ref="K135:L135"/>
    <mergeCell ref="K136:L136"/>
    <mergeCell ref="K137:L137"/>
    <mergeCell ref="K138:L138"/>
    <mergeCell ref="K139:L139"/>
    <mergeCell ref="K128:L128"/>
    <mergeCell ref="K129:L129"/>
    <mergeCell ref="K130:L130"/>
    <mergeCell ref="K131:L131"/>
    <mergeCell ref="K132:L132"/>
    <mergeCell ref="K133:L133"/>
    <mergeCell ref="K146:L146"/>
    <mergeCell ref="K147:L147"/>
    <mergeCell ref="K148:L148"/>
    <mergeCell ref="K149:L149"/>
    <mergeCell ref="K150:L150"/>
    <mergeCell ref="K151:L151"/>
    <mergeCell ref="K140:L140"/>
    <mergeCell ref="K141:L141"/>
    <mergeCell ref="K142:L142"/>
    <mergeCell ref="K143:L143"/>
    <mergeCell ref="K144:L144"/>
    <mergeCell ref="K145:L145"/>
    <mergeCell ref="K152:L152"/>
    <mergeCell ref="K153:L153"/>
    <mergeCell ref="K154:L154"/>
    <mergeCell ref="A158:B158"/>
    <mergeCell ref="D159:D161"/>
    <mergeCell ref="F159:G159"/>
    <mergeCell ref="H159:H161"/>
    <mergeCell ref="J159:L159"/>
    <mergeCell ref="F160:G160"/>
    <mergeCell ref="J160:L160"/>
    <mergeCell ref="F161:G161"/>
    <mergeCell ref="J161:L161"/>
    <mergeCell ref="A169:M169"/>
    <mergeCell ref="A170:M170"/>
    <mergeCell ref="A171:M171"/>
    <mergeCell ref="A173:A174"/>
    <mergeCell ref="B173:D174"/>
    <mergeCell ref="E173:F174"/>
    <mergeCell ref="G173:M174"/>
    <mergeCell ref="B175:D175"/>
    <mergeCell ref="E175:F175"/>
    <mergeCell ref="G175:M175"/>
    <mergeCell ref="B261:C261"/>
    <mergeCell ref="B262:C262"/>
    <mergeCell ref="B263:C263"/>
    <mergeCell ref="B246:C246"/>
    <mergeCell ref="B247:C247"/>
    <mergeCell ref="B248:C248"/>
    <mergeCell ref="A176:B179"/>
    <mergeCell ref="C176:M176"/>
    <mergeCell ref="E177:F177"/>
    <mergeCell ref="G177:H177"/>
    <mergeCell ref="J177:K177"/>
    <mergeCell ref="L177:L178"/>
    <mergeCell ref="M177:M178"/>
    <mergeCell ref="A180:B180"/>
    <mergeCell ref="A201:B201"/>
    <mergeCell ref="A234:M234"/>
    <mergeCell ref="A240:Q240"/>
    <mergeCell ref="A242:S242"/>
    <mergeCell ref="A243:A245"/>
    <mergeCell ref="B243:C245"/>
    <mergeCell ref="D243:D245"/>
    <mergeCell ref="E243:E245"/>
    <mergeCell ref="B255:C255"/>
    <mergeCell ref="B256:C256"/>
    <mergeCell ref="B257:C257"/>
    <mergeCell ref="B258:C258"/>
    <mergeCell ref="B259:C259"/>
    <mergeCell ref="B260:C260"/>
    <mergeCell ref="B249:C249"/>
    <mergeCell ref="B250:C250"/>
    <mergeCell ref="B251:C251"/>
    <mergeCell ref="B252:C252"/>
    <mergeCell ref="B253:C253"/>
    <mergeCell ref="B254:C254"/>
    <mergeCell ref="E324:F324"/>
    <mergeCell ref="G310:G312"/>
    <mergeCell ref="H310:H312"/>
    <mergeCell ref="A272:R272"/>
    <mergeCell ref="A273:R273"/>
    <mergeCell ref="A274:R274"/>
    <mergeCell ref="B275:D275"/>
    <mergeCell ref="E315:F315"/>
    <mergeCell ref="E316:F316"/>
    <mergeCell ref="E317:F317"/>
    <mergeCell ref="I310:R310"/>
    <mergeCell ref="I311:I312"/>
    <mergeCell ref="A280:B280"/>
    <mergeCell ref="A298:B298"/>
    <mergeCell ref="B276:D276"/>
    <mergeCell ref="F276:R276"/>
    <mergeCell ref="A277:A278"/>
    <mergeCell ref="B277:B278"/>
    <mergeCell ref="C277:C278"/>
    <mergeCell ref="D277:F277"/>
    <mergeCell ref="G277:I277"/>
    <mergeCell ref="J277:L277"/>
    <mergeCell ref="M277:O277"/>
    <mergeCell ref="P277:R277"/>
    <mergeCell ref="E351:F351"/>
    <mergeCell ref="E352:F352"/>
    <mergeCell ref="E353:F353"/>
    <mergeCell ref="E339:F339"/>
    <mergeCell ref="E320:F320"/>
    <mergeCell ref="E313:F313"/>
    <mergeCell ref="E314:F314"/>
    <mergeCell ref="E327:F327"/>
    <mergeCell ref="E328:F328"/>
    <mergeCell ref="E329:F329"/>
    <mergeCell ref="E330:F330"/>
    <mergeCell ref="E318:F318"/>
    <mergeCell ref="E319:F319"/>
    <mergeCell ref="E333:F333"/>
    <mergeCell ref="E334:F334"/>
    <mergeCell ref="E335:F335"/>
    <mergeCell ref="E336:F336"/>
    <mergeCell ref="E337:F337"/>
    <mergeCell ref="E338:F338"/>
    <mergeCell ref="E331:F331"/>
    <mergeCell ref="E332:F332"/>
    <mergeCell ref="E321:F321"/>
    <mergeCell ref="E322:F322"/>
    <mergeCell ref="E323:F323"/>
    <mergeCell ref="A685:B685"/>
    <mergeCell ref="C685:J685"/>
    <mergeCell ref="A376:K376"/>
    <mergeCell ref="A665:B665"/>
    <mergeCell ref="C665:J665"/>
    <mergeCell ref="C666:J666"/>
    <mergeCell ref="B635:J635"/>
    <mergeCell ref="A636:B636"/>
    <mergeCell ref="C636:J636"/>
    <mergeCell ref="B643:J643"/>
    <mergeCell ref="A647:B647"/>
    <mergeCell ref="C647:J647"/>
    <mergeCell ref="C642:J642"/>
    <mergeCell ref="C648:J648"/>
    <mergeCell ref="A661:B661"/>
    <mergeCell ref="C661:J661"/>
    <mergeCell ref="A631:J631"/>
    <mergeCell ref="A632:E632"/>
    <mergeCell ref="B633:C633"/>
    <mergeCell ref="D633:E633"/>
    <mergeCell ref="F633:J633"/>
    <mergeCell ref="F243:F245"/>
    <mergeCell ref="G243:G244"/>
    <mergeCell ref="H243:H245"/>
    <mergeCell ref="I243:R243"/>
    <mergeCell ref="F275:R275"/>
    <mergeCell ref="G304:H304"/>
    <mergeCell ref="A308:R308"/>
    <mergeCell ref="A309:R309"/>
    <mergeCell ref="A310:A312"/>
    <mergeCell ref="B310:B312"/>
    <mergeCell ref="C310:C312"/>
    <mergeCell ref="K302:M302"/>
    <mergeCell ref="K303:M303"/>
    <mergeCell ref="K304:M304"/>
    <mergeCell ref="F266:F268"/>
    <mergeCell ref="H266:I266"/>
    <mergeCell ref="J266:J268"/>
    <mergeCell ref="L266:N266"/>
    <mergeCell ref="H267:I267"/>
    <mergeCell ref="L267:N267"/>
    <mergeCell ref="H268:I268"/>
    <mergeCell ref="L268:N268"/>
    <mergeCell ref="D310:D312"/>
    <mergeCell ref="E310:F312"/>
    <mergeCell ref="E359:F359"/>
    <mergeCell ref="E360:F360"/>
    <mergeCell ref="E345:F345"/>
    <mergeCell ref="E346:F346"/>
    <mergeCell ref="E347:F347"/>
    <mergeCell ref="E348:F348"/>
    <mergeCell ref="E302:E304"/>
    <mergeCell ref="G302:H302"/>
    <mergeCell ref="I302:I304"/>
    <mergeCell ref="G303:H303"/>
    <mergeCell ref="E325:F325"/>
    <mergeCell ref="E326:F326"/>
    <mergeCell ref="E349:F349"/>
    <mergeCell ref="E350:F350"/>
    <mergeCell ref="E354:F354"/>
    <mergeCell ref="E355:F355"/>
    <mergeCell ref="E356:F356"/>
    <mergeCell ref="E357:F357"/>
    <mergeCell ref="E358:F358"/>
    <mergeCell ref="E340:F340"/>
    <mergeCell ref="E341:F341"/>
    <mergeCell ref="E342:F342"/>
    <mergeCell ref="E343:F343"/>
    <mergeCell ref="E344:F344"/>
    <mergeCell ref="E364:E366"/>
    <mergeCell ref="G364:H364"/>
    <mergeCell ref="I364:I366"/>
    <mergeCell ref="K364:M364"/>
    <mergeCell ref="G365:H365"/>
    <mergeCell ref="K365:M365"/>
    <mergeCell ref="G366:H366"/>
    <mergeCell ref="K366:M366"/>
    <mergeCell ref="B620:B622"/>
    <mergeCell ref="D620:E620"/>
    <mergeCell ref="F620:F622"/>
    <mergeCell ref="H620:J620"/>
    <mergeCell ref="D621:E621"/>
    <mergeCell ref="H621:J621"/>
    <mergeCell ref="D622:E622"/>
    <mergeCell ref="H622:J622"/>
    <mergeCell ref="B634:C634"/>
    <mergeCell ref="D634:E634"/>
    <mergeCell ref="F634:J634"/>
    <mergeCell ref="A642:B642"/>
    <mergeCell ref="B695:B697"/>
    <mergeCell ref="D695:E695"/>
    <mergeCell ref="F695:F697"/>
    <mergeCell ref="H695:J695"/>
    <mergeCell ref="D696:E696"/>
    <mergeCell ref="H696:J696"/>
    <mergeCell ref="D697:E697"/>
    <mergeCell ref="H697:J697"/>
    <mergeCell ref="B662:J662"/>
    <mergeCell ref="B686:J686"/>
    <mergeCell ref="A694:J694"/>
    <mergeCell ref="A688:B688"/>
    <mergeCell ref="C688:J688"/>
    <mergeCell ref="C689:J689"/>
    <mergeCell ref="A675:B675"/>
    <mergeCell ref="C675:J675"/>
    <mergeCell ref="B676:J676"/>
    <mergeCell ref="A679:B679"/>
    <mergeCell ref="C679:J679"/>
    <mergeCell ref="C680:J680"/>
  </mergeCells>
  <pageMargins left="0.25" right="0.25"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C1860-2423-45A3-82B6-3AF9759F75AE}">
  <dimension ref="A1:T264"/>
  <sheetViews>
    <sheetView topLeftCell="A238" workbookViewId="0">
      <selection activeCell="C82" sqref="C82:T82"/>
    </sheetView>
  </sheetViews>
  <sheetFormatPr defaultRowHeight="15"/>
  <cols>
    <col min="5" max="5" width="46.85546875" customWidth="1"/>
    <col min="7" max="7" width="34.85546875" customWidth="1"/>
    <col min="8" max="8" width="47.85546875" customWidth="1"/>
    <col min="9" max="9" width="20.28515625" customWidth="1"/>
    <col min="10" max="11" width="15.7109375" customWidth="1"/>
    <col min="12" max="12" width="21" customWidth="1"/>
    <col min="13" max="14" width="20.140625" customWidth="1"/>
    <col min="15" max="15" width="16.5703125" customWidth="1"/>
    <col min="16" max="17" width="15" customWidth="1"/>
    <col min="19" max="19" width="17.140625" customWidth="1"/>
  </cols>
  <sheetData>
    <row r="1" spans="1:20" ht="15.75">
      <c r="A1" s="1089"/>
      <c r="B1" s="1089"/>
      <c r="C1" s="1090"/>
      <c r="D1" s="1089"/>
      <c r="E1" s="1089"/>
      <c r="F1" s="1089"/>
      <c r="G1" s="1089"/>
      <c r="H1" s="1089"/>
      <c r="I1" s="1089"/>
      <c r="J1" s="1089"/>
      <c r="K1" s="1089"/>
      <c r="L1" s="1089"/>
      <c r="M1" s="1089"/>
      <c r="N1" s="1089"/>
      <c r="O1" s="1089"/>
      <c r="P1" s="1089"/>
      <c r="Q1" s="1089"/>
      <c r="R1" s="1091"/>
      <c r="S1" s="1091"/>
      <c r="T1" s="1091"/>
    </row>
    <row r="2" spans="1:20" ht="15.75">
      <c r="A2" s="1089"/>
      <c r="B2" s="1089"/>
      <c r="C2" s="2009" t="s">
        <v>574</v>
      </c>
      <c r="D2" s="2009"/>
      <c r="E2" s="2009"/>
      <c r="F2" s="2009"/>
      <c r="G2" s="2009"/>
      <c r="H2" s="2009"/>
      <c r="I2" s="2009"/>
      <c r="J2" s="2009"/>
      <c r="K2" s="2009"/>
      <c r="L2" s="2009"/>
      <c r="M2" s="2009"/>
      <c r="N2" s="2009"/>
      <c r="O2" s="2009"/>
      <c r="P2" s="2009"/>
      <c r="Q2" s="2009"/>
      <c r="R2" s="1091"/>
      <c r="S2" s="1091"/>
      <c r="T2" s="1091"/>
    </row>
    <row r="3" spans="1:20" ht="16.5" thickBot="1">
      <c r="A3" s="1089"/>
      <c r="B3" s="1089"/>
      <c r="C3" s="2010" t="s">
        <v>540</v>
      </c>
      <c r="D3" s="2010"/>
      <c r="E3" s="2010"/>
      <c r="F3" s="2010"/>
      <c r="G3" s="2010"/>
      <c r="H3" s="2010"/>
      <c r="I3" s="2010"/>
      <c r="J3" s="2010"/>
      <c r="K3" s="2010"/>
      <c r="L3" s="2010"/>
      <c r="M3" s="2010"/>
      <c r="N3" s="2010"/>
      <c r="O3" s="2010"/>
      <c r="P3" s="2010"/>
      <c r="Q3" s="2010"/>
      <c r="R3" s="1091"/>
      <c r="S3" s="1091"/>
      <c r="T3" s="1091"/>
    </row>
    <row r="4" spans="1:20" ht="48.75" thickTop="1" thickBot="1">
      <c r="A4" s="2011"/>
      <c r="B4" s="2011"/>
      <c r="C4" s="1092" t="s">
        <v>417</v>
      </c>
      <c r="D4" s="1093" t="s">
        <v>418</v>
      </c>
      <c r="E4" s="1093" t="s">
        <v>45</v>
      </c>
      <c r="F4" s="1093" t="s">
        <v>419</v>
      </c>
      <c r="G4" s="1093" t="s">
        <v>46</v>
      </c>
      <c r="H4" s="1094" t="s">
        <v>420</v>
      </c>
      <c r="I4" s="1094" t="s">
        <v>421</v>
      </c>
      <c r="J4" s="1094" t="s">
        <v>422</v>
      </c>
      <c r="K4" s="1094" t="s">
        <v>423</v>
      </c>
      <c r="L4" s="1094" t="s">
        <v>424</v>
      </c>
      <c r="M4" s="1094" t="s">
        <v>425</v>
      </c>
      <c r="N4" s="1094" t="s">
        <v>426</v>
      </c>
      <c r="O4" s="1094" t="s">
        <v>427</v>
      </c>
      <c r="P4" s="1094" t="s">
        <v>428</v>
      </c>
      <c r="Q4" s="1095" t="s">
        <v>6</v>
      </c>
      <c r="R4" s="1091"/>
      <c r="S4" s="1091"/>
      <c r="T4" s="1091"/>
    </row>
    <row r="5" spans="1:20" ht="15.75">
      <c r="A5" s="1089"/>
      <c r="B5" s="1089"/>
      <c r="C5" s="1096" t="s">
        <v>337</v>
      </c>
      <c r="D5" s="1097"/>
      <c r="E5" s="1097" t="s">
        <v>47</v>
      </c>
      <c r="F5" s="1097">
        <v>2024</v>
      </c>
      <c r="G5" s="1098" t="s">
        <v>429</v>
      </c>
      <c r="H5" s="1099"/>
      <c r="I5" s="1099"/>
      <c r="J5" s="1099"/>
      <c r="K5" s="1099"/>
      <c r="L5" s="1099"/>
      <c r="M5" s="1099"/>
      <c r="N5" s="1099"/>
      <c r="O5" s="1099"/>
      <c r="P5" s="1099"/>
      <c r="Q5" s="1100"/>
      <c r="R5" s="1091"/>
      <c r="S5" s="1091"/>
      <c r="T5" s="1091"/>
    </row>
    <row r="6" spans="1:20" ht="15.75">
      <c r="A6" s="1089"/>
      <c r="B6" s="1089"/>
      <c r="C6" s="1096" t="s">
        <v>337</v>
      </c>
      <c r="D6" s="1097" t="s">
        <v>354</v>
      </c>
      <c r="E6" s="1097" t="s">
        <v>32</v>
      </c>
      <c r="F6" s="1097">
        <v>2026</v>
      </c>
      <c r="G6" s="1098" t="s">
        <v>11</v>
      </c>
      <c r="H6" s="1099">
        <v>0</v>
      </c>
      <c r="I6" s="1099">
        <v>2000000</v>
      </c>
      <c r="J6" s="1099">
        <v>67700000</v>
      </c>
      <c r="K6" s="1099">
        <v>11270000</v>
      </c>
      <c r="L6" s="1099">
        <v>43550000</v>
      </c>
      <c r="M6" s="1099">
        <v>0</v>
      </c>
      <c r="N6" s="1099">
        <v>8000000</v>
      </c>
      <c r="O6" s="1099">
        <v>0</v>
      </c>
      <c r="P6" s="1099">
        <v>0</v>
      </c>
      <c r="Q6" s="1100">
        <f>SUM(H6:P6)</f>
        <v>132520000</v>
      </c>
      <c r="R6" s="1091"/>
      <c r="S6" s="1091"/>
      <c r="T6" s="1091"/>
    </row>
    <row r="7" spans="1:20" ht="15.75">
      <c r="A7" s="1089"/>
      <c r="B7" s="1089"/>
      <c r="C7" s="1096" t="s">
        <v>337</v>
      </c>
      <c r="D7" s="1097" t="s">
        <v>354</v>
      </c>
      <c r="E7" s="1097" t="s">
        <v>32</v>
      </c>
      <c r="F7" s="1097">
        <v>2026</v>
      </c>
      <c r="G7" s="1098" t="s">
        <v>12</v>
      </c>
      <c r="H7" s="1099">
        <v>0</v>
      </c>
      <c r="I7" s="1099">
        <v>2000000</v>
      </c>
      <c r="J7" s="1099">
        <v>67700000</v>
      </c>
      <c r="K7" s="1099">
        <v>11270000</v>
      </c>
      <c r="L7" s="1099">
        <v>43550000</v>
      </c>
      <c r="M7" s="1099">
        <v>0</v>
      </c>
      <c r="N7" s="1099">
        <v>8000000</v>
      </c>
      <c r="O7" s="1099">
        <v>0</v>
      </c>
      <c r="P7" s="1099">
        <v>200000</v>
      </c>
      <c r="Q7" s="1100">
        <f t="shared" ref="Q7:Q15" si="0">SUM(H7:P7)</f>
        <v>132720000</v>
      </c>
      <c r="R7" s="1091"/>
      <c r="S7" s="1091"/>
      <c r="T7" s="1091"/>
    </row>
    <row r="8" spans="1:20" ht="15.75">
      <c r="A8" s="1089"/>
      <c r="B8" s="1089"/>
      <c r="C8" s="1096" t="s">
        <v>337</v>
      </c>
      <c r="D8" s="1097" t="s">
        <v>354</v>
      </c>
      <c r="E8" s="1097" t="s">
        <v>32</v>
      </c>
      <c r="F8" s="1097">
        <v>2026</v>
      </c>
      <c r="G8" s="1098" t="s">
        <v>429</v>
      </c>
      <c r="H8" s="1099">
        <v>0</v>
      </c>
      <c r="I8" s="1099">
        <v>0</v>
      </c>
      <c r="J8" s="1099">
        <v>15947551</v>
      </c>
      <c r="K8" s="1099">
        <v>2666913</v>
      </c>
      <c r="L8" s="1099">
        <v>7898999</v>
      </c>
      <c r="M8" s="1099"/>
      <c r="N8" s="1099">
        <v>1044890</v>
      </c>
      <c r="O8" s="1099"/>
      <c r="P8" s="1099"/>
      <c r="Q8" s="1100">
        <f t="shared" si="0"/>
        <v>27558353</v>
      </c>
      <c r="R8" s="1091"/>
      <c r="S8" s="1091"/>
      <c r="T8" s="1091"/>
    </row>
    <row r="9" spans="1:20" ht="15.75">
      <c r="A9" s="1089"/>
      <c r="B9" s="1089"/>
      <c r="C9" s="1096" t="s">
        <v>337</v>
      </c>
      <c r="D9" s="1097" t="s">
        <v>354</v>
      </c>
      <c r="E9" s="1097" t="s">
        <v>32</v>
      </c>
      <c r="F9" s="1097">
        <v>2026</v>
      </c>
      <c r="G9" s="1098" t="s">
        <v>14</v>
      </c>
      <c r="H9" s="1099">
        <v>0</v>
      </c>
      <c r="I9" s="1099">
        <v>0</v>
      </c>
      <c r="J9" s="1099">
        <v>0</v>
      </c>
      <c r="K9" s="1099">
        <v>0</v>
      </c>
      <c r="L9" s="1099">
        <v>540000</v>
      </c>
      <c r="M9" s="1099">
        <v>0</v>
      </c>
      <c r="N9" s="1099">
        <v>0</v>
      </c>
      <c r="O9" s="1099">
        <v>0</v>
      </c>
      <c r="P9" s="1099">
        <v>0</v>
      </c>
      <c r="Q9" s="1100">
        <f t="shared" si="0"/>
        <v>540000</v>
      </c>
      <c r="R9" s="1091"/>
      <c r="S9" s="1091"/>
      <c r="T9" s="1091"/>
    </row>
    <row r="10" spans="1:20" ht="15.75">
      <c r="A10" s="1089"/>
      <c r="B10" s="1089"/>
      <c r="C10" s="1096" t="s">
        <v>337</v>
      </c>
      <c r="D10" s="1097"/>
      <c r="E10" s="1097" t="s">
        <v>15</v>
      </c>
      <c r="F10" s="1097">
        <v>2026</v>
      </c>
      <c r="G10" s="1098"/>
      <c r="H10" s="1099"/>
      <c r="I10" s="1099">
        <f>I7-I6</f>
        <v>0</v>
      </c>
      <c r="J10" s="1099">
        <f>J7-J6</f>
        <v>0</v>
      </c>
      <c r="K10" s="1099">
        <f>K7-K6</f>
        <v>0</v>
      </c>
      <c r="L10" s="1099">
        <f>L7-L6</f>
        <v>0</v>
      </c>
      <c r="M10" s="1099"/>
      <c r="N10" s="1099">
        <f>N7-N6</f>
        <v>0</v>
      </c>
      <c r="O10" s="1099"/>
      <c r="P10" s="1099">
        <f>P7-P6</f>
        <v>200000</v>
      </c>
      <c r="Q10" s="1100">
        <f t="shared" si="0"/>
        <v>200000</v>
      </c>
      <c r="R10" s="1091"/>
      <c r="S10" s="1091"/>
      <c r="T10" s="1091"/>
    </row>
    <row r="11" spans="1:20" ht="15.75">
      <c r="A11" s="1089"/>
      <c r="B11" s="1089"/>
      <c r="C11" s="1096" t="s">
        <v>337</v>
      </c>
      <c r="D11" s="1097"/>
      <c r="E11" s="1097" t="s">
        <v>16</v>
      </c>
      <c r="F11" s="1097">
        <v>2026</v>
      </c>
      <c r="G11" s="1098"/>
      <c r="H11" s="1099"/>
      <c r="I11" s="1101">
        <v>0</v>
      </c>
      <c r="J11" s="1101">
        <f>J8/J7*100</f>
        <v>23.556205317577547</v>
      </c>
      <c r="K11" s="1101">
        <f>K8/K7*100</f>
        <v>23.663824312333627</v>
      </c>
      <c r="L11" s="1101">
        <f t="shared" ref="L11:Q11" si="1">L8/L7*100</f>
        <v>18.137770378874858</v>
      </c>
      <c r="M11" s="1101">
        <v>0</v>
      </c>
      <c r="N11" s="1101">
        <f t="shared" si="1"/>
        <v>13.061125000000001</v>
      </c>
      <c r="O11" s="1101">
        <v>0</v>
      </c>
      <c r="P11" s="1101">
        <f t="shared" si="1"/>
        <v>0</v>
      </c>
      <c r="Q11" s="1101">
        <f t="shared" si="1"/>
        <v>20.764280440024109</v>
      </c>
      <c r="R11" s="1091"/>
      <c r="S11" s="1091"/>
      <c r="T11" s="1091"/>
    </row>
    <row r="12" spans="1:20" ht="15.75">
      <c r="A12" s="1089"/>
      <c r="B12" s="1089"/>
      <c r="C12" s="1096" t="s">
        <v>337</v>
      </c>
      <c r="D12" s="1097"/>
      <c r="E12" s="1097" t="s">
        <v>47</v>
      </c>
      <c r="F12" s="1097">
        <v>2026</v>
      </c>
      <c r="G12" s="1098" t="s">
        <v>429</v>
      </c>
      <c r="H12" s="1099"/>
      <c r="I12" s="1099">
        <v>0</v>
      </c>
      <c r="J12" s="1099">
        <v>0</v>
      </c>
      <c r="K12" s="1099">
        <v>0</v>
      </c>
      <c r="L12" s="1099">
        <v>0</v>
      </c>
      <c r="M12" s="1099">
        <v>0</v>
      </c>
      <c r="N12" s="1099">
        <v>0</v>
      </c>
      <c r="O12" s="1099">
        <v>0</v>
      </c>
      <c r="P12" s="1099">
        <v>0</v>
      </c>
      <c r="Q12" s="1100">
        <f t="shared" si="0"/>
        <v>0</v>
      </c>
      <c r="R12" s="1091"/>
      <c r="S12" s="1091"/>
      <c r="T12" s="1091"/>
    </row>
    <row r="13" spans="1:20" ht="15.75">
      <c r="A13" s="1089"/>
      <c r="B13" s="1089"/>
      <c r="C13" s="1096" t="s">
        <v>337</v>
      </c>
      <c r="D13" s="1097"/>
      <c r="E13" s="1097" t="s">
        <v>431</v>
      </c>
      <c r="F13" s="1097">
        <v>2026</v>
      </c>
      <c r="G13" s="1098" t="s">
        <v>11</v>
      </c>
      <c r="H13" s="1099">
        <v>49</v>
      </c>
      <c r="I13" s="1099"/>
      <c r="J13" s="1102"/>
      <c r="K13" s="1103"/>
      <c r="L13" s="1099"/>
      <c r="M13" s="1099"/>
      <c r="N13" s="1099"/>
      <c r="O13" s="1099"/>
      <c r="P13" s="1099"/>
      <c r="Q13" s="1100">
        <f t="shared" si="0"/>
        <v>49</v>
      </c>
      <c r="R13" s="1091"/>
      <c r="S13" s="1091"/>
      <c r="T13" s="1091"/>
    </row>
    <row r="14" spans="1:20" ht="15.75">
      <c r="A14" s="1089"/>
      <c r="B14" s="1089"/>
      <c r="C14" s="1096" t="s">
        <v>337</v>
      </c>
      <c r="D14" s="1097"/>
      <c r="E14" s="1097" t="s">
        <v>431</v>
      </c>
      <c r="F14" s="1097">
        <v>2026</v>
      </c>
      <c r="G14" s="1098" t="s">
        <v>12</v>
      </c>
      <c r="H14" s="1099">
        <v>49</v>
      </c>
      <c r="I14" s="1099"/>
      <c r="J14" s="1102"/>
      <c r="K14" s="1103"/>
      <c r="L14" s="1099"/>
      <c r="M14" s="1099"/>
      <c r="N14" s="1099"/>
      <c r="O14" s="1099"/>
      <c r="P14" s="1099"/>
      <c r="Q14" s="1100">
        <f t="shared" si="0"/>
        <v>49</v>
      </c>
      <c r="R14" s="1091"/>
      <c r="S14" s="1091"/>
      <c r="T14" s="1091"/>
    </row>
    <row r="15" spans="1:20" ht="15.75">
      <c r="A15" s="1089"/>
      <c r="B15" s="1089"/>
      <c r="C15" s="1096" t="s">
        <v>337</v>
      </c>
      <c r="D15" s="1097"/>
      <c r="E15" s="1097" t="s">
        <v>431</v>
      </c>
      <c r="F15" s="1097">
        <v>2026</v>
      </c>
      <c r="G15" s="1098" t="s">
        <v>432</v>
      </c>
      <c r="H15" s="1099">
        <v>38</v>
      </c>
      <c r="I15" s="1099"/>
      <c r="J15" s="1099"/>
      <c r="K15" s="1099"/>
      <c r="L15" s="1099"/>
      <c r="M15" s="1099"/>
      <c r="N15" s="1099"/>
      <c r="O15" s="1099"/>
      <c r="P15" s="1099"/>
      <c r="Q15" s="1100">
        <f t="shared" si="0"/>
        <v>38</v>
      </c>
      <c r="R15" s="1091"/>
      <c r="S15" s="1091"/>
      <c r="T15" s="1091"/>
    </row>
    <row r="16" spans="1:20" ht="15.75">
      <c r="A16" s="1089"/>
      <c r="B16" s="2008"/>
      <c r="C16" s="2008"/>
      <c r="D16" s="1089"/>
      <c r="E16" s="1089"/>
      <c r="F16" s="1089"/>
      <c r="G16" s="1089"/>
      <c r="H16" s="1089"/>
      <c r="I16" s="1089"/>
      <c r="J16" s="1089"/>
      <c r="K16" s="1089"/>
      <c r="L16" s="1089"/>
      <c r="M16" s="1089"/>
      <c r="N16" s="1089"/>
      <c r="O16" s="1089"/>
      <c r="P16" s="1089"/>
      <c r="Q16" s="1089"/>
      <c r="R16" s="1091"/>
      <c r="S16" s="1091"/>
      <c r="T16" s="1091"/>
    </row>
    <row r="17" spans="1:20" ht="15.75">
      <c r="A17" s="1089"/>
      <c r="B17" s="1089"/>
      <c r="C17" s="1089"/>
      <c r="D17" s="1089"/>
      <c r="E17" s="1955" t="s">
        <v>416</v>
      </c>
      <c r="F17" s="1104" t="s">
        <v>410</v>
      </c>
      <c r="G17" s="1960"/>
      <c r="H17" s="1960"/>
      <c r="I17" s="1091"/>
      <c r="J17" s="1973" t="s">
        <v>409</v>
      </c>
      <c r="K17" s="1973"/>
      <c r="L17" s="1105" t="s">
        <v>410</v>
      </c>
      <c r="M17" s="1975"/>
      <c r="N17" s="1975"/>
      <c r="O17" s="1975"/>
      <c r="P17" s="1975"/>
      <c r="Q17" s="1089"/>
      <c r="R17" s="1091"/>
      <c r="S17" s="1091"/>
      <c r="T17" s="1091"/>
    </row>
    <row r="18" spans="1:20" ht="15.75">
      <c r="A18" s="1089"/>
      <c r="B18" s="1089"/>
      <c r="C18" s="1089"/>
      <c r="D18" s="1089"/>
      <c r="E18" s="1955"/>
      <c r="F18" s="1104" t="s">
        <v>411</v>
      </c>
      <c r="G18" s="1960"/>
      <c r="H18" s="1960"/>
      <c r="I18" s="1091"/>
      <c r="J18" s="1973"/>
      <c r="K18" s="1973"/>
      <c r="L18" s="1105" t="s">
        <v>411</v>
      </c>
      <c r="M18" s="1975"/>
      <c r="N18" s="1975"/>
      <c r="O18" s="1975"/>
      <c r="P18" s="1975"/>
      <c r="Q18" s="1089"/>
      <c r="R18" s="1091"/>
      <c r="S18" s="1091"/>
      <c r="T18" s="1091"/>
    </row>
    <row r="19" spans="1:20" ht="15.75">
      <c r="A19" s="1089"/>
      <c r="B19" s="1089"/>
      <c r="C19" s="1089"/>
      <c r="D19" s="1089"/>
      <c r="E19" s="1955"/>
      <c r="F19" s="1104" t="s">
        <v>412</v>
      </c>
      <c r="G19" s="1960"/>
      <c r="H19" s="1960"/>
      <c r="I19" s="1091"/>
      <c r="J19" s="1973"/>
      <c r="K19" s="1973"/>
      <c r="L19" s="1105" t="s">
        <v>412</v>
      </c>
      <c r="M19" s="1975"/>
      <c r="N19" s="1975"/>
      <c r="O19" s="1975"/>
      <c r="P19" s="1975"/>
      <c r="Q19" s="1089"/>
      <c r="R19" s="1091"/>
      <c r="S19" s="1091"/>
      <c r="T19" s="1091"/>
    </row>
    <row r="20" spans="1:20" ht="15.75">
      <c r="A20" s="1089"/>
      <c r="B20" s="1089"/>
      <c r="C20" s="2008"/>
      <c r="D20" s="2008"/>
      <c r="E20" s="1089"/>
      <c r="F20" s="1089"/>
      <c r="G20" s="1089"/>
      <c r="H20" s="1089"/>
      <c r="I20" s="1089"/>
      <c r="J20" s="1089"/>
      <c r="K20" s="1089"/>
      <c r="L20" s="1089"/>
      <c r="M20" s="1089"/>
      <c r="N20" s="1089"/>
      <c r="O20" s="1089"/>
      <c r="P20" s="1089"/>
      <c r="Q20" s="1089"/>
      <c r="R20" s="1091"/>
      <c r="S20" s="1091"/>
      <c r="T20" s="1091"/>
    </row>
    <row r="21" spans="1:20" ht="15.75">
      <c r="A21" s="1089"/>
      <c r="B21" s="1089"/>
      <c r="C21" s="1106"/>
      <c r="D21" s="1106"/>
      <c r="E21" s="1089"/>
      <c r="F21" s="1089"/>
      <c r="G21" s="1089"/>
      <c r="H21" s="1089"/>
      <c r="I21" s="1089"/>
      <c r="J21" s="1089"/>
      <c r="K21" s="1089"/>
      <c r="L21" s="1089"/>
      <c r="M21" s="1089"/>
      <c r="N21" s="1089"/>
      <c r="O21" s="1089"/>
      <c r="P21" s="1089"/>
      <c r="Q21" s="1089"/>
      <c r="R21" s="1091"/>
      <c r="S21" s="1091"/>
      <c r="T21" s="1091"/>
    </row>
    <row r="22" spans="1:20" ht="15.75">
      <c r="A22" s="1089"/>
      <c r="B22" s="1089"/>
      <c r="C22" s="1106"/>
      <c r="D22" s="1106"/>
      <c r="E22" s="1089"/>
      <c r="F22" s="1089"/>
      <c r="G22" s="1089"/>
      <c r="H22" s="1089"/>
      <c r="I22" s="1089"/>
      <c r="J22" s="1089"/>
      <c r="K22" s="1089"/>
      <c r="L22" s="1089"/>
      <c r="M22" s="1089"/>
      <c r="N22" s="1089"/>
      <c r="O22" s="1089"/>
      <c r="P22" s="1089"/>
      <c r="Q22" s="1089"/>
      <c r="R22" s="1091"/>
      <c r="S22" s="1091"/>
      <c r="T22" s="1091"/>
    </row>
    <row r="23" spans="1:20" ht="15.75">
      <c r="A23" s="1091"/>
      <c r="B23" s="1091"/>
      <c r="C23" s="1988" t="s">
        <v>48</v>
      </c>
      <c r="D23" s="1988"/>
      <c r="E23" s="1988"/>
      <c r="F23" s="1988"/>
      <c r="G23" s="1988"/>
      <c r="H23" s="1988"/>
      <c r="I23" s="1988"/>
      <c r="J23" s="1988"/>
      <c r="K23" s="1988"/>
      <c r="L23" s="1988"/>
      <c r="M23" s="1988"/>
      <c r="N23" s="1988"/>
      <c r="O23" s="1988"/>
      <c r="P23" s="1091"/>
      <c r="Q23" s="1091"/>
      <c r="R23" s="1091"/>
      <c r="S23" s="1091"/>
      <c r="T23" s="1091"/>
    </row>
    <row r="24" spans="1:20" ht="15.75">
      <c r="A24" s="1091"/>
      <c r="B24" s="1091"/>
      <c r="C24" s="1989" t="s">
        <v>540</v>
      </c>
      <c r="D24" s="1989"/>
      <c r="E24" s="1989"/>
      <c r="F24" s="1989"/>
      <c r="G24" s="1989"/>
      <c r="H24" s="1989"/>
      <c r="I24" s="1989"/>
      <c r="J24" s="1989"/>
      <c r="K24" s="1989"/>
      <c r="L24" s="1989"/>
      <c r="M24" s="1989"/>
      <c r="N24" s="1989"/>
      <c r="O24" s="1989"/>
      <c r="P24" s="1091"/>
      <c r="Q24" s="1091"/>
      <c r="R24" s="1091"/>
      <c r="S24" s="1091"/>
      <c r="T24" s="1091"/>
    </row>
    <row r="25" spans="1:20" ht="15.75">
      <c r="A25" s="1091"/>
      <c r="B25" s="1091"/>
      <c r="C25" s="1990" t="s">
        <v>17</v>
      </c>
      <c r="D25" s="1990"/>
      <c r="E25" s="1990"/>
      <c r="F25" s="1990"/>
      <c r="G25" s="1990"/>
      <c r="H25" s="1990"/>
      <c r="I25" s="1990"/>
      <c r="J25" s="1990"/>
      <c r="K25" s="1990"/>
      <c r="L25" s="1990"/>
      <c r="M25" s="1990"/>
      <c r="N25" s="1990"/>
      <c r="O25" s="1990"/>
      <c r="P25" s="1091"/>
      <c r="Q25" s="1091"/>
      <c r="R25" s="1091"/>
      <c r="S25" s="1091"/>
      <c r="T25" s="1091"/>
    </row>
    <row r="26" spans="1:20" ht="16.5" thickBot="1">
      <c r="A26" s="1091"/>
      <c r="B26" s="1091"/>
      <c r="C26" s="1107"/>
      <c r="D26" s="1107"/>
      <c r="E26" s="1107"/>
      <c r="F26" s="1107"/>
      <c r="G26" s="1107"/>
      <c r="H26" s="1107"/>
      <c r="I26" s="1107"/>
      <c r="J26" s="1107"/>
      <c r="K26" s="1107"/>
      <c r="L26" s="1107"/>
      <c r="M26" s="1107"/>
      <c r="N26" s="1107"/>
      <c r="O26" s="1107"/>
      <c r="P26" s="1091"/>
      <c r="Q26" s="1091"/>
      <c r="R26" s="1091"/>
      <c r="S26" s="1091"/>
      <c r="T26" s="1091"/>
    </row>
    <row r="27" spans="1:20" ht="17.25" thickTop="1" thickBot="1">
      <c r="A27" s="1091"/>
      <c r="B27" s="1091"/>
      <c r="C27" s="2001" t="s">
        <v>376</v>
      </c>
      <c r="D27" s="2002" t="s">
        <v>19</v>
      </c>
      <c r="E27" s="2002"/>
      <c r="F27" s="2002"/>
      <c r="G27" s="2003" t="s">
        <v>20</v>
      </c>
      <c r="H27" s="2003"/>
      <c r="I27" s="2004" t="s">
        <v>337</v>
      </c>
      <c r="J27" s="2004"/>
      <c r="K27" s="2004"/>
      <c r="L27" s="2004"/>
      <c r="M27" s="2004"/>
      <c r="N27" s="2004"/>
      <c r="O27" s="2004"/>
      <c r="P27" s="1091"/>
      <c r="Q27" s="1091"/>
      <c r="R27" s="1091"/>
      <c r="S27" s="1091"/>
      <c r="T27" s="1091"/>
    </row>
    <row r="28" spans="1:20" ht="16.5" thickTop="1">
      <c r="A28" s="1091"/>
      <c r="B28" s="1091"/>
      <c r="C28" s="2001"/>
      <c r="D28" s="2002"/>
      <c r="E28" s="2002"/>
      <c r="F28" s="2002"/>
      <c r="G28" s="2003"/>
      <c r="H28" s="2003"/>
      <c r="I28" s="2004"/>
      <c r="J28" s="2004"/>
      <c r="K28" s="2004"/>
      <c r="L28" s="2004"/>
      <c r="M28" s="2004"/>
      <c r="N28" s="2004"/>
      <c r="O28" s="2004"/>
      <c r="P28" s="1091"/>
      <c r="Q28" s="1091"/>
      <c r="R28" s="1091"/>
      <c r="S28" s="1091"/>
      <c r="T28" s="1091"/>
    </row>
    <row r="29" spans="1:20" ht="15.75">
      <c r="A29" s="1091"/>
      <c r="B29" s="1091"/>
      <c r="C29" s="1108" t="s">
        <v>377</v>
      </c>
      <c r="D29" s="2005" t="s">
        <v>32</v>
      </c>
      <c r="E29" s="2005"/>
      <c r="F29" s="2005"/>
      <c r="G29" s="2006" t="s">
        <v>49</v>
      </c>
      <c r="H29" s="2006"/>
      <c r="I29" s="2007" t="s">
        <v>354</v>
      </c>
      <c r="J29" s="2007"/>
      <c r="K29" s="2007"/>
      <c r="L29" s="2007"/>
      <c r="M29" s="2007"/>
      <c r="N29" s="2007"/>
      <c r="O29" s="2007"/>
      <c r="P29" s="1091"/>
      <c r="Q29" s="1091"/>
      <c r="R29" s="1091"/>
      <c r="S29" s="1091"/>
      <c r="T29" s="1091"/>
    </row>
    <row r="30" spans="1:20" ht="16.5" thickBot="1">
      <c r="A30" s="1091"/>
      <c r="B30" s="1091"/>
      <c r="C30" s="1997" t="s">
        <v>21</v>
      </c>
      <c r="D30" s="1997"/>
      <c r="E30" s="1998" t="s">
        <v>50</v>
      </c>
      <c r="F30" s="1998"/>
      <c r="G30" s="1998"/>
      <c r="H30" s="1998"/>
      <c r="I30" s="1998"/>
      <c r="J30" s="1998"/>
      <c r="K30" s="1998"/>
      <c r="L30" s="1998"/>
      <c r="M30" s="1998"/>
      <c r="N30" s="1998"/>
      <c r="O30" s="1998"/>
      <c r="P30" s="1091"/>
      <c r="Q30" s="1091"/>
      <c r="R30" s="1091"/>
      <c r="S30" s="1091"/>
      <c r="T30" s="1091"/>
    </row>
    <row r="31" spans="1:20" ht="17.25" thickTop="1" thickBot="1">
      <c r="A31" s="1091"/>
      <c r="B31" s="1091"/>
      <c r="C31" s="1997"/>
      <c r="D31" s="1997"/>
      <c r="E31" s="1109" t="s">
        <v>51</v>
      </c>
      <c r="F31" s="1110">
        <v>2025</v>
      </c>
      <c r="G31" s="1982" t="s">
        <v>3</v>
      </c>
      <c r="H31" s="1982"/>
      <c r="I31" s="1982" t="s">
        <v>3</v>
      </c>
      <c r="J31" s="1982"/>
      <c r="K31" s="1111" t="s">
        <v>3</v>
      </c>
      <c r="L31" s="1982" t="s">
        <v>3</v>
      </c>
      <c r="M31" s="1982"/>
      <c r="N31" s="1999" t="s">
        <v>575</v>
      </c>
      <c r="O31" s="2000" t="s">
        <v>22</v>
      </c>
      <c r="P31" s="1091"/>
      <c r="Q31" s="1091"/>
      <c r="R31" s="1091"/>
      <c r="S31" s="1091"/>
      <c r="T31" s="1091"/>
    </row>
    <row r="32" spans="1:20" ht="80.25" thickTop="1" thickBot="1">
      <c r="A32" s="1091"/>
      <c r="B32" s="1091"/>
      <c r="C32" s="1997"/>
      <c r="D32" s="1997"/>
      <c r="E32" s="1112" t="s">
        <v>53</v>
      </c>
      <c r="F32" s="1113" t="s">
        <v>23</v>
      </c>
      <c r="G32" s="1114" t="s">
        <v>535</v>
      </c>
      <c r="H32" s="1115" t="s">
        <v>23</v>
      </c>
      <c r="I32" s="1114" t="s">
        <v>536</v>
      </c>
      <c r="J32" s="1115" t="s">
        <v>23</v>
      </c>
      <c r="K32" s="1116" t="s">
        <v>54</v>
      </c>
      <c r="L32" s="1114" t="s">
        <v>24</v>
      </c>
      <c r="M32" s="1115" t="s">
        <v>23</v>
      </c>
      <c r="N32" s="1999"/>
      <c r="O32" s="2000"/>
      <c r="P32" s="1091"/>
      <c r="Q32" s="1091"/>
      <c r="R32" s="1091"/>
      <c r="S32" s="1091"/>
      <c r="T32" s="1091"/>
    </row>
    <row r="33" spans="1:20" ht="17.25" thickTop="1" thickBot="1">
      <c r="A33" s="1091"/>
      <c r="B33" s="1091"/>
      <c r="C33" s="1997"/>
      <c r="D33" s="1997"/>
      <c r="E33" s="1117" t="s">
        <v>341</v>
      </c>
      <c r="F33" s="1117" t="s">
        <v>342</v>
      </c>
      <c r="G33" s="1117" t="s">
        <v>343</v>
      </c>
      <c r="H33" s="1117" t="s">
        <v>344</v>
      </c>
      <c r="I33" s="1117" t="s">
        <v>345</v>
      </c>
      <c r="J33" s="1117" t="s">
        <v>346</v>
      </c>
      <c r="K33" s="1117" t="s">
        <v>25</v>
      </c>
      <c r="L33" s="1117" t="s">
        <v>347</v>
      </c>
      <c r="M33" s="1117" t="s">
        <v>348</v>
      </c>
      <c r="N33" s="1117" t="s">
        <v>26</v>
      </c>
      <c r="O33" s="1118" t="s">
        <v>27</v>
      </c>
      <c r="P33" s="1091"/>
      <c r="Q33" s="1091"/>
      <c r="R33" s="1091"/>
      <c r="S33" s="1091"/>
      <c r="T33" s="1091"/>
    </row>
    <row r="34" spans="1:20" ht="16.5" thickTop="1">
      <c r="A34" s="1091"/>
      <c r="B34" s="1091"/>
      <c r="C34" s="1995" t="s">
        <v>34</v>
      </c>
      <c r="D34" s="1995"/>
      <c r="E34" s="1119"/>
      <c r="F34" s="1120"/>
      <c r="G34" s="1119"/>
      <c r="H34" s="1120"/>
      <c r="I34" s="1119"/>
      <c r="J34" s="1120"/>
      <c r="K34" s="1121"/>
      <c r="L34" s="1119"/>
      <c r="M34" s="1120"/>
      <c r="N34" s="1119"/>
      <c r="O34" s="1122"/>
      <c r="P34" s="1091"/>
      <c r="Q34" s="1091"/>
      <c r="R34" s="1091"/>
      <c r="S34" s="1091"/>
      <c r="T34" s="1091"/>
    </row>
    <row r="35" spans="1:20" ht="47.25">
      <c r="A35" s="1091"/>
      <c r="B35" s="1091"/>
      <c r="C35" s="1123" t="s">
        <v>28</v>
      </c>
      <c r="D35" s="1124" t="s">
        <v>29</v>
      </c>
      <c r="E35" s="1119"/>
      <c r="F35" s="1120"/>
      <c r="G35" s="1119"/>
      <c r="H35" s="1120"/>
      <c r="I35" s="1119"/>
      <c r="J35" s="1120"/>
      <c r="K35" s="1125"/>
      <c r="L35" s="1119"/>
      <c r="M35" s="1120"/>
      <c r="N35" s="1119"/>
      <c r="O35" s="1122"/>
      <c r="P35" s="1091"/>
      <c r="Q35" s="1091"/>
      <c r="R35" s="1091"/>
      <c r="S35" s="1091"/>
      <c r="T35" s="1091"/>
    </row>
    <row r="36" spans="1:20" ht="15.75">
      <c r="A36" s="1091"/>
      <c r="B36" s="1091"/>
      <c r="C36" s="1126" t="s">
        <v>358</v>
      </c>
      <c r="D36" s="1127" t="s">
        <v>36</v>
      </c>
      <c r="E36" s="1128">
        <v>48135880</v>
      </c>
      <c r="F36" s="1129">
        <v>54.962825781383899</v>
      </c>
      <c r="G36" s="1128">
        <v>67700000</v>
      </c>
      <c r="H36" s="1129">
        <f t="shared" ref="H36:H73" si="2">G36/$G$51*100</f>
        <v>51.086628433444005</v>
      </c>
      <c r="I36" s="1128">
        <v>67700000</v>
      </c>
      <c r="J36" s="1129">
        <f t="shared" ref="J36:J73" si="3">I36/$I$51*100</f>
        <v>51.009644364074745</v>
      </c>
      <c r="K36" s="1128">
        <f>I36-G36</f>
        <v>0</v>
      </c>
      <c r="L36" s="1128">
        <v>15947551</v>
      </c>
      <c r="M36" s="1129">
        <f t="shared" ref="M36:M73" si="4">L36/$L$51*100</f>
        <v>57.868302216754387</v>
      </c>
      <c r="N36" s="1128">
        <f>I36-L36</f>
        <v>51752449</v>
      </c>
      <c r="O36" s="1130">
        <f>L36/I36*100</f>
        <v>23.556205317577547</v>
      </c>
      <c r="P36" s="1091"/>
      <c r="Q36" s="1131"/>
      <c r="R36" s="1091"/>
      <c r="S36" s="1091"/>
      <c r="T36" s="1091"/>
    </row>
    <row r="37" spans="1:20" ht="47.25">
      <c r="A37" s="1091"/>
      <c r="B37" s="1091"/>
      <c r="C37" s="1126" t="s">
        <v>359</v>
      </c>
      <c r="D37" s="1127" t="s">
        <v>37</v>
      </c>
      <c r="E37" s="1128">
        <v>8021727</v>
      </c>
      <c r="F37" s="1129">
        <v>9.1594208637470249</v>
      </c>
      <c r="G37" s="1128">
        <v>11270000</v>
      </c>
      <c r="H37" s="1129">
        <f t="shared" si="2"/>
        <v>8.5043766978569266</v>
      </c>
      <c r="I37" s="1128">
        <v>11270000</v>
      </c>
      <c r="J37" s="1129">
        <f t="shared" si="3"/>
        <v>8.4915611814345997</v>
      </c>
      <c r="K37" s="1128">
        <f>I37-G37</f>
        <v>0</v>
      </c>
      <c r="L37" s="1128">
        <v>2666913</v>
      </c>
      <c r="M37" s="1129">
        <f t="shared" si="4"/>
        <v>9.6773308622616163</v>
      </c>
      <c r="N37" s="1128">
        <f>I37-L37</f>
        <v>8603087</v>
      </c>
      <c r="O37" s="1130">
        <f t="shared" ref="O37:O73" si="5">L37/I37*100</f>
        <v>23.663824312333627</v>
      </c>
      <c r="P37" s="1091"/>
      <c r="Q37" s="1131"/>
      <c r="R37" s="1091"/>
      <c r="S37" s="1091"/>
      <c r="T37" s="1091"/>
    </row>
    <row r="38" spans="1:20" ht="63">
      <c r="A38" s="1091"/>
      <c r="B38" s="1091"/>
      <c r="C38" s="1126" t="s">
        <v>360</v>
      </c>
      <c r="D38" s="1127" t="s">
        <v>38</v>
      </c>
      <c r="E38" s="1128">
        <v>27584870</v>
      </c>
      <c r="F38" s="1129">
        <v>31.497136938436</v>
      </c>
      <c r="G38" s="1128">
        <v>43550000</v>
      </c>
      <c r="H38" s="1129">
        <f t="shared" si="2"/>
        <v>32.862964080893448</v>
      </c>
      <c r="I38" s="1128">
        <v>43550000</v>
      </c>
      <c r="J38" s="1129">
        <f t="shared" si="3"/>
        <v>32.813441832429177</v>
      </c>
      <c r="K38" s="1128">
        <f t="shared" ref="K38:K42" si="6">I38-G38</f>
        <v>0</v>
      </c>
      <c r="L38" s="1128">
        <v>7898999</v>
      </c>
      <c r="M38" s="1129">
        <f t="shared" si="4"/>
        <v>28.662812324089177</v>
      </c>
      <c r="N38" s="1128">
        <f t="shared" ref="N38:N42" si="7">I38-L38</f>
        <v>35651001</v>
      </c>
      <c r="O38" s="1130">
        <f t="shared" si="5"/>
        <v>18.137770378874858</v>
      </c>
      <c r="P38" s="1091"/>
      <c r="Q38" s="1131"/>
      <c r="R38" s="1091"/>
      <c r="S38" s="1091"/>
      <c r="T38" s="1091"/>
    </row>
    <row r="39" spans="1:20" ht="31.5">
      <c r="A39" s="1091"/>
      <c r="B39" s="1091"/>
      <c r="C39" s="1126" t="s">
        <v>361</v>
      </c>
      <c r="D39" s="1127" t="s">
        <v>39</v>
      </c>
      <c r="E39" s="1128">
        <v>0</v>
      </c>
      <c r="F39" s="1129">
        <v>0</v>
      </c>
      <c r="G39" s="1128">
        <v>0</v>
      </c>
      <c r="H39" s="1129">
        <f t="shared" si="2"/>
        <v>0</v>
      </c>
      <c r="I39" s="1128">
        <v>0</v>
      </c>
      <c r="J39" s="1129">
        <f t="shared" si="3"/>
        <v>0</v>
      </c>
      <c r="K39" s="1128">
        <f t="shared" si="6"/>
        <v>0</v>
      </c>
      <c r="L39" s="1128">
        <v>0</v>
      </c>
      <c r="M39" s="1129">
        <f t="shared" si="4"/>
        <v>0</v>
      </c>
      <c r="N39" s="1128">
        <f t="shared" si="7"/>
        <v>0</v>
      </c>
      <c r="O39" s="1130">
        <v>0</v>
      </c>
      <c r="P39" s="1091"/>
      <c r="Q39" s="1131"/>
      <c r="R39" s="1091"/>
      <c r="S39" s="1091"/>
      <c r="T39" s="1091"/>
    </row>
    <row r="40" spans="1:20" ht="94.5">
      <c r="A40" s="1091"/>
      <c r="B40" s="1091"/>
      <c r="C40" s="1126" t="s">
        <v>362</v>
      </c>
      <c r="D40" s="1127" t="s">
        <v>40</v>
      </c>
      <c r="E40" s="1128">
        <v>3419019</v>
      </c>
      <c r="F40" s="1129">
        <v>3.90392666842782</v>
      </c>
      <c r="G40" s="1128">
        <v>8000000</v>
      </c>
      <c r="H40" s="1129">
        <f t="shared" si="2"/>
        <v>6.0368246302444915</v>
      </c>
      <c r="I40" s="1128">
        <v>8000000</v>
      </c>
      <c r="J40" s="1129">
        <f t="shared" si="3"/>
        <v>6.027727546714889</v>
      </c>
      <c r="K40" s="1128">
        <f t="shared" si="6"/>
        <v>0</v>
      </c>
      <c r="L40" s="1128">
        <v>1044890</v>
      </c>
      <c r="M40" s="1129">
        <f t="shared" si="4"/>
        <v>3.7915545968948146</v>
      </c>
      <c r="N40" s="1128">
        <f t="shared" si="7"/>
        <v>6955110</v>
      </c>
      <c r="O40" s="1130">
        <f t="shared" si="5"/>
        <v>13.061125000000001</v>
      </c>
      <c r="P40" s="1091"/>
      <c r="Q40" s="1131"/>
      <c r="R40" s="1091"/>
      <c r="S40" s="1091"/>
      <c r="T40" s="1091"/>
    </row>
    <row r="41" spans="1:20" ht="63">
      <c r="A41" s="1091"/>
      <c r="B41" s="1091"/>
      <c r="C41" s="1126" t="s">
        <v>363</v>
      </c>
      <c r="D41" s="1127" t="s">
        <v>41</v>
      </c>
      <c r="E41" s="1128">
        <v>0</v>
      </c>
      <c r="F41" s="1129">
        <v>0</v>
      </c>
      <c r="G41" s="1128">
        <v>0</v>
      </c>
      <c r="H41" s="1129">
        <f t="shared" si="2"/>
        <v>0</v>
      </c>
      <c r="I41" s="1128">
        <v>0</v>
      </c>
      <c r="J41" s="1129">
        <f t="shared" si="3"/>
        <v>0</v>
      </c>
      <c r="K41" s="1128">
        <f t="shared" si="6"/>
        <v>0</v>
      </c>
      <c r="L41" s="1128">
        <v>0</v>
      </c>
      <c r="M41" s="1129">
        <f t="shared" si="4"/>
        <v>0</v>
      </c>
      <c r="N41" s="1128">
        <f t="shared" si="7"/>
        <v>0</v>
      </c>
      <c r="O41" s="1130">
        <v>0</v>
      </c>
      <c r="P41" s="1091"/>
      <c r="Q41" s="1131"/>
      <c r="R41" s="1091"/>
      <c r="S41" s="1091"/>
      <c r="T41" s="1091"/>
    </row>
    <row r="42" spans="1:20" ht="78.75">
      <c r="A42" s="1091"/>
      <c r="B42" s="1091"/>
      <c r="C42" s="1126" t="s">
        <v>364</v>
      </c>
      <c r="D42" s="1127" t="s">
        <v>42</v>
      </c>
      <c r="E42" s="1128">
        <v>6000</v>
      </c>
      <c r="F42" s="1129">
        <v>6.8509592987248446E-3</v>
      </c>
      <c r="G42" s="1128">
        <v>0</v>
      </c>
      <c r="H42" s="1129">
        <f t="shared" si="2"/>
        <v>0</v>
      </c>
      <c r="I42" s="1128">
        <v>200000</v>
      </c>
      <c r="J42" s="1129">
        <f t="shared" si="3"/>
        <v>0.15069318866787221</v>
      </c>
      <c r="K42" s="1128">
        <f t="shared" si="6"/>
        <v>200000</v>
      </c>
      <c r="L42" s="1128">
        <v>0</v>
      </c>
      <c r="M42" s="1129">
        <f t="shared" si="4"/>
        <v>0</v>
      </c>
      <c r="N42" s="1128">
        <f t="shared" si="7"/>
        <v>200000</v>
      </c>
      <c r="O42" s="1130">
        <f t="shared" si="5"/>
        <v>0</v>
      </c>
      <c r="P42" s="1091"/>
      <c r="Q42" s="1131"/>
      <c r="R42" s="1091"/>
      <c r="S42" s="1091"/>
      <c r="T42" s="1091"/>
    </row>
    <row r="43" spans="1:20" ht="15.75" customHeight="1">
      <c r="A43" s="1091"/>
      <c r="B43" s="1091"/>
      <c r="C43" s="1132"/>
      <c r="D43" s="1133" t="s">
        <v>55</v>
      </c>
      <c r="E43" s="1134">
        <v>87167496</v>
      </c>
      <c r="F43" s="1135">
        <v>99.530161211293461</v>
      </c>
      <c r="G43" s="1134">
        <f>SUM(G36:G42)</f>
        <v>130520000</v>
      </c>
      <c r="H43" s="1134">
        <f t="shared" si="2"/>
        <v>98.490793842438876</v>
      </c>
      <c r="I43" s="1134">
        <f>SUM(I36:I42)</f>
        <v>130720000</v>
      </c>
      <c r="J43" s="1134">
        <f t="shared" si="3"/>
        <v>98.493068113321286</v>
      </c>
      <c r="K43" s="1134">
        <f t="shared" ref="K43:L43" si="8">SUM(K36:K42)</f>
        <v>200000</v>
      </c>
      <c r="L43" s="1134">
        <f t="shared" si="8"/>
        <v>27558353</v>
      </c>
      <c r="M43" s="1134">
        <f t="shared" si="4"/>
        <v>100</v>
      </c>
      <c r="N43" s="1134">
        <f t="shared" ref="N43" si="9">SUM(N36:N42)</f>
        <v>103161647</v>
      </c>
      <c r="O43" s="1134">
        <f t="shared" si="5"/>
        <v>21.081971389228887</v>
      </c>
      <c r="P43" s="1091"/>
      <c r="Q43" s="1131"/>
      <c r="R43" s="1091"/>
      <c r="S43" s="1091"/>
      <c r="T43" s="1091"/>
    </row>
    <row r="44" spans="1:20" ht="63">
      <c r="A44" s="1091"/>
      <c r="B44" s="1091"/>
      <c r="C44" s="1126" t="s">
        <v>365</v>
      </c>
      <c r="D44" s="1127" t="s">
        <v>43</v>
      </c>
      <c r="E44" s="1128">
        <v>0</v>
      </c>
      <c r="F44" s="1136">
        <v>0</v>
      </c>
      <c r="G44" s="1128">
        <v>0</v>
      </c>
      <c r="H44" s="1129">
        <f t="shared" si="2"/>
        <v>0</v>
      </c>
      <c r="I44" s="1128">
        <v>0</v>
      </c>
      <c r="J44" s="1129">
        <f t="shared" si="3"/>
        <v>0</v>
      </c>
      <c r="K44" s="1128">
        <f>I44-G44</f>
        <v>0</v>
      </c>
      <c r="L44" s="1128">
        <v>0</v>
      </c>
      <c r="M44" s="1129">
        <f t="shared" si="4"/>
        <v>0</v>
      </c>
      <c r="N44" s="1128">
        <f t="shared" ref="N44:N49" si="10">I44-L44</f>
        <v>0</v>
      </c>
      <c r="O44" s="1130">
        <v>0</v>
      </c>
      <c r="P44" s="1091"/>
      <c r="Q44" s="1131"/>
      <c r="R44" s="1091"/>
      <c r="S44" s="1091"/>
      <c r="T44" s="1091"/>
    </row>
    <row r="45" spans="1:20" ht="78.75" customHeight="1">
      <c r="A45" s="1091"/>
      <c r="B45" s="1091"/>
      <c r="C45" s="1126" t="s">
        <v>366</v>
      </c>
      <c r="D45" s="1127" t="s">
        <v>44</v>
      </c>
      <c r="E45" s="1128">
        <v>411480</v>
      </c>
      <c r="F45" s="1129">
        <v>0.46983878870654983</v>
      </c>
      <c r="G45" s="1128">
        <v>2000000</v>
      </c>
      <c r="H45" s="1129">
        <f t="shared" si="2"/>
        <v>1.5092061575611229</v>
      </c>
      <c r="I45" s="1128">
        <v>2000000</v>
      </c>
      <c r="J45" s="1129">
        <f t="shared" si="3"/>
        <v>1.5069318866787222</v>
      </c>
      <c r="K45" s="1128">
        <f>I45-G45</f>
        <v>0</v>
      </c>
      <c r="L45" s="1128">
        <v>0</v>
      </c>
      <c r="M45" s="1129">
        <f t="shared" si="4"/>
        <v>0</v>
      </c>
      <c r="N45" s="1128">
        <f t="shared" si="10"/>
        <v>2000000</v>
      </c>
      <c r="O45" s="1130">
        <f t="shared" si="5"/>
        <v>0</v>
      </c>
      <c r="P45" s="1091"/>
      <c r="Q45" s="1131"/>
      <c r="R45" s="1091"/>
      <c r="S45" s="1091"/>
      <c r="T45" s="1091"/>
    </row>
    <row r="46" spans="1:20" ht="157.5">
      <c r="A46" s="1091"/>
      <c r="B46" s="1091"/>
      <c r="C46" s="1132"/>
      <c r="D46" s="1133" t="s">
        <v>56</v>
      </c>
      <c r="E46" s="1134">
        <v>411480</v>
      </c>
      <c r="F46" s="1135">
        <v>0.46983878870654983</v>
      </c>
      <c r="G46" s="1134">
        <f>SUM(G44:G45)</f>
        <v>2000000</v>
      </c>
      <c r="H46" s="1134">
        <f t="shared" si="2"/>
        <v>1.5092061575611229</v>
      </c>
      <c r="I46" s="1134">
        <f t="shared" ref="I46:L46" si="11">SUM(I44:I45)</f>
        <v>2000000</v>
      </c>
      <c r="J46" s="1134">
        <f t="shared" si="3"/>
        <v>1.5069318866787222</v>
      </c>
      <c r="K46" s="1134">
        <f t="shared" si="11"/>
        <v>0</v>
      </c>
      <c r="L46" s="1134">
        <f t="shared" si="11"/>
        <v>0</v>
      </c>
      <c r="M46" s="1134">
        <f t="shared" si="4"/>
        <v>0</v>
      </c>
      <c r="N46" s="1134">
        <f t="shared" ref="N46" si="12">SUM(N44:N45)</f>
        <v>2000000</v>
      </c>
      <c r="O46" s="1134">
        <f t="shared" si="5"/>
        <v>0</v>
      </c>
      <c r="P46" s="1091"/>
      <c r="Q46" s="1131"/>
      <c r="R46" s="1091"/>
      <c r="S46" s="1091"/>
      <c r="T46" s="1091"/>
    </row>
    <row r="47" spans="1:20" ht="63">
      <c r="A47" s="1091"/>
      <c r="B47" s="1091"/>
      <c r="C47" s="1126" t="s">
        <v>365</v>
      </c>
      <c r="D47" s="1127" t="s">
        <v>43</v>
      </c>
      <c r="E47" s="1128">
        <v>0</v>
      </c>
      <c r="F47" s="1136">
        <v>0</v>
      </c>
      <c r="G47" s="1128">
        <v>0</v>
      </c>
      <c r="H47" s="1129">
        <f t="shared" si="2"/>
        <v>0</v>
      </c>
      <c r="I47" s="1128">
        <v>0</v>
      </c>
      <c r="J47" s="1129">
        <f t="shared" si="3"/>
        <v>0</v>
      </c>
      <c r="K47" s="1128">
        <f t="shared" ref="K47:K49" si="13">I47-G47</f>
        <v>0</v>
      </c>
      <c r="L47" s="1128">
        <v>0</v>
      </c>
      <c r="M47" s="1129">
        <f t="shared" si="4"/>
        <v>0</v>
      </c>
      <c r="N47" s="1128">
        <f t="shared" si="10"/>
        <v>0</v>
      </c>
      <c r="O47" s="1130">
        <v>0</v>
      </c>
      <c r="P47" s="1091"/>
      <c r="Q47" s="1131"/>
      <c r="R47" s="1091"/>
      <c r="S47" s="1091"/>
      <c r="T47" s="1091"/>
    </row>
    <row r="48" spans="1:20" ht="31.5" customHeight="1">
      <c r="A48" s="1091"/>
      <c r="B48" s="1091"/>
      <c r="C48" s="1126" t="s">
        <v>366</v>
      </c>
      <c r="D48" s="1127" t="s">
        <v>44</v>
      </c>
      <c r="E48" s="1128">
        <v>0</v>
      </c>
      <c r="F48" s="1136">
        <v>0</v>
      </c>
      <c r="G48" s="1128">
        <v>0</v>
      </c>
      <c r="H48" s="1129">
        <f t="shared" si="2"/>
        <v>0</v>
      </c>
      <c r="I48" s="1128">
        <v>0</v>
      </c>
      <c r="J48" s="1129">
        <f t="shared" si="3"/>
        <v>0</v>
      </c>
      <c r="K48" s="1128">
        <f t="shared" si="13"/>
        <v>0</v>
      </c>
      <c r="L48" s="1128">
        <v>0</v>
      </c>
      <c r="M48" s="1129">
        <f t="shared" si="4"/>
        <v>0</v>
      </c>
      <c r="N48" s="1128">
        <f t="shared" si="10"/>
        <v>0</v>
      </c>
      <c r="O48" s="1130">
        <v>0</v>
      </c>
      <c r="P48" s="1091"/>
      <c r="Q48" s="1131"/>
      <c r="R48" s="1091"/>
      <c r="S48" s="1091"/>
      <c r="T48" s="1091"/>
    </row>
    <row r="49" spans="1:20" ht="126">
      <c r="A49" s="1091"/>
      <c r="B49" s="1091"/>
      <c r="C49" s="1132"/>
      <c r="D49" s="1133" t="s">
        <v>57</v>
      </c>
      <c r="E49" s="1134">
        <v>0</v>
      </c>
      <c r="F49" s="1137">
        <v>0</v>
      </c>
      <c r="G49" s="1134">
        <f>SUM(G47:G48)</f>
        <v>0</v>
      </c>
      <c r="H49" s="1129">
        <f t="shared" si="2"/>
        <v>0</v>
      </c>
      <c r="I49" s="1134">
        <v>0</v>
      </c>
      <c r="J49" s="1129">
        <f t="shared" si="3"/>
        <v>0</v>
      </c>
      <c r="K49" s="1128">
        <f t="shared" si="13"/>
        <v>0</v>
      </c>
      <c r="L49" s="1134">
        <v>0</v>
      </c>
      <c r="M49" s="1129">
        <f t="shared" si="4"/>
        <v>0</v>
      </c>
      <c r="N49" s="1128">
        <f t="shared" si="10"/>
        <v>0</v>
      </c>
      <c r="O49" s="1130">
        <v>0</v>
      </c>
      <c r="P49" s="1091"/>
      <c r="Q49" s="1131"/>
      <c r="R49" s="1091"/>
      <c r="S49" s="1091"/>
      <c r="T49" s="1091"/>
    </row>
    <row r="50" spans="1:20" ht="63">
      <c r="A50" s="1091"/>
      <c r="B50" s="1091"/>
      <c r="C50" s="1138"/>
      <c r="D50" s="1139" t="s">
        <v>58</v>
      </c>
      <c r="E50" s="1140">
        <v>411480</v>
      </c>
      <c r="F50" s="1141">
        <v>0.46983878870654983</v>
      </c>
      <c r="G50" s="1140">
        <f>G46+G49</f>
        <v>2000000</v>
      </c>
      <c r="H50" s="1140">
        <f t="shared" si="2"/>
        <v>1.5092061575611229</v>
      </c>
      <c r="I50" s="1140">
        <f t="shared" ref="I50:L50" si="14">I46+I49</f>
        <v>2000000</v>
      </c>
      <c r="J50" s="1140">
        <f t="shared" si="3"/>
        <v>1.5069318866787222</v>
      </c>
      <c r="K50" s="1140">
        <f t="shared" si="14"/>
        <v>0</v>
      </c>
      <c r="L50" s="1140">
        <f t="shared" si="14"/>
        <v>0</v>
      </c>
      <c r="M50" s="1140">
        <f t="shared" si="4"/>
        <v>0</v>
      </c>
      <c r="N50" s="1140">
        <f>I50-L50</f>
        <v>2000000</v>
      </c>
      <c r="O50" s="1140">
        <f t="shared" si="5"/>
        <v>0</v>
      </c>
      <c r="P50" s="1091"/>
      <c r="Q50" s="1131"/>
      <c r="R50" s="1091"/>
      <c r="S50" s="1091"/>
      <c r="T50" s="1091"/>
    </row>
    <row r="51" spans="1:20" ht="110.25">
      <c r="A51" s="1091"/>
      <c r="B51" s="1091"/>
      <c r="C51" s="1138"/>
      <c r="D51" s="1139" t="s">
        <v>59</v>
      </c>
      <c r="E51" s="1140">
        <v>87578976</v>
      </c>
      <c r="F51" s="1141">
        <v>100</v>
      </c>
      <c r="G51" s="1140">
        <f>G43+G50</f>
        <v>132520000</v>
      </c>
      <c r="H51" s="1140">
        <f t="shared" si="2"/>
        <v>100</v>
      </c>
      <c r="I51" s="1140">
        <f t="shared" ref="I51:L51" si="15">I43+I50</f>
        <v>132720000</v>
      </c>
      <c r="J51" s="1140">
        <f t="shared" si="3"/>
        <v>100</v>
      </c>
      <c r="K51" s="1140">
        <f t="shared" si="15"/>
        <v>200000</v>
      </c>
      <c r="L51" s="1140">
        <f t="shared" si="15"/>
        <v>27558353</v>
      </c>
      <c r="M51" s="1140">
        <f t="shared" si="4"/>
        <v>100</v>
      </c>
      <c r="N51" s="1140">
        <f>I51-L51</f>
        <v>105161647</v>
      </c>
      <c r="O51" s="1140">
        <f t="shared" si="5"/>
        <v>20.764280440024109</v>
      </c>
      <c r="P51" s="1091"/>
      <c r="Q51" s="1131"/>
      <c r="R51" s="1091"/>
      <c r="S51" s="1091"/>
      <c r="T51" s="1091"/>
    </row>
    <row r="52" spans="1:20" ht="141.75">
      <c r="A52" s="1091"/>
      <c r="B52" s="1091"/>
      <c r="C52" s="1132"/>
      <c r="D52" s="1133" t="s">
        <v>60</v>
      </c>
      <c r="E52" s="1134">
        <v>2627550</v>
      </c>
      <c r="F52" s="1137">
        <v>0</v>
      </c>
      <c r="G52" s="1134"/>
      <c r="H52" s="1129">
        <f t="shared" si="2"/>
        <v>0</v>
      </c>
      <c r="I52" s="1134"/>
      <c r="J52" s="1129">
        <f t="shared" si="3"/>
        <v>0</v>
      </c>
      <c r="K52" s="1134"/>
      <c r="L52" s="1134">
        <v>0</v>
      </c>
      <c r="M52" s="1129">
        <f t="shared" si="4"/>
        <v>0</v>
      </c>
      <c r="N52" s="1134"/>
      <c r="O52" s="1130">
        <v>0</v>
      </c>
      <c r="P52" s="1091"/>
      <c r="Q52" s="1131"/>
      <c r="R52" s="1091"/>
      <c r="S52" s="1091"/>
      <c r="T52" s="1091"/>
    </row>
    <row r="53" spans="1:20" ht="141.75">
      <c r="A53" s="1091"/>
      <c r="B53" s="1091"/>
      <c r="C53" s="1132"/>
      <c r="D53" s="1133" t="s">
        <v>61</v>
      </c>
      <c r="E53" s="1134">
        <v>0</v>
      </c>
      <c r="F53" s="1137">
        <v>0</v>
      </c>
      <c r="G53" s="1134"/>
      <c r="H53" s="1129">
        <f t="shared" si="2"/>
        <v>0</v>
      </c>
      <c r="I53" s="1134"/>
      <c r="J53" s="1129">
        <f t="shared" si="3"/>
        <v>0</v>
      </c>
      <c r="K53" s="1134"/>
      <c r="L53" s="1134">
        <v>0</v>
      </c>
      <c r="M53" s="1129">
        <f t="shared" si="4"/>
        <v>0</v>
      </c>
      <c r="N53" s="1134"/>
      <c r="O53" s="1130">
        <v>0</v>
      </c>
      <c r="P53" s="1091"/>
      <c r="Q53" s="1131"/>
      <c r="R53" s="1091"/>
      <c r="S53" s="1091"/>
      <c r="T53" s="1091"/>
    </row>
    <row r="54" spans="1:20" ht="31.5" customHeight="1" thickBot="1">
      <c r="A54" s="1091"/>
      <c r="B54" s="1091"/>
      <c r="C54" s="1138"/>
      <c r="D54" s="1139" t="s">
        <v>62</v>
      </c>
      <c r="E54" s="1140">
        <v>90206526</v>
      </c>
      <c r="F54" s="1140">
        <v>0</v>
      </c>
      <c r="G54" s="1140"/>
      <c r="H54" s="1140">
        <f t="shared" si="2"/>
        <v>0</v>
      </c>
      <c r="I54" s="1140"/>
      <c r="J54" s="1140">
        <f t="shared" si="3"/>
        <v>0</v>
      </c>
      <c r="K54" s="1140"/>
      <c r="L54" s="1140">
        <f>L51+L52</f>
        <v>27558353</v>
      </c>
      <c r="M54" s="1140">
        <f t="shared" si="4"/>
        <v>100</v>
      </c>
      <c r="N54" s="1140"/>
      <c r="O54" s="1140">
        <v>0</v>
      </c>
      <c r="P54" s="1091"/>
      <c r="Q54" s="1131"/>
      <c r="R54" s="1091"/>
      <c r="S54" s="1091"/>
      <c r="T54" s="1091"/>
    </row>
    <row r="55" spans="1:20" ht="16.5" thickTop="1">
      <c r="A55" s="1091"/>
      <c r="B55" s="1091"/>
      <c r="C55" s="1996" t="s">
        <v>63</v>
      </c>
      <c r="D55" s="1996"/>
      <c r="E55" s="1142"/>
      <c r="F55" s="1143">
        <v>0</v>
      </c>
      <c r="G55" s="1143"/>
      <c r="H55" s="1143">
        <f t="shared" si="2"/>
        <v>0</v>
      </c>
      <c r="I55" s="1143"/>
      <c r="J55" s="1143">
        <f t="shared" si="3"/>
        <v>0</v>
      </c>
      <c r="K55" s="1143"/>
      <c r="L55" s="1143"/>
      <c r="M55" s="1143">
        <f t="shared" si="4"/>
        <v>0</v>
      </c>
      <c r="N55" s="1143"/>
      <c r="O55" s="1143">
        <v>0</v>
      </c>
      <c r="P55" s="1091"/>
      <c r="Q55" s="1131"/>
      <c r="R55" s="1091"/>
      <c r="S55" s="1091"/>
      <c r="T55" s="1091"/>
    </row>
    <row r="56" spans="1:20" ht="15.75">
      <c r="A56" s="1091"/>
      <c r="B56" s="1091"/>
      <c r="C56" s="1123" t="s">
        <v>35</v>
      </c>
      <c r="D56" s="1144" t="s">
        <v>29</v>
      </c>
      <c r="E56" s="1119"/>
      <c r="F56" s="1145">
        <v>0</v>
      </c>
      <c r="G56" s="1145"/>
      <c r="H56" s="1145">
        <f t="shared" si="2"/>
        <v>0</v>
      </c>
      <c r="I56" s="1145"/>
      <c r="J56" s="1145">
        <f t="shared" si="3"/>
        <v>0</v>
      </c>
      <c r="K56" s="1145"/>
      <c r="L56" s="1145"/>
      <c r="M56" s="1145">
        <f t="shared" si="4"/>
        <v>0</v>
      </c>
      <c r="N56" s="1145"/>
      <c r="O56" s="1145">
        <v>0</v>
      </c>
      <c r="P56" s="1091"/>
      <c r="Q56" s="1131"/>
      <c r="R56" s="1091"/>
      <c r="S56" s="1091"/>
      <c r="T56" s="1091"/>
    </row>
    <row r="57" spans="1:20" ht="63">
      <c r="A57" s="1091"/>
      <c r="B57" s="1091"/>
      <c r="C57" s="1126"/>
      <c r="D57" s="1139" t="s">
        <v>64</v>
      </c>
      <c r="E57" s="1140">
        <v>87167496</v>
      </c>
      <c r="F57" s="1141">
        <v>99.530161211293461</v>
      </c>
      <c r="G57" s="1140">
        <f>SUM(G59:G60)</f>
        <v>130520000</v>
      </c>
      <c r="H57" s="1140">
        <f t="shared" si="2"/>
        <v>98.490793842438876</v>
      </c>
      <c r="I57" s="1140">
        <f t="shared" ref="I57:N57" si="16">SUM(I59:I60)</f>
        <v>130720000</v>
      </c>
      <c r="J57" s="1140">
        <f t="shared" si="3"/>
        <v>98.493068113321286</v>
      </c>
      <c r="K57" s="1140">
        <f t="shared" si="16"/>
        <v>200000</v>
      </c>
      <c r="L57" s="1140">
        <f t="shared" si="16"/>
        <v>27558353</v>
      </c>
      <c r="M57" s="1140">
        <f t="shared" si="4"/>
        <v>100</v>
      </c>
      <c r="N57" s="1140">
        <f t="shared" si="16"/>
        <v>103161647</v>
      </c>
      <c r="O57" s="1140">
        <f t="shared" si="5"/>
        <v>21.081971389228887</v>
      </c>
      <c r="P57" s="1091"/>
      <c r="Q57" s="1131"/>
      <c r="R57" s="1091"/>
      <c r="S57" s="1091"/>
      <c r="T57" s="1091"/>
    </row>
    <row r="58" spans="1:20" ht="31.5">
      <c r="A58" s="1091"/>
      <c r="B58" s="1091"/>
      <c r="C58" s="1126" t="s">
        <v>65</v>
      </c>
      <c r="D58" s="1127" t="s">
        <v>66</v>
      </c>
      <c r="E58" s="1146"/>
      <c r="F58" s="1136">
        <v>0</v>
      </c>
      <c r="G58" s="1128"/>
      <c r="H58" s="1129">
        <f t="shared" si="2"/>
        <v>0</v>
      </c>
      <c r="I58" s="1128"/>
      <c r="J58" s="1129">
        <f t="shared" si="3"/>
        <v>0</v>
      </c>
      <c r="K58" s="1128"/>
      <c r="L58" s="1146"/>
      <c r="M58" s="1129">
        <f t="shared" si="4"/>
        <v>0</v>
      </c>
      <c r="N58" s="1128"/>
      <c r="O58" s="1130">
        <v>0</v>
      </c>
      <c r="P58" s="1091"/>
      <c r="Q58" s="1131"/>
      <c r="R58" s="1091"/>
      <c r="S58" s="1091"/>
      <c r="T58" s="1091"/>
    </row>
    <row r="59" spans="1:20" ht="78.75">
      <c r="A59" s="1091"/>
      <c r="B59" s="1091"/>
      <c r="C59" s="1126" t="s">
        <v>576</v>
      </c>
      <c r="D59" s="1127" t="s">
        <v>577</v>
      </c>
      <c r="E59" s="1146">
        <v>69789877</v>
      </c>
      <c r="F59" s="1129">
        <v>79.687934465002201</v>
      </c>
      <c r="G59" s="1128">
        <v>101520000</v>
      </c>
      <c r="H59" s="1129">
        <f t="shared" si="2"/>
        <v>76.607304557802593</v>
      </c>
      <c r="I59" s="1128">
        <v>101720000</v>
      </c>
      <c r="J59" s="1129">
        <f t="shared" si="3"/>
        <v>76.642555756479808</v>
      </c>
      <c r="K59" s="1128">
        <f>I59-G59</f>
        <v>200000</v>
      </c>
      <c r="L59" s="1146">
        <v>22195535</v>
      </c>
      <c r="M59" s="1129">
        <f t="shared" si="4"/>
        <v>80.540136052397614</v>
      </c>
      <c r="N59" s="1128">
        <f>I59-L59</f>
        <v>79524465</v>
      </c>
      <c r="O59" s="1130">
        <f t="shared" si="5"/>
        <v>21.820227093983487</v>
      </c>
      <c r="P59" s="1091"/>
      <c r="Q59" s="1131"/>
      <c r="R59" s="1091"/>
      <c r="S59" s="1091"/>
      <c r="T59" s="1091"/>
    </row>
    <row r="60" spans="1:20" ht="110.25">
      <c r="A60" s="1091"/>
      <c r="B60" s="1091"/>
      <c r="C60" s="1126" t="s">
        <v>578</v>
      </c>
      <c r="D60" s="1127" t="s">
        <v>579</v>
      </c>
      <c r="E60" s="1146">
        <v>17377619</v>
      </c>
      <c r="F60" s="1129">
        <v>19.842226746291256</v>
      </c>
      <c r="G60" s="1128">
        <v>29000000</v>
      </c>
      <c r="H60" s="1129">
        <f t="shared" si="2"/>
        <v>21.883489284636283</v>
      </c>
      <c r="I60" s="1128">
        <v>29000000</v>
      </c>
      <c r="J60" s="1129">
        <f t="shared" si="3"/>
        <v>21.85051235684147</v>
      </c>
      <c r="K60" s="1128">
        <f>I60-G60</f>
        <v>0</v>
      </c>
      <c r="L60" s="1146">
        <v>5362818</v>
      </c>
      <c r="M60" s="1129">
        <f t="shared" si="4"/>
        <v>19.459863947602386</v>
      </c>
      <c r="N60" s="1128">
        <f t="shared" ref="N60:N67" si="17">I60-L60</f>
        <v>23637182</v>
      </c>
      <c r="O60" s="1130">
        <f t="shared" si="5"/>
        <v>18.492475862068964</v>
      </c>
      <c r="P60" s="1091"/>
      <c r="Q60" s="1131"/>
      <c r="R60" s="1091"/>
      <c r="S60" s="1091"/>
      <c r="T60" s="1091"/>
    </row>
    <row r="61" spans="1:20" ht="78.75">
      <c r="A61" s="1091"/>
      <c r="B61" s="1091"/>
      <c r="C61" s="1126"/>
      <c r="D61" s="1139" t="s">
        <v>67</v>
      </c>
      <c r="E61" s="1140">
        <v>411480</v>
      </c>
      <c r="F61" s="1141">
        <v>0.46983878870654983</v>
      </c>
      <c r="G61" s="1140">
        <f>SUM(G63:G64)</f>
        <v>2000000</v>
      </c>
      <c r="H61" s="1140">
        <f t="shared" si="2"/>
        <v>1.5092061575611229</v>
      </c>
      <c r="I61" s="1140">
        <f t="shared" ref="I61" si="18">SUM(I63:I64)</f>
        <v>2000000</v>
      </c>
      <c r="J61" s="1140">
        <f t="shared" si="3"/>
        <v>1.5069318866787222</v>
      </c>
      <c r="K61" s="1140">
        <f t="shared" ref="K61:N61" si="19">SUM(K63:K64)</f>
        <v>0</v>
      </c>
      <c r="L61" s="1140">
        <f t="shared" si="19"/>
        <v>0</v>
      </c>
      <c r="M61" s="1140">
        <f t="shared" si="4"/>
        <v>0</v>
      </c>
      <c r="N61" s="1140">
        <f t="shared" si="19"/>
        <v>2000000</v>
      </c>
      <c r="O61" s="1140">
        <f t="shared" si="5"/>
        <v>0</v>
      </c>
      <c r="P61" s="1091"/>
      <c r="Q61" s="1131"/>
      <c r="R61" s="1091"/>
      <c r="S61" s="1091"/>
      <c r="T61" s="1091"/>
    </row>
    <row r="62" spans="1:20" ht="31.5">
      <c r="A62" s="1091"/>
      <c r="B62" s="1091"/>
      <c r="C62" s="1126" t="s">
        <v>65</v>
      </c>
      <c r="D62" s="1127" t="s">
        <v>66</v>
      </c>
      <c r="E62" s="1146"/>
      <c r="F62" s="1129">
        <v>0</v>
      </c>
      <c r="G62" s="1128"/>
      <c r="H62" s="1129">
        <f t="shared" si="2"/>
        <v>0</v>
      </c>
      <c r="I62" s="1128"/>
      <c r="J62" s="1129">
        <f t="shared" si="3"/>
        <v>0</v>
      </c>
      <c r="K62" s="1128"/>
      <c r="L62" s="1146"/>
      <c r="M62" s="1129">
        <f t="shared" si="4"/>
        <v>0</v>
      </c>
      <c r="N62" s="1128"/>
      <c r="O62" s="1130">
        <v>0</v>
      </c>
      <c r="P62" s="1091"/>
      <c r="Q62" s="1131"/>
      <c r="R62" s="1091"/>
      <c r="S62" s="1091"/>
      <c r="T62" s="1091"/>
    </row>
    <row r="63" spans="1:20" ht="63">
      <c r="A63" s="1091"/>
      <c r="B63" s="1091"/>
      <c r="C63" s="1126" t="s">
        <v>580</v>
      </c>
      <c r="D63" s="1127" t="s">
        <v>581</v>
      </c>
      <c r="E63" s="1146">
        <v>411480</v>
      </c>
      <c r="F63" s="1129">
        <v>0.46983878870654983</v>
      </c>
      <c r="G63" s="1128">
        <v>1000000</v>
      </c>
      <c r="H63" s="1129">
        <f t="shared" si="2"/>
        <v>0.75460307878056143</v>
      </c>
      <c r="I63" s="1128">
        <v>1000000</v>
      </c>
      <c r="J63" s="1129">
        <f t="shared" si="3"/>
        <v>0.75346594333936112</v>
      </c>
      <c r="K63" s="1128">
        <f>I63-G63</f>
        <v>0</v>
      </c>
      <c r="L63" s="1146">
        <v>0</v>
      </c>
      <c r="M63" s="1129">
        <f t="shared" si="4"/>
        <v>0</v>
      </c>
      <c r="N63" s="1128">
        <f t="shared" si="17"/>
        <v>1000000</v>
      </c>
      <c r="O63" s="1130">
        <f t="shared" si="5"/>
        <v>0</v>
      </c>
      <c r="P63" s="1091"/>
      <c r="Q63" s="1131"/>
      <c r="R63" s="1091"/>
      <c r="S63" s="1091"/>
      <c r="T63" s="1091"/>
    </row>
    <row r="64" spans="1:20" ht="31.5" customHeight="1">
      <c r="A64" s="1091"/>
      <c r="B64" s="1091"/>
      <c r="C64" s="1126" t="s">
        <v>582</v>
      </c>
      <c r="D64" s="1127" t="s">
        <v>583</v>
      </c>
      <c r="E64" s="1146">
        <v>0</v>
      </c>
      <c r="F64" s="1129">
        <v>0</v>
      </c>
      <c r="G64" s="1128">
        <v>1000000</v>
      </c>
      <c r="H64" s="1129">
        <f t="shared" si="2"/>
        <v>0.75460307878056143</v>
      </c>
      <c r="I64" s="1128">
        <v>1000000</v>
      </c>
      <c r="J64" s="1129">
        <f t="shared" si="3"/>
        <v>0.75346594333936112</v>
      </c>
      <c r="K64" s="1128">
        <f>I64-G64</f>
        <v>0</v>
      </c>
      <c r="L64" s="1146">
        <v>0</v>
      </c>
      <c r="M64" s="1129">
        <f t="shared" si="4"/>
        <v>0</v>
      </c>
      <c r="N64" s="1128">
        <f t="shared" si="17"/>
        <v>1000000</v>
      </c>
      <c r="O64" s="1130">
        <f t="shared" si="5"/>
        <v>0</v>
      </c>
      <c r="P64" s="1091"/>
      <c r="Q64" s="1131"/>
      <c r="R64" s="1091"/>
      <c r="S64" s="1091"/>
      <c r="T64" s="1091"/>
    </row>
    <row r="65" spans="1:20" ht="157.5">
      <c r="A65" s="1091"/>
      <c r="B65" s="1091"/>
      <c r="C65" s="1126"/>
      <c r="D65" s="1133" t="s">
        <v>56</v>
      </c>
      <c r="E65" s="1134">
        <v>87578976</v>
      </c>
      <c r="F65" s="1135">
        <v>100</v>
      </c>
      <c r="G65" s="1134">
        <f>G57+G61</f>
        <v>132520000</v>
      </c>
      <c r="H65" s="1134">
        <f t="shared" si="2"/>
        <v>100</v>
      </c>
      <c r="I65" s="1134">
        <f t="shared" ref="I65:N65" si="20">I57+I61</f>
        <v>132720000</v>
      </c>
      <c r="J65" s="1134">
        <f t="shared" si="3"/>
        <v>100</v>
      </c>
      <c r="K65" s="1134">
        <f t="shared" si="20"/>
        <v>200000</v>
      </c>
      <c r="L65" s="1134">
        <f t="shared" si="20"/>
        <v>27558353</v>
      </c>
      <c r="M65" s="1134">
        <f t="shared" si="4"/>
        <v>100</v>
      </c>
      <c r="N65" s="1134">
        <f t="shared" si="20"/>
        <v>105161647</v>
      </c>
      <c r="O65" s="1134">
        <f t="shared" si="5"/>
        <v>20.764280440024109</v>
      </c>
      <c r="P65" s="1091"/>
      <c r="Q65" s="1131"/>
      <c r="R65" s="1091"/>
      <c r="S65" s="1091"/>
      <c r="T65" s="1091"/>
    </row>
    <row r="66" spans="1:20" ht="31.5" customHeight="1">
      <c r="A66" s="1091"/>
      <c r="B66" s="1091"/>
      <c r="C66" s="1126" t="s">
        <v>65</v>
      </c>
      <c r="D66" s="1127" t="s">
        <v>66</v>
      </c>
      <c r="E66" s="1146"/>
      <c r="F66" s="1129">
        <v>0</v>
      </c>
      <c r="G66" s="1128"/>
      <c r="H66" s="1129">
        <f t="shared" si="2"/>
        <v>0</v>
      </c>
      <c r="I66" s="1128"/>
      <c r="J66" s="1129">
        <f t="shared" si="3"/>
        <v>0</v>
      </c>
      <c r="K66" s="1128"/>
      <c r="L66" s="1146"/>
      <c r="M66" s="1129">
        <f t="shared" si="4"/>
        <v>0</v>
      </c>
      <c r="N66" s="1128"/>
      <c r="O66" s="1130">
        <v>0</v>
      </c>
      <c r="P66" s="1091"/>
      <c r="Q66" s="1131"/>
      <c r="R66" s="1091"/>
      <c r="S66" s="1091"/>
      <c r="T66" s="1091"/>
    </row>
    <row r="67" spans="1:20" ht="31.5" customHeight="1">
      <c r="A67" s="1091"/>
      <c r="B67" s="1091"/>
      <c r="C67" s="1126"/>
      <c r="D67" s="1133" t="s">
        <v>57</v>
      </c>
      <c r="E67" s="1147">
        <v>0</v>
      </c>
      <c r="F67" s="1129">
        <v>0</v>
      </c>
      <c r="G67" s="1134">
        <v>0</v>
      </c>
      <c r="H67" s="1129">
        <f t="shared" si="2"/>
        <v>0</v>
      </c>
      <c r="I67" s="1134">
        <v>0</v>
      </c>
      <c r="J67" s="1129">
        <f t="shared" si="3"/>
        <v>0</v>
      </c>
      <c r="K67" s="1134">
        <f>I67-G67</f>
        <v>0</v>
      </c>
      <c r="L67" s="1147">
        <v>0</v>
      </c>
      <c r="M67" s="1129">
        <f t="shared" si="4"/>
        <v>0</v>
      </c>
      <c r="N67" s="1128">
        <f t="shared" si="17"/>
        <v>0</v>
      </c>
      <c r="O67" s="1130">
        <v>0</v>
      </c>
      <c r="P67" s="1091"/>
      <c r="Q67" s="1131"/>
      <c r="R67" s="1091"/>
      <c r="S67" s="1091"/>
      <c r="T67" s="1091"/>
    </row>
    <row r="68" spans="1:20" ht="31.5" customHeight="1">
      <c r="A68" s="1091"/>
      <c r="B68" s="1091"/>
      <c r="C68" s="1126"/>
      <c r="D68" s="1139" t="s">
        <v>136</v>
      </c>
      <c r="E68" s="1148">
        <v>2627550</v>
      </c>
      <c r="F68" s="1141">
        <v>0</v>
      </c>
      <c r="G68" s="1141"/>
      <c r="H68" s="1141">
        <f t="shared" si="2"/>
        <v>0</v>
      </c>
      <c r="I68" s="1141"/>
      <c r="J68" s="1141">
        <f t="shared" si="3"/>
        <v>0</v>
      </c>
      <c r="K68" s="1141"/>
      <c r="L68" s="1141">
        <v>0</v>
      </c>
      <c r="M68" s="1141">
        <f t="shared" si="4"/>
        <v>0</v>
      </c>
      <c r="N68" s="1141"/>
      <c r="O68" s="1141">
        <v>0</v>
      </c>
      <c r="P68" s="1091"/>
      <c r="Q68" s="1131"/>
      <c r="R68" s="1091"/>
      <c r="S68" s="1091"/>
      <c r="T68" s="1091"/>
    </row>
    <row r="69" spans="1:20" ht="31.5" customHeight="1">
      <c r="A69" s="1091"/>
      <c r="B69" s="1091"/>
      <c r="C69" s="1126"/>
      <c r="D69" s="1139" t="s">
        <v>137</v>
      </c>
      <c r="E69" s="1148">
        <v>2627550</v>
      </c>
      <c r="F69" s="1149">
        <v>0</v>
      </c>
      <c r="G69" s="1141"/>
      <c r="H69" s="1141">
        <f t="shared" si="2"/>
        <v>0</v>
      </c>
      <c r="I69" s="1141"/>
      <c r="J69" s="1141">
        <f t="shared" si="3"/>
        <v>0</v>
      </c>
      <c r="K69" s="1141"/>
      <c r="L69" s="1141">
        <v>0</v>
      </c>
      <c r="M69" s="1141">
        <f t="shared" si="4"/>
        <v>0</v>
      </c>
      <c r="N69" s="1141"/>
      <c r="O69" s="1141">
        <v>0</v>
      </c>
      <c r="P69" s="1091"/>
      <c r="Q69" s="1131"/>
      <c r="R69" s="1091"/>
      <c r="S69" s="1091"/>
      <c r="T69" s="1091"/>
    </row>
    <row r="70" spans="1:20" ht="31.5" customHeight="1">
      <c r="A70" s="1091"/>
      <c r="B70" s="1091"/>
      <c r="C70" s="1126" t="s">
        <v>65</v>
      </c>
      <c r="D70" s="1127" t="s">
        <v>66</v>
      </c>
      <c r="E70" s="1146"/>
      <c r="F70" s="1129">
        <v>0</v>
      </c>
      <c r="G70" s="1128"/>
      <c r="H70" s="1129">
        <f t="shared" si="2"/>
        <v>0</v>
      </c>
      <c r="I70" s="1128"/>
      <c r="J70" s="1129">
        <f t="shared" si="3"/>
        <v>0</v>
      </c>
      <c r="K70" s="1128"/>
      <c r="L70" s="1146"/>
      <c r="M70" s="1129">
        <f t="shared" si="4"/>
        <v>0</v>
      </c>
      <c r="N70" s="1128"/>
      <c r="O70" s="1130">
        <v>0</v>
      </c>
      <c r="P70" s="1091"/>
      <c r="Q70" s="1131"/>
      <c r="R70" s="1091"/>
      <c r="S70" s="1091"/>
      <c r="T70" s="1091"/>
    </row>
    <row r="71" spans="1:20" ht="31.5" customHeight="1">
      <c r="A71" s="1091"/>
      <c r="B71" s="1091"/>
      <c r="C71" s="1126" t="s">
        <v>576</v>
      </c>
      <c r="D71" s="1127" t="s">
        <v>577</v>
      </c>
      <c r="E71" s="1146">
        <v>2627550</v>
      </c>
      <c r="F71" s="1129">
        <v>0</v>
      </c>
      <c r="G71" s="1128"/>
      <c r="H71" s="1129">
        <f t="shared" si="2"/>
        <v>0</v>
      </c>
      <c r="I71" s="1128"/>
      <c r="J71" s="1129">
        <f t="shared" si="3"/>
        <v>0</v>
      </c>
      <c r="K71" s="1128"/>
      <c r="L71" s="1146">
        <v>0</v>
      </c>
      <c r="M71" s="1129">
        <f t="shared" si="4"/>
        <v>0</v>
      </c>
      <c r="N71" s="1128"/>
      <c r="O71" s="1130">
        <v>0</v>
      </c>
      <c r="P71" s="1091"/>
      <c r="Q71" s="1131"/>
      <c r="R71" s="1091"/>
      <c r="S71" s="1091"/>
      <c r="T71" s="1091"/>
    </row>
    <row r="72" spans="1:20" ht="31.5">
      <c r="A72" s="1091"/>
      <c r="B72" s="1091"/>
      <c r="C72" s="1126" t="s">
        <v>65</v>
      </c>
      <c r="D72" s="1127" t="s">
        <v>66</v>
      </c>
      <c r="E72" s="1146"/>
      <c r="F72" s="1136">
        <v>0</v>
      </c>
      <c r="G72" s="1128"/>
      <c r="H72" s="1129">
        <f t="shared" si="2"/>
        <v>0</v>
      </c>
      <c r="I72" s="1128"/>
      <c r="J72" s="1129">
        <f t="shared" si="3"/>
        <v>0</v>
      </c>
      <c r="K72" s="1128"/>
      <c r="L72" s="1146"/>
      <c r="M72" s="1129">
        <f t="shared" si="4"/>
        <v>0</v>
      </c>
      <c r="N72" s="1128"/>
      <c r="O72" s="1130">
        <v>0</v>
      </c>
      <c r="P72" s="1091"/>
      <c r="Q72" s="1131"/>
      <c r="R72" s="1091"/>
      <c r="S72" s="1091"/>
      <c r="T72" s="1091"/>
    </row>
    <row r="73" spans="1:20" ht="78.75">
      <c r="A73" s="1091"/>
      <c r="B73" s="1091"/>
      <c r="C73" s="1126"/>
      <c r="D73" s="1150" t="s">
        <v>62</v>
      </c>
      <c r="E73" s="1151">
        <v>90206526</v>
      </c>
      <c r="F73" s="1152">
        <v>100</v>
      </c>
      <c r="G73" s="1151">
        <f>G57+G61</f>
        <v>132520000</v>
      </c>
      <c r="H73" s="1151">
        <f t="shared" si="2"/>
        <v>100</v>
      </c>
      <c r="I73" s="1151">
        <f>I57+I61</f>
        <v>132720000</v>
      </c>
      <c r="J73" s="1151">
        <f t="shared" si="3"/>
        <v>100</v>
      </c>
      <c r="K73" s="1151">
        <f t="shared" ref="K73" si="21">K57+K61</f>
        <v>200000</v>
      </c>
      <c r="L73" s="1151">
        <f>L57+L61+L69</f>
        <v>27558353</v>
      </c>
      <c r="M73" s="1151">
        <f t="shared" si="4"/>
        <v>100</v>
      </c>
      <c r="N73" s="1151">
        <f>N57+N61</f>
        <v>105161647</v>
      </c>
      <c r="O73" s="1151">
        <f t="shared" si="5"/>
        <v>20.764280440024109</v>
      </c>
      <c r="P73" s="1091"/>
      <c r="Q73" s="1131"/>
      <c r="R73" s="1091"/>
      <c r="S73" s="1091"/>
      <c r="T73" s="1091"/>
    </row>
    <row r="74" spans="1:20" ht="15.75">
      <c r="A74" s="1091"/>
      <c r="B74" s="1091"/>
      <c r="C74" s="1091"/>
      <c r="D74" s="1091"/>
      <c r="E74" s="1091"/>
      <c r="F74" s="1091"/>
      <c r="G74" s="1091"/>
      <c r="H74" s="1091"/>
      <c r="I74" s="1091"/>
      <c r="J74" s="1091"/>
      <c r="K74" s="1091"/>
      <c r="L74" s="1091"/>
      <c r="M74" s="1091"/>
      <c r="N74" s="1091"/>
      <c r="O74" s="1091"/>
      <c r="P74" s="1091"/>
      <c r="Q74" s="1091"/>
      <c r="R74" s="1091"/>
      <c r="S74" s="1091"/>
      <c r="T74" s="1091"/>
    </row>
    <row r="75" spans="1:20" ht="15.75">
      <c r="A75" s="1089"/>
      <c r="B75" s="1089"/>
      <c r="C75" s="1089"/>
      <c r="D75" s="1955" t="s">
        <v>416</v>
      </c>
      <c r="E75" s="1104" t="s">
        <v>410</v>
      </c>
      <c r="F75" s="1960"/>
      <c r="G75" s="1960"/>
      <c r="H75" s="1091"/>
      <c r="I75" s="1973" t="s">
        <v>409</v>
      </c>
      <c r="J75" s="1973"/>
      <c r="K75" s="1105" t="s">
        <v>410</v>
      </c>
      <c r="L75" s="1975"/>
      <c r="M75" s="1975"/>
      <c r="N75" s="1975"/>
      <c r="O75" s="1975"/>
      <c r="P75" s="1089"/>
      <c r="Q75" s="1091"/>
      <c r="R75" s="1091"/>
      <c r="S75" s="1091"/>
      <c r="T75" s="1091"/>
    </row>
    <row r="76" spans="1:20" ht="15.75">
      <c r="A76" s="1089"/>
      <c r="B76" s="1089"/>
      <c r="C76" s="1089"/>
      <c r="D76" s="1955"/>
      <c r="E76" s="1104" t="s">
        <v>411</v>
      </c>
      <c r="F76" s="1960"/>
      <c r="G76" s="1960"/>
      <c r="H76" s="1091"/>
      <c r="I76" s="1973"/>
      <c r="J76" s="1973"/>
      <c r="K76" s="1105" t="s">
        <v>411</v>
      </c>
      <c r="L76" s="1975"/>
      <c r="M76" s="1975"/>
      <c r="N76" s="1975"/>
      <c r="O76" s="1975"/>
      <c r="P76" s="1089"/>
      <c r="Q76" s="1091"/>
      <c r="R76" s="1091"/>
      <c r="S76" s="1091"/>
      <c r="T76" s="1091"/>
    </row>
    <row r="77" spans="1:20" ht="15.75">
      <c r="A77" s="1089"/>
      <c r="B77" s="1089"/>
      <c r="C77" s="1089"/>
      <c r="D77" s="1955"/>
      <c r="E77" s="1104" t="s">
        <v>412</v>
      </c>
      <c r="F77" s="1960"/>
      <c r="G77" s="1960"/>
      <c r="H77" s="1091"/>
      <c r="I77" s="1973"/>
      <c r="J77" s="1973"/>
      <c r="K77" s="1105" t="s">
        <v>412</v>
      </c>
      <c r="L77" s="1975"/>
      <c r="M77" s="1975"/>
      <c r="N77" s="1975"/>
      <c r="O77" s="1975"/>
      <c r="P77" s="1089"/>
      <c r="Q77" s="1091"/>
      <c r="R77" s="1091"/>
      <c r="S77" s="1091"/>
      <c r="T77" s="1091"/>
    </row>
    <row r="78" spans="1:20" ht="15.75" customHeight="1">
      <c r="A78" s="1089"/>
      <c r="B78" s="1089"/>
      <c r="C78" s="1106"/>
      <c r="D78" s="1106"/>
      <c r="E78" s="1089"/>
      <c r="F78" s="1089"/>
      <c r="G78" s="1089"/>
      <c r="H78" s="1089"/>
      <c r="I78" s="1089"/>
      <c r="J78" s="1089"/>
      <c r="K78" s="1089"/>
      <c r="L78" s="1089"/>
      <c r="M78" s="1089"/>
      <c r="N78" s="1089"/>
      <c r="O78" s="1089"/>
      <c r="P78" s="1089"/>
      <c r="Q78" s="1089"/>
      <c r="R78" s="1091"/>
      <c r="S78" s="1091"/>
      <c r="T78" s="1091"/>
    </row>
    <row r="79" spans="1:20" ht="15.75" customHeight="1">
      <c r="A79" s="1089"/>
      <c r="B79" s="1089"/>
      <c r="C79" s="1106"/>
      <c r="D79" s="1106"/>
      <c r="E79" s="1089"/>
      <c r="F79" s="1089"/>
      <c r="G79" s="1089"/>
      <c r="H79" s="1089"/>
      <c r="I79" s="1089"/>
      <c r="J79" s="1089"/>
      <c r="K79" s="1089"/>
      <c r="L79" s="1089"/>
      <c r="M79" s="1089"/>
      <c r="N79" s="1089"/>
      <c r="O79" s="1089"/>
      <c r="P79" s="1089"/>
      <c r="Q79" s="1089"/>
      <c r="R79" s="1091"/>
      <c r="S79" s="1091"/>
      <c r="T79" s="1091"/>
    </row>
    <row r="80" spans="1:20" ht="15.75" customHeight="1">
      <c r="A80" s="1089"/>
      <c r="B80" s="1089"/>
      <c r="C80" s="1106"/>
      <c r="D80" s="1106"/>
      <c r="E80" s="1089"/>
      <c r="F80" s="1089"/>
      <c r="G80" s="1089"/>
      <c r="H80" s="1089"/>
      <c r="I80" s="1089"/>
      <c r="J80" s="1089"/>
      <c r="K80" s="1089"/>
      <c r="L80" s="1089"/>
      <c r="M80" s="1089"/>
      <c r="N80" s="1089"/>
      <c r="O80" s="1089"/>
      <c r="P80" s="1089"/>
      <c r="Q80" s="1089"/>
      <c r="R80" s="1091"/>
      <c r="S80" s="1091"/>
      <c r="T80" s="1091"/>
    </row>
    <row r="81" spans="1:20" ht="31.5" customHeight="1">
      <c r="A81" s="1091"/>
      <c r="B81" s="1091"/>
      <c r="C81" s="1091"/>
      <c r="D81" s="1091"/>
      <c r="E81" s="1091"/>
      <c r="F81" s="1091"/>
      <c r="G81" s="1091"/>
      <c r="H81" s="1091"/>
      <c r="I81" s="1091"/>
      <c r="J81" s="1091"/>
      <c r="K81" s="1091"/>
      <c r="L81" s="1091"/>
      <c r="M81" s="1091"/>
      <c r="N81" s="1091"/>
      <c r="O81" s="1091"/>
      <c r="P81" s="1091"/>
      <c r="Q81" s="1091"/>
      <c r="R81" s="1091"/>
      <c r="S81" s="1091"/>
      <c r="T81" s="1091"/>
    </row>
    <row r="82" spans="1:20" ht="31.5" customHeight="1">
      <c r="A82" s="1091"/>
      <c r="B82" s="1091"/>
      <c r="C82" s="1972" t="s">
        <v>68</v>
      </c>
      <c r="D82" s="1972"/>
      <c r="E82" s="1972"/>
      <c r="F82" s="1972"/>
      <c r="G82" s="1972"/>
      <c r="H82" s="1972"/>
      <c r="I82" s="1972"/>
      <c r="J82" s="1972"/>
      <c r="K82" s="1972"/>
      <c r="L82" s="1972"/>
      <c r="M82" s="1972"/>
      <c r="N82" s="1972"/>
      <c r="O82" s="1972"/>
      <c r="P82" s="1972"/>
      <c r="Q82" s="1972"/>
      <c r="R82" s="1972"/>
      <c r="S82" s="1972"/>
      <c r="T82" s="1972"/>
    </row>
    <row r="83" spans="1:20" ht="16.5" thickBot="1">
      <c r="A83" s="1091"/>
      <c r="B83" s="1091"/>
      <c r="C83" s="1153" t="s">
        <v>540</v>
      </c>
      <c r="D83" s="1153"/>
      <c r="E83" s="1153"/>
      <c r="F83" s="1153"/>
      <c r="G83" s="1153"/>
      <c r="H83" s="1153"/>
      <c r="I83" s="1153"/>
      <c r="J83" s="1153"/>
      <c r="K83" s="1153"/>
      <c r="L83" s="1153"/>
      <c r="M83" s="1153"/>
      <c r="N83" s="1153"/>
      <c r="O83" s="1153"/>
      <c r="P83" s="1153"/>
      <c r="Q83" s="1153"/>
      <c r="R83" s="1153"/>
      <c r="S83" s="1153"/>
      <c r="T83" s="1153"/>
    </row>
    <row r="84" spans="1:20" ht="48.75" thickTop="1" thickBot="1">
      <c r="A84" s="1091"/>
      <c r="B84" s="1091"/>
      <c r="C84" s="1154" t="s">
        <v>0</v>
      </c>
      <c r="D84" s="1155" t="s">
        <v>28</v>
      </c>
      <c r="E84" s="1155" t="s">
        <v>45</v>
      </c>
      <c r="F84" s="1155" t="s">
        <v>1</v>
      </c>
      <c r="G84" s="1156" t="s">
        <v>2</v>
      </c>
      <c r="H84" s="1155" t="s">
        <v>3</v>
      </c>
      <c r="I84" s="1155" t="s">
        <v>4</v>
      </c>
      <c r="J84" s="1157" t="s">
        <v>5</v>
      </c>
      <c r="K84" s="1157"/>
      <c r="L84" s="1157"/>
      <c r="M84" s="1157"/>
      <c r="N84" s="1157"/>
      <c r="O84" s="1157"/>
      <c r="P84" s="1157"/>
      <c r="Q84" s="1157"/>
      <c r="R84" s="1157"/>
      <c r="S84" s="1157"/>
      <c r="T84" s="1091"/>
    </row>
    <row r="85" spans="1:20" ht="17.25" thickTop="1" thickBot="1">
      <c r="A85" s="1091"/>
      <c r="B85" s="1091"/>
      <c r="C85" s="1154"/>
      <c r="D85" s="1155"/>
      <c r="E85" s="1155"/>
      <c r="F85" s="1155"/>
      <c r="G85" s="1156"/>
      <c r="H85" s="1155"/>
      <c r="I85" s="1155"/>
      <c r="J85" s="1158" t="s">
        <v>365</v>
      </c>
      <c r="K85" s="1158" t="s">
        <v>366</v>
      </c>
      <c r="L85" s="1158" t="s">
        <v>358</v>
      </c>
      <c r="M85" s="1158" t="s">
        <v>359</v>
      </c>
      <c r="N85" s="1158" t="s">
        <v>360</v>
      </c>
      <c r="O85" s="1158" t="s">
        <v>361</v>
      </c>
      <c r="P85" s="1158" t="s">
        <v>362</v>
      </c>
      <c r="Q85" s="1158" t="s">
        <v>363</v>
      </c>
      <c r="R85" s="1158" t="s">
        <v>364</v>
      </c>
      <c r="S85" s="1159" t="s">
        <v>6</v>
      </c>
      <c r="T85" s="1091"/>
    </row>
    <row r="86" spans="1:20" ht="95.25" thickTop="1">
      <c r="A86" s="1091"/>
      <c r="B86" s="1091"/>
      <c r="C86" s="1154"/>
      <c r="D86" s="1155"/>
      <c r="E86" s="1155"/>
      <c r="F86" s="1155"/>
      <c r="G86" s="1156"/>
      <c r="H86" s="1160" t="s">
        <v>7</v>
      </c>
      <c r="I86" s="1155"/>
      <c r="J86" s="1161" t="s">
        <v>69</v>
      </c>
      <c r="K86" s="1161" t="s">
        <v>70</v>
      </c>
      <c r="L86" s="1161" t="s">
        <v>8</v>
      </c>
      <c r="M86" s="1161" t="s">
        <v>71</v>
      </c>
      <c r="N86" s="1161" t="s">
        <v>72</v>
      </c>
      <c r="O86" s="1161" t="s">
        <v>73</v>
      </c>
      <c r="P86" s="1161" t="s">
        <v>74</v>
      </c>
      <c r="Q86" s="1161" t="s">
        <v>75</v>
      </c>
      <c r="R86" s="1161" t="s">
        <v>9</v>
      </c>
      <c r="S86" s="1162" t="s">
        <v>6</v>
      </c>
      <c r="T86" s="1091"/>
    </row>
    <row r="87" spans="1:20" ht="15.75">
      <c r="A87" s="1091"/>
      <c r="B87" s="1091"/>
      <c r="C87" s="1163" t="s">
        <v>337</v>
      </c>
      <c r="D87" s="1164" t="s">
        <v>354</v>
      </c>
      <c r="E87" s="1165" t="s">
        <v>32</v>
      </c>
      <c r="F87" s="1164" t="s">
        <v>375</v>
      </c>
      <c r="G87" s="1166" t="s">
        <v>10</v>
      </c>
      <c r="H87" s="1164">
        <v>2026</v>
      </c>
      <c r="I87" s="1165" t="s">
        <v>11</v>
      </c>
      <c r="J87" s="1167">
        <v>0</v>
      </c>
      <c r="K87" s="1099">
        <v>2000000</v>
      </c>
      <c r="L87" s="1099">
        <v>67700000</v>
      </c>
      <c r="M87" s="1099">
        <v>11270000</v>
      </c>
      <c r="N87" s="1099">
        <v>43550000</v>
      </c>
      <c r="O87" s="1099">
        <v>0</v>
      </c>
      <c r="P87" s="1099">
        <v>8000000</v>
      </c>
      <c r="Q87" s="1099">
        <v>0</v>
      </c>
      <c r="R87" s="1099">
        <v>0</v>
      </c>
      <c r="S87" s="1168">
        <f>SUM(J87:R87)</f>
        <v>132520000</v>
      </c>
      <c r="T87" s="1091"/>
    </row>
    <row r="88" spans="1:20" ht="15.75">
      <c r="A88" s="1091"/>
      <c r="B88" s="1091"/>
      <c r="C88" s="1163" t="s">
        <v>337</v>
      </c>
      <c r="D88" s="1164" t="s">
        <v>354</v>
      </c>
      <c r="E88" s="1165" t="s">
        <v>32</v>
      </c>
      <c r="F88" s="1164" t="s">
        <v>375</v>
      </c>
      <c r="G88" s="1166" t="s">
        <v>10</v>
      </c>
      <c r="H88" s="1164">
        <v>2026</v>
      </c>
      <c r="I88" s="1165" t="s">
        <v>12</v>
      </c>
      <c r="J88" s="1167">
        <v>0</v>
      </c>
      <c r="K88" s="1099">
        <v>2000000</v>
      </c>
      <c r="L88" s="1099">
        <v>67700000</v>
      </c>
      <c r="M88" s="1099">
        <v>11270000</v>
      </c>
      <c r="N88" s="1099">
        <v>43550000</v>
      </c>
      <c r="O88" s="1099">
        <v>0</v>
      </c>
      <c r="P88" s="1099">
        <v>8000000</v>
      </c>
      <c r="Q88" s="1099">
        <v>0</v>
      </c>
      <c r="R88" s="1099">
        <v>200000</v>
      </c>
      <c r="S88" s="1168">
        <f t="shared" ref="S88:S95" si="22">SUM(J88:R88)</f>
        <v>132720000</v>
      </c>
      <c r="T88" s="1091"/>
    </row>
    <row r="89" spans="1:20" ht="15.75">
      <c r="A89" s="1091"/>
      <c r="B89" s="1091"/>
      <c r="C89" s="1163" t="s">
        <v>337</v>
      </c>
      <c r="D89" s="1164" t="s">
        <v>354</v>
      </c>
      <c r="E89" s="1165" t="s">
        <v>32</v>
      </c>
      <c r="F89" s="1164" t="s">
        <v>375</v>
      </c>
      <c r="G89" s="1166" t="s">
        <v>10</v>
      </c>
      <c r="H89" s="1164">
        <v>2026</v>
      </c>
      <c r="I89" s="1165" t="s">
        <v>13</v>
      </c>
      <c r="J89" s="1167">
        <v>0</v>
      </c>
      <c r="K89" s="1099">
        <v>0</v>
      </c>
      <c r="L89" s="1099">
        <v>15947551</v>
      </c>
      <c r="M89" s="1099">
        <v>2666913</v>
      </c>
      <c r="N89" s="1099">
        <v>7898999</v>
      </c>
      <c r="O89" s="1099"/>
      <c r="P89" s="1099">
        <v>1044890</v>
      </c>
      <c r="Q89" s="1099"/>
      <c r="R89" s="1099"/>
      <c r="S89" s="1168">
        <f t="shared" si="22"/>
        <v>27558353</v>
      </c>
      <c r="T89" s="1091"/>
    </row>
    <row r="90" spans="1:20" ht="15.75">
      <c r="A90" s="1091"/>
      <c r="B90" s="1091"/>
      <c r="C90" s="1163" t="s">
        <v>337</v>
      </c>
      <c r="D90" s="1164" t="s">
        <v>354</v>
      </c>
      <c r="E90" s="1165" t="s">
        <v>32</v>
      </c>
      <c r="F90" s="1164" t="s">
        <v>375</v>
      </c>
      <c r="G90" s="1166" t="s">
        <v>10</v>
      </c>
      <c r="H90" s="1164">
        <v>2026</v>
      </c>
      <c r="I90" s="1165" t="s">
        <v>14</v>
      </c>
      <c r="J90" s="1167">
        <v>0</v>
      </c>
      <c r="K90" s="1167">
        <v>0</v>
      </c>
      <c r="L90" s="1167">
        <v>0</v>
      </c>
      <c r="M90" s="1167">
        <v>0</v>
      </c>
      <c r="N90" s="1167">
        <v>540000</v>
      </c>
      <c r="O90" s="1167">
        <v>0</v>
      </c>
      <c r="P90" s="1167">
        <v>0</v>
      </c>
      <c r="Q90" s="1167">
        <v>0</v>
      </c>
      <c r="R90" s="1167">
        <v>0</v>
      </c>
      <c r="S90" s="1168">
        <f t="shared" si="22"/>
        <v>540000</v>
      </c>
      <c r="T90" s="1091"/>
    </row>
    <row r="91" spans="1:20" ht="15.75">
      <c r="A91" s="1091"/>
      <c r="B91" s="1091"/>
      <c r="C91" s="1163" t="s">
        <v>337</v>
      </c>
      <c r="D91" s="1164" t="s">
        <v>354</v>
      </c>
      <c r="E91" s="1165" t="s">
        <v>32</v>
      </c>
      <c r="F91" s="1164"/>
      <c r="G91" s="1166" t="s">
        <v>6</v>
      </c>
      <c r="H91" s="1164">
        <v>2026</v>
      </c>
      <c r="I91" s="1165" t="s">
        <v>11</v>
      </c>
      <c r="J91" s="1167">
        <v>0</v>
      </c>
      <c r="K91" s="1099">
        <v>2000000</v>
      </c>
      <c r="L91" s="1099">
        <v>67700000</v>
      </c>
      <c r="M91" s="1099">
        <v>11270000</v>
      </c>
      <c r="N91" s="1099">
        <v>43550000</v>
      </c>
      <c r="O91" s="1099">
        <v>0</v>
      </c>
      <c r="P91" s="1099">
        <v>8000000</v>
      </c>
      <c r="Q91" s="1099">
        <v>0</v>
      </c>
      <c r="R91" s="1099">
        <v>0</v>
      </c>
      <c r="S91" s="1168">
        <f t="shared" si="22"/>
        <v>132520000</v>
      </c>
      <c r="T91" s="1091"/>
    </row>
    <row r="92" spans="1:20" ht="15.75">
      <c r="A92" s="1091"/>
      <c r="B92" s="1091"/>
      <c r="C92" s="1163" t="s">
        <v>337</v>
      </c>
      <c r="D92" s="1164" t="s">
        <v>354</v>
      </c>
      <c r="E92" s="1165" t="s">
        <v>32</v>
      </c>
      <c r="F92" s="1164"/>
      <c r="G92" s="1166" t="s">
        <v>6</v>
      </c>
      <c r="H92" s="1164">
        <v>2026</v>
      </c>
      <c r="I92" s="1165" t="s">
        <v>12</v>
      </c>
      <c r="J92" s="1167">
        <v>0</v>
      </c>
      <c r="K92" s="1099">
        <v>2000000</v>
      </c>
      <c r="L92" s="1099">
        <v>67700000</v>
      </c>
      <c r="M92" s="1099">
        <v>11270000</v>
      </c>
      <c r="N92" s="1099">
        <v>43550000</v>
      </c>
      <c r="O92" s="1099">
        <v>0</v>
      </c>
      <c r="P92" s="1099">
        <v>8000000</v>
      </c>
      <c r="Q92" s="1099">
        <v>0</v>
      </c>
      <c r="R92" s="1099">
        <v>200000</v>
      </c>
      <c r="S92" s="1168">
        <f t="shared" si="22"/>
        <v>132720000</v>
      </c>
      <c r="T92" s="1091"/>
    </row>
    <row r="93" spans="1:20" ht="15.75">
      <c r="A93" s="1091"/>
      <c r="B93" s="1091"/>
      <c r="C93" s="1163" t="s">
        <v>337</v>
      </c>
      <c r="D93" s="1164" t="s">
        <v>354</v>
      </c>
      <c r="E93" s="1165" t="s">
        <v>32</v>
      </c>
      <c r="F93" s="1164"/>
      <c r="G93" s="1166" t="s">
        <v>6</v>
      </c>
      <c r="H93" s="1164">
        <v>2026</v>
      </c>
      <c r="I93" s="1165" t="s">
        <v>13</v>
      </c>
      <c r="J93" s="1167">
        <v>0</v>
      </c>
      <c r="K93" s="1099">
        <v>0</v>
      </c>
      <c r="L93" s="1099">
        <v>15947551</v>
      </c>
      <c r="M93" s="1099">
        <v>2666913</v>
      </c>
      <c r="N93" s="1099">
        <v>7898999</v>
      </c>
      <c r="O93" s="1099"/>
      <c r="P93" s="1099">
        <v>1044890</v>
      </c>
      <c r="Q93" s="1099"/>
      <c r="R93" s="1099"/>
      <c r="S93" s="1168">
        <f t="shared" si="22"/>
        <v>27558353</v>
      </c>
      <c r="T93" s="1091"/>
    </row>
    <row r="94" spans="1:20" ht="15.75">
      <c r="A94" s="1091"/>
      <c r="B94" s="1091"/>
      <c r="C94" s="1163" t="s">
        <v>337</v>
      </c>
      <c r="D94" s="1164" t="s">
        <v>354</v>
      </c>
      <c r="E94" s="1165" t="s">
        <v>32</v>
      </c>
      <c r="F94" s="1164"/>
      <c r="G94" s="1166" t="s">
        <v>6</v>
      </c>
      <c r="H94" s="1164">
        <v>2026</v>
      </c>
      <c r="I94" s="1165" t="s">
        <v>14</v>
      </c>
      <c r="J94" s="1167">
        <v>0</v>
      </c>
      <c r="K94" s="1167">
        <v>0</v>
      </c>
      <c r="L94" s="1167">
        <v>0</v>
      </c>
      <c r="M94" s="1167">
        <v>0</v>
      </c>
      <c r="N94" s="1167">
        <v>540000</v>
      </c>
      <c r="O94" s="1167">
        <v>0</v>
      </c>
      <c r="P94" s="1167">
        <v>0</v>
      </c>
      <c r="Q94" s="1167">
        <v>0</v>
      </c>
      <c r="R94" s="1167">
        <v>0</v>
      </c>
      <c r="S94" s="1168">
        <f t="shared" si="22"/>
        <v>540000</v>
      </c>
      <c r="T94" s="1091"/>
    </row>
    <row r="95" spans="1:20" ht="15.75">
      <c r="A95" s="1091"/>
      <c r="B95" s="1091"/>
      <c r="C95" s="1163" t="s">
        <v>337</v>
      </c>
      <c r="D95" s="1164" t="s">
        <v>354</v>
      </c>
      <c r="E95" s="1165" t="s">
        <v>15</v>
      </c>
      <c r="F95" s="1164"/>
      <c r="G95" s="1166"/>
      <c r="H95" s="1164">
        <v>2026</v>
      </c>
      <c r="I95" s="1165"/>
      <c r="J95" s="1167">
        <v>0</v>
      </c>
      <c r="K95" s="1167">
        <f>K88-K89</f>
        <v>2000000</v>
      </c>
      <c r="L95" s="1167">
        <f t="shared" ref="L95:R95" si="23">L88-L89</f>
        <v>51752449</v>
      </c>
      <c r="M95" s="1167">
        <f t="shared" si="23"/>
        <v>8603087</v>
      </c>
      <c r="N95" s="1167">
        <f t="shared" si="23"/>
        <v>35651001</v>
      </c>
      <c r="O95" s="1167">
        <f t="shared" si="23"/>
        <v>0</v>
      </c>
      <c r="P95" s="1167">
        <f t="shared" si="23"/>
        <v>6955110</v>
      </c>
      <c r="Q95" s="1167">
        <f t="shared" si="23"/>
        <v>0</v>
      </c>
      <c r="R95" s="1167">
        <f t="shared" si="23"/>
        <v>200000</v>
      </c>
      <c r="S95" s="1168">
        <f t="shared" si="22"/>
        <v>105161647</v>
      </c>
      <c r="T95" s="1091"/>
    </row>
    <row r="96" spans="1:20" ht="15.75">
      <c r="A96" s="1091"/>
      <c r="B96" s="1091"/>
      <c r="C96" s="1163" t="s">
        <v>337</v>
      </c>
      <c r="D96" s="1164" t="s">
        <v>354</v>
      </c>
      <c r="E96" s="1165" t="s">
        <v>16</v>
      </c>
      <c r="F96" s="1164"/>
      <c r="G96" s="1166"/>
      <c r="H96" s="1164">
        <v>2026</v>
      </c>
      <c r="I96" s="1165"/>
      <c r="J96" s="1167">
        <v>0</v>
      </c>
      <c r="K96" s="1169">
        <f>K89/K88*100</f>
        <v>0</v>
      </c>
      <c r="L96" s="1169">
        <f t="shared" ref="L96:S96" si="24">L89/L88*100</f>
        <v>23.556205317577547</v>
      </c>
      <c r="M96" s="1169">
        <f t="shared" si="24"/>
        <v>23.663824312333627</v>
      </c>
      <c r="N96" s="1169">
        <f t="shared" si="24"/>
        <v>18.137770378874858</v>
      </c>
      <c r="O96" s="1169">
        <v>0</v>
      </c>
      <c r="P96" s="1169">
        <f t="shared" si="24"/>
        <v>13.061125000000001</v>
      </c>
      <c r="Q96" s="1169">
        <v>0</v>
      </c>
      <c r="R96" s="1169">
        <f t="shared" si="24"/>
        <v>0</v>
      </c>
      <c r="S96" s="1169">
        <f t="shared" si="24"/>
        <v>20.764280440024109</v>
      </c>
      <c r="T96" s="1091"/>
    </row>
    <row r="97" spans="1:20" ht="15.75">
      <c r="A97" s="1091"/>
      <c r="B97" s="1091"/>
      <c r="C97" s="1163" t="s">
        <v>337</v>
      </c>
      <c r="D97" s="1164" t="s">
        <v>354</v>
      </c>
      <c r="E97" s="1165" t="s">
        <v>47</v>
      </c>
      <c r="F97" s="1164" t="s">
        <v>584</v>
      </c>
      <c r="G97" s="1166"/>
      <c r="H97" s="1164">
        <v>2026</v>
      </c>
      <c r="I97" s="1165" t="s">
        <v>13</v>
      </c>
      <c r="J97" s="1167">
        <v>0</v>
      </c>
      <c r="K97" s="1167">
        <v>0</v>
      </c>
      <c r="L97" s="1167">
        <v>0</v>
      </c>
      <c r="M97" s="1167">
        <v>0</v>
      </c>
      <c r="N97" s="1167">
        <v>0</v>
      </c>
      <c r="O97" s="1167">
        <v>0</v>
      </c>
      <c r="P97" s="1167">
        <v>0</v>
      </c>
      <c r="Q97" s="1167">
        <v>0</v>
      </c>
      <c r="R97" s="1167">
        <v>0</v>
      </c>
      <c r="S97" s="1168">
        <f>SUM(K97:R97)</f>
        <v>0</v>
      </c>
      <c r="T97" s="1091"/>
    </row>
    <row r="98" spans="1:20" ht="15.75">
      <c r="A98" s="1091"/>
      <c r="B98" s="1091"/>
      <c r="C98" s="1091"/>
      <c r="D98" s="1091"/>
      <c r="E98" s="1091"/>
      <c r="F98" s="1091"/>
      <c r="G98" s="1091"/>
      <c r="H98" s="1091"/>
      <c r="I98" s="1091"/>
      <c r="J98" s="1091"/>
      <c r="K98" s="1091"/>
      <c r="L98" s="1091"/>
      <c r="M98" s="1091"/>
      <c r="N98" s="1091"/>
      <c r="O98" s="1091"/>
      <c r="P98" s="1091"/>
      <c r="Q98" s="1091"/>
      <c r="R98" s="1091"/>
      <c r="S98" s="1091"/>
      <c r="T98" s="1091"/>
    </row>
    <row r="99" spans="1:20" ht="15.75">
      <c r="A99" s="1089"/>
      <c r="B99" s="1089"/>
      <c r="C99" s="1089"/>
      <c r="D99" s="1089"/>
      <c r="E99" s="1955" t="s">
        <v>416</v>
      </c>
      <c r="F99" s="1104" t="s">
        <v>410</v>
      </c>
      <c r="G99" s="1960"/>
      <c r="H99" s="1960"/>
      <c r="I99" s="1091"/>
      <c r="J99" s="1973" t="s">
        <v>409</v>
      </c>
      <c r="K99" s="1973"/>
      <c r="L99" s="1105" t="s">
        <v>410</v>
      </c>
      <c r="M99" s="1975"/>
      <c r="N99" s="1975"/>
      <c r="O99" s="1975"/>
      <c r="P99" s="1975"/>
      <c r="Q99" s="1089"/>
      <c r="R99" s="1091"/>
      <c r="S99" s="1091"/>
      <c r="T99" s="1091"/>
    </row>
    <row r="100" spans="1:20" ht="15.75">
      <c r="A100" s="1089"/>
      <c r="B100" s="1089"/>
      <c r="C100" s="1089"/>
      <c r="D100" s="1089"/>
      <c r="E100" s="1955"/>
      <c r="F100" s="1104" t="s">
        <v>411</v>
      </c>
      <c r="G100" s="1960"/>
      <c r="H100" s="1960"/>
      <c r="I100" s="1091"/>
      <c r="J100" s="1973"/>
      <c r="K100" s="1973"/>
      <c r="L100" s="1105" t="s">
        <v>411</v>
      </c>
      <c r="M100" s="1975"/>
      <c r="N100" s="1975"/>
      <c r="O100" s="1975"/>
      <c r="P100" s="1975"/>
      <c r="Q100" s="1089"/>
      <c r="R100" s="1091"/>
      <c r="S100" s="1091"/>
      <c r="T100" s="1091"/>
    </row>
    <row r="101" spans="1:20" ht="15.75">
      <c r="A101" s="1089"/>
      <c r="B101" s="1089"/>
      <c r="C101" s="1089"/>
      <c r="D101" s="1089"/>
      <c r="E101" s="1955"/>
      <c r="F101" s="1104" t="s">
        <v>412</v>
      </c>
      <c r="G101" s="1960"/>
      <c r="H101" s="1960"/>
      <c r="I101" s="1091"/>
      <c r="J101" s="1973"/>
      <c r="K101" s="1973"/>
      <c r="L101" s="1105" t="s">
        <v>412</v>
      </c>
      <c r="M101" s="1975"/>
      <c r="N101" s="1975"/>
      <c r="O101" s="1975"/>
      <c r="P101" s="1975"/>
      <c r="Q101" s="1089"/>
      <c r="R101" s="1091"/>
      <c r="S101" s="1091"/>
      <c r="T101" s="1091"/>
    </row>
    <row r="102" spans="1:20" ht="15.75">
      <c r="A102" s="1091"/>
      <c r="B102" s="1091"/>
      <c r="C102" s="1091"/>
      <c r="D102" s="1091"/>
      <c r="E102" s="1091"/>
      <c r="F102" s="1091"/>
      <c r="G102" s="1091"/>
      <c r="H102" s="1091"/>
      <c r="I102" s="1091"/>
      <c r="J102" s="1091"/>
      <c r="K102" s="1091"/>
      <c r="L102" s="1091"/>
      <c r="M102" s="1091"/>
      <c r="N102" s="1091"/>
      <c r="O102" s="1091"/>
      <c r="P102" s="1091"/>
      <c r="Q102" s="1091"/>
      <c r="R102" s="1091"/>
      <c r="S102" s="1091"/>
      <c r="T102" s="1091"/>
    </row>
    <row r="103" spans="1:20" ht="15.75">
      <c r="A103" s="1091"/>
      <c r="B103" s="1091"/>
      <c r="C103" s="1091"/>
      <c r="D103" s="1091"/>
      <c r="E103" s="1091"/>
      <c r="F103" s="1091"/>
      <c r="G103" s="1091"/>
      <c r="H103" s="1091"/>
      <c r="I103" s="1091"/>
      <c r="J103" s="1091"/>
      <c r="K103" s="1091"/>
      <c r="L103" s="1091"/>
      <c r="M103" s="1091"/>
      <c r="N103" s="1091"/>
      <c r="O103" s="1091"/>
      <c r="P103" s="1091"/>
      <c r="Q103" s="1091"/>
      <c r="R103" s="1091"/>
      <c r="S103" s="1091"/>
      <c r="T103" s="1091"/>
    </row>
    <row r="104" spans="1:20" ht="15.75">
      <c r="A104" s="1091"/>
      <c r="B104" s="1091"/>
      <c r="C104" s="1091"/>
      <c r="D104" s="1091"/>
      <c r="E104" s="1091"/>
      <c r="F104" s="1091"/>
      <c r="G104" s="1091"/>
      <c r="H104" s="1091"/>
      <c r="I104" s="1091"/>
      <c r="J104" s="1091"/>
      <c r="K104" s="1091"/>
      <c r="L104" s="1091"/>
      <c r="M104" s="1091"/>
      <c r="N104" s="1091"/>
      <c r="O104" s="1091"/>
      <c r="P104" s="1091"/>
      <c r="Q104" s="1091"/>
      <c r="R104" s="1091"/>
      <c r="S104" s="1091"/>
      <c r="T104" s="1091"/>
    </row>
    <row r="105" spans="1:20" ht="15.75">
      <c r="A105" s="1091"/>
      <c r="B105" s="1091"/>
      <c r="C105" s="1988" t="s">
        <v>78</v>
      </c>
      <c r="D105" s="1988"/>
      <c r="E105" s="1988"/>
      <c r="F105" s="1988"/>
      <c r="G105" s="1988"/>
      <c r="H105" s="1988"/>
      <c r="I105" s="1988"/>
      <c r="J105" s="1988"/>
      <c r="K105" s="1988"/>
      <c r="L105" s="1988"/>
      <c r="M105" s="1988"/>
      <c r="N105" s="1988"/>
      <c r="O105" s="1988"/>
      <c r="P105" s="1988"/>
      <c r="Q105" s="1988"/>
      <c r="R105" s="1988"/>
      <c r="S105" s="1988"/>
      <c r="T105" s="1988"/>
    </row>
    <row r="106" spans="1:20" ht="15.75">
      <c r="A106" s="1091"/>
      <c r="B106" s="1091"/>
      <c r="C106" s="1989" t="s">
        <v>540</v>
      </c>
      <c r="D106" s="1989"/>
      <c r="E106" s="1989"/>
      <c r="F106" s="1989"/>
      <c r="G106" s="1989"/>
      <c r="H106" s="1989"/>
      <c r="I106" s="1989"/>
      <c r="J106" s="1989"/>
      <c r="K106" s="1989"/>
      <c r="L106" s="1989"/>
      <c r="M106" s="1989"/>
      <c r="N106" s="1989"/>
      <c r="O106" s="1989"/>
      <c r="P106" s="1989"/>
      <c r="Q106" s="1989"/>
      <c r="R106" s="1989"/>
      <c r="S106" s="1989"/>
      <c r="T106" s="1989"/>
    </row>
    <row r="107" spans="1:20" ht="16.5" thickBot="1">
      <c r="A107" s="1091"/>
      <c r="B107" s="1091"/>
      <c r="C107" s="1990" t="s">
        <v>17</v>
      </c>
      <c r="D107" s="1990"/>
      <c r="E107" s="1990"/>
      <c r="F107" s="1990"/>
      <c r="G107" s="1990"/>
      <c r="H107" s="1990"/>
      <c r="I107" s="1990"/>
      <c r="J107" s="1990"/>
      <c r="K107" s="1990"/>
      <c r="L107" s="1990"/>
      <c r="M107" s="1990"/>
      <c r="N107" s="1990"/>
      <c r="O107" s="1990"/>
      <c r="P107" s="1990"/>
      <c r="Q107" s="1990"/>
      <c r="R107" s="1990"/>
      <c r="S107" s="1990"/>
      <c r="T107" s="1990"/>
    </row>
    <row r="108" spans="1:20" ht="32.25" thickTop="1">
      <c r="A108" s="1091"/>
      <c r="B108" s="1091"/>
      <c r="C108" s="1170" t="s">
        <v>376</v>
      </c>
      <c r="D108" s="1991" t="s">
        <v>19</v>
      </c>
      <c r="E108" s="1991"/>
      <c r="F108" s="1991"/>
      <c r="G108" s="1171" t="s">
        <v>20</v>
      </c>
      <c r="H108" s="1992" t="s">
        <v>337</v>
      </c>
      <c r="I108" s="1992"/>
      <c r="J108" s="1992"/>
      <c r="K108" s="1992"/>
      <c r="L108" s="1992"/>
      <c r="M108" s="1992"/>
      <c r="N108" s="1992"/>
      <c r="O108" s="1992"/>
      <c r="P108" s="1992"/>
      <c r="Q108" s="1992"/>
      <c r="R108" s="1992"/>
      <c r="S108" s="1992"/>
      <c r="T108" s="1992"/>
    </row>
    <row r="109" spans="1:20" ht="15.75">
      <c r="A109" s="1091"/>
      <c r="B109" s="1091"/>
      <c r="C109" s="1172" t="s">
        <v>377</v>
      </c>
      <c r="D109" s="1993" t="s">
        <v>32</v>
      </c>
      <c r="E109" s="1993"/>
      <c r="F109" s="1993"/>
      <c r="G109" s="1173" t="s">
        <v>49</v>
      </c>
      <c r="H109" s="1994" t="s">
        <v>354</v>
      </c>
      <c r="I109" s="1994"/>
      <c r="J109" s="1994"/>
      <c r="K109" s="1994"/>
      <c r="L109" s="1994"/>
      <c r="M109" s="1994"/>
      <c r="N109" s="1994"/>
      <c r="O109" s="1994"/>
      <c r="P109" s="1994"/>
      <c r="Q109" s="1994"/>
      <c r="R109" s="1994"/>
      <c r="S109" s="1994"/>
      <c r="T109" s="1994"/>
    </row>
    <row r="110" spans="1:20" ht="15.75">
      <c r="A110" s="1091"/>
      <c r="B110" s="1091"/>
      <c r="C110" s="1985" t="s">
        <v>79</v>
      </c>
      <c r="D110" s="1986" t="s">
        <v>80</v>
      </c>
      <c r="E110" s="1987" t="s">
        <v>81</v>
      </c>
      <c r="F110" s="1982" t="s">
        <v>51</v>
      </c>
      <c r="G110" s="1982"/>
      <c r="H110" s="1982"/>
      <c r="I110" s="1982" t="s">
        <v>82</v>
      </c>
      <c r="J110" s="1982"/>
      <c r="K110" s="1982"/>
      <c r="L110" s="1982" t="s">
        <v>82</v>
      </c>
      <c r="M110" s="1982"/>
      <c r="N110" s="1982"/>
      <c r="O110" s="1982" t="s">
        <v>82</v>
      </c>
      <c r="P110" s="1982"/>
      <c r="Q110" s="1982"/>
      <c r="R110" s="1983" t="s">
        <v>83</v>
      </c>
      <c r="S110" s="1983"/>
      <c r="T110" s="1983"/>
    </row>
    <row r="111" spans="1:20" ht="78.75">
      <c r="A111" s="1091"/>
      <c r="B111" s="1091"/>
      <c r="C111" s="1985"/>
      <c r="D111" s="1986"/>
      <c r="E111" s="1987"/>
      <c r="F111" s="1112" t="s">
        <v>380</v>
      </c>
      <c r="G111" s="1174" t="s">
        <v>381</v>
      </c>
      <c r="H111" s="1115" t="s">
        <v>382</v>
      </c>
      <c r="I111" s="1114" t="s">
        <v>383</v>
      </c>
      <c r="J111" s="1174" t="s">
        <v>384</v>
      </c>
      <c r="K111" s="1175" t="s">
        <v>385</v>
      </c>
      <c r="L111" s="1114" t="s">
        <v>386</v>
      </c>
      <c r="M111" s="1174" t="s">
        <v>84</v>
      </c>
      <c r="N111" s="1175" t="s">
        <v>85</v>
      </c>
      <c r="O111" s="1114" t="s">
        <v>86</v>
      </c>
      <c r="P111" s="1174" t="s">
        <v>87</v>
      </c>
      <c r="Q111" s="1175" t="s">
        <v>88</v>
      </c>
      <c r="R111" s="1114" t="s">
        <v>89</v>
      </c>
      <c r="S111" s="1174" t="s">
        <v>90</v>
      </c>
      <c r="T111" s="1176" t="s">
        <v>91</v>
      </c>
    </row>
    <row r="112" spans="1:20" ht="16.5" thickBot="1">
      <c r="A112" s="1091"/>
      <c r="B112" s="1091"/>
      <c r="C112" s="1177"/>
      <c r="D112" s="1117"/>
      <c r="E112" s="1117"/>
      <c r="F112" s="1117" t="s">
        <v>341</v>
      </c>
      <c r="G112" s="1117" t="s">
        <v>342</v>
      </c>
      <c r="H112" s="1117" t="s">
        <v>343</v>
      </c>
      <c r="I112" s="1117" t="s">
        <v>344</v>
      </c>
      <c r="J112" s="1117" t="s">
        <v>345</v>
      </c>
      <c r="K112" s="1117" t="s">
        <v>346</v>
      </c>
      <c r="L112" s="1117" t="s">
        <v>387</v>
      </c>
      <c r="M112" s="1117" t="s">
        <v>347</v>
      </c>
      <c r="N112" s="1117" t="s">
        <v>348</v>
      </c>
      <c r="O112" s="1117" t="s">
        <v>388</v>
      </c>
      <c r="P112" s="1117" t="s">
        <v>389</v>
      </c>
      <c r="Q112" s="1117" t="s">
        <v>390</v>
      </c>
      <c r="R112" s="1117" t="s">
        <v>391</v>
      </c>
      <c r="S112" s="1117" t="s">
        <v>392</v>
      </c>
      <c r="T112" s="1118" t="s">
        <v>393</v>
      </c>
    </row>
    <row r="113" spans="1:20" ht="16.5" thickTop="1">
      <c r="A113" s="1091"/>
      <c r="B113" s="1091"/>
      <c r="C113" s="1984" t="s">
        <v>92</v>
      </c>
      <c r="D113" s="1984"/>
      <c r="E113" s="1119"/>
      <c r="F113" s="1120"/>
      <c r="G113" s="1119"/>
      <c r="H113" s="1120"/>
      <c r="I113" s="1119"/>
      <c r="J113" s="1120"/>
      <c r="K113" s="1121"/>
      <c r="L113" s="1119"/>
      <c r="M113" s="1120"/>
      <c r="N113" s="1121"/>
      <c r="O113" s="1119"/>
      <c r="P113" s="1120"/>
      <c r="Q113" s="1121"/>
      <c r="R113" s="1119"/>
      <c r="S113" s="1120"/>
      <c r="T113" s="1178"/>
    </row>
    <row r="114" spans="1:20" ht="78.75">
      <c r="A114" s="1091"/>
      <c r="B114" s="1091"/>
      <c r="C114" s="1163" t="s">
        <v>576</v>
      </c>
      <c r="D114" s="1166" t="s">
        <v>577</v>
      </c>
      <c r="E114" s="1165" t="s">
        <v>93</v>
      </c>
      <c r="F114" s="1167">
        <v>2240</v>
      </c>
      <c r="G114" s="1167">
        <v>69789877</v>
      </c>
      <c r="H114" s="1167">
        <f>G114/F114</f>
        <v>31156.195089285713</v>
      </c>
      <c r="I114" s="1179">
        <v>3000</v>
      </c>
      <c r="J114" s="1167">
        <v>101520000</v>
      </c>
      <c r="K114" s="1167">
        <f>J114/I114</f>
        <v>33840</v>
      </c>
      <c r="L114" s="1167">
        <v>3000</v>
      </c>
      <c r="M114" s="1167">
        <v>101720000</v>
      </c>
      <c r="N114" s="1167">
        <f>M114/L114</f>
        <v>33906.666666666664</v>
      </c>
      <c r="O114" s="1167">
        <v>946</v>
      </c>
      <c r="P114" s="1167">
        <v>22195535</v>
      </c>
      <c r="Q114" s="1167">
        <f>P114/O114</f>
        <v>23462.510570824525</v>
      </c>
      <c r="R114" s="1167">
        <f>Q114-H114</f>
        <v>-7693.6845184611884</v>
      </c>
      <c r="S114" s="1167">
        <f>Q114-K114</f>
        <v>-10377.489429175475</v>
      </c>
      <c r="T114" s="1167">
        <f>Q114-N114</f>
        <v>-10444.15609584214</v>
      </c>
    </row>
    <row r="115" spans="1:20" ht="110.25">
      <c r="A115" s="1091"/>
      <c r="B115" s="1091"/>
      <c r="C115" s="1163" t="s">
        <v>578</v>
      </c>
      <c r="D115" s="1166" t="s">
        <v>579</v>
      </c>
      <c r="E115" s="1165" t="s">
        <v>93</v>
      </c>
      <c r="F115" s="1167">
        <v>3060</v>
      </c>
      <c r="G115" s="1167">
        <v>17377619</v>
      </c>
      <c r="H115" s="1167">
        <f t="shared" ref="H115:H116" si="25">G115/F115</f>
        <v>5678.9604575163403</v>
      </c>
      <c r="I115" s="1179">
        <v>3000</v>
      </c>
      <c r="J115" s="1167">
        <v>29000000</v>
      </c>
      <c r="K115" s="1167">
        <f t="shared" ref="K115:K117" si="26">J115/I115</f>
        <v>9666.6666666666661</v>
      </c>
      <c r="L115" s="1167">
        <v>3000</v>
      </c>
      <c r="M115" s="1167">
        <v>29000000</v>
      </c>
      <c r="N115" s="1167">
        <f t="shared" ref="N115:N117" si="27">M115/L115</f>
        <v>9666.6666666666661</v>
      </c>
      <c r="O115" s="1167">
        <v>1390</v>
      </c>
      <c r="P115" s="1167">
        <v>5362818</v>
      </c>
      <c r="Q115" s="1167">
        <f t="shared" ref="Q115" si="28">P115/O115</f>
        <v>3858.1424460431654</v>
      </c>
      <c r="R115" s="1167">
        <f t="shared" ref="R115:R117" si="29">Q115-H115</f>
        <v>-1820.8180114731749</v>
      </c>
      <c r="S115" s="1167">
        <f t="shared" ref="S115:S117" si="30">Q115-K115</f>
        <v>-5808.5242206235007</v>
      </c>
      <c r="T115" s="1167">
        <f t="shared" ref="T115:T117" si="31">Q115-N115</f>
        <v>-5808.5242206235007</v>
      </c>
    </row>
    <row r="116" spans="1:20" ht="63">
      <c r="A116" s="1091"/>
      <c r="B116" s="1091"/>
      <c r="C116" s="1163" t="s">
        <v>580</v>
      </c>
      <c r="D116" s="1166" t="s">
        <v>581</v>
      </c>
      <c r="E116" s="1165" t="s">
        <v>94</v>
      </c>
      <c r="F116" s="1167">
        <v>11</v>
      </c>
      <c r="G116" s="1167">
        <v>411480</v>
      </c>
      <c r="H116" s="1167">
        <f t="shared" si="25"/>
        <v>37407.272727272728</v>
      </c>
      <c r="I116" s="1179">
        <v>10</v>
      </c>
      <c r="J116" s="1167">
        <v>1000000</v>
      </c>
      <c r="K116" s="1167">
        <f t="shared" si="26"/>
        <v>100000</v>
      </c>
      <c r="L116" s="1167">
        <v>10</v>
      </c>
      <c r="M116" s="1167">
        <v>1000000</v>
      </c>
      <c r="N116" s="1167">
        <f t="shared" si="27"/>
        <v>100000</v>
      </c>
      <c r="O116" s="1167">
        <v>0</v>
      </c>
      <c r="P116" s="1167">
        <v>0</v>
      </c>
      <c r="Q116" s="1167">
        <v>0</v>
      </c>
      <c r="R116" s="1167">
        <f t="shared" si="29"/>
        <v>-37407.272727272728</v>
      </c>
      <c r="S116" s="1167">
        <f t="shared" si="30"/>
        <v>-100000</v>
      </c>
      <c r="T116" s="1167">
        <f t="shared" si="31"/>
        <v>-100000</v>
      </c>
    </row>
    <row r="117" spans="1:20" ht="47.25">
      <c r="A117" s="1091"/>
      <c r="B117" s="1091"/>
      <c r="C117" s="1163" t="s">
        <v>582</v>
      </c>
      <c r="D117" s="1166" t="s">
        <v>583</v>
      </c>
      <c r="E117" s="1165" t="s">
        <v>94</v>
      </c>
      <c r="F117" s="1167">
        <v>0</v>
      </c>
      <c r="G117" s="1167">
        <v>0</v>
      </c>
      <c r="H117" s="1167">
        <v>0</v>
      </c>
      <c r="I117" s="1179">
        <v>20</v>
      </c>
      <c r="J117" s="1167">
        <v>1000000</v>
      </c>
      <c r="K117" s="1167">
        <f t="shared" si="26"/>
        <v>50000</v>
      </c>
      <c r="L117" s="1167">
        <v>20</v>
      </c>
      <c r="M117" s="1167">
        <v>1000000</v>
      </c>
      <c r="N117" s="1167">
        <f t="shared" si="27"/>
        <v>50000</v>
      </c>
      <c r="O117" s="1167">
        <v>0</v>
      </c>
      <c r="P117" s="1167">
        <v>0</v>
      </c>
      <c r="Q117" s="1167">
        <v>0</v>
      </c>
      <c r="R117" s="1167">
        <f t="shared" si="29"/>
        <v>0</v>
      </c>
      <c r="S117" s="1167">
        <f t="shared" si="30"/>
        <v>-50000</v>
      </c>
      <c r="T117" s="1167">
        <f t="shared" si="31"/>
        <v>-50000</v>
      </c>
    </row>
    <row r="118" spans="1:20" ht="15.75">
      <c r="A118" s="1091"/>
      <c r="B118" s="1091"/>
      <c r="C118" s="1163" t="s">
        <v>97</v>
      </c>
      <c r="D118" s="1166" t="s">
        <v>6</v>
      </c>
      <c r="E118" s="1165"/>
      <c r="F118" s="1167">
        <f>SUM(F114:F117)</f>
        <v>5311</v>
      </c>
      <c r="G118" s="1167">
        <f>SUM(G114:G117)</f>
        <v>87578976</v>
      </c>
      <c r="H118" s="1167">
        <f t="shared" ref="H118:T118" si="32">SUM(H114:H117)</f>
        <v>74242.428274074773</v>
      </c>
      <c r="I118" s="1167">
        <f t="shared" si="32"/>
        <v>6030</v>
      </c>
      <c r="J118" s="1167">
        <f t="shared" si="32"/>
        <v>132520000</v>
      </c>
      <c r="K118" s="1167">
        <f t="shared" si="32"/>
        <v>193506.66666666666</v>
      </c>
      <c r="L118" s="1167">
        <f t="shared" si="32"/>
        <v>6030</v>
      </c>
      <c r="M118" s="1167">
        <f t="shared" si="32"/>
        <v>132720000</v>
      </c>
      <c r="N118" s="1167">
        <f t="shared" si="32"/>
        <v>193573.33333333331</v>
      </c>
      <c r="O118" s="1167">
        <f t="shared" si="32"/>
        <v>2336</v>
      </c>
      <c r="P118" s="1167">
        <f t="shared" si="32"/>
        <v>27558353</v>
      </c>
      <c r="Q118" s="1167">
        <f t="shared" si="32"/>
        <v>27320.653016867691</v>
      </c>
      <c r="R118" s="1167">
        <f t="shared" si="32"/>
        <v>-46921.775257207089</v>
      </c>
      <c r="S118" s="1167">
        <f t="shared" si="32"/>
        <v>-166186.01364979899</v>
      </c>
      <c r="T118" s="1167">
        <f t="shared" si="32"/>
        <v>-166252.68031646564</v>
      </c>
    </row>
    <row r="119" spans="1:20" ht="15.75">
      <c r="A119" s="1091"/>
      <c r="B119" s="1091"/>
      <c r="C119" s="1984" t="s">
        <v>98</v>
      </c>
      <c r="D119" s="1984"/>
      <c r="E119" s="1119"/>
      <c r="F119" s="1119"/>
      <c r="G119" s="1120"/>
      <c r="H119" s="1121"/>
      <c r="I119" s="1119"/>
      <c r="J119" s="1120"/>
      <c r="K119" s="1121"/>
      <c r="L119" s="1119"/>
      <c r="M119" s="1120"/>
      <c r="N119" s="1121"/>
      <c r="O119" s="1119"/>
      <c r="P119" s="1120"/>
      <c r="Q119" s="1121"/>
      <c r="R119" s="1119"/>
      <c r="S119" s="1120"/>
      <c r="T119" s="1178"/>
    </row>
    <row r="120" spans="1:20" ht="78.75">
      <c r="A120" s="1091"/>
      <c r="B120" s="1091"/>
      <c r="C120" s="1126" t="s">
        <v>576</v>
      </c>
      <c r="D120" s="1127" t="s">
        <v>577</v>
      </c>
      <c r="E120" s="1127" t="s">
        <v>93</v>
      </c>
      <c r="F120" s="1180"/>
      <c r="G120" s="1181">
        <v>2627550</v>
      </c>
      <c r="H120" s="1180"/>
      <c r="I120" s="1180"/>
      <c r="J120" s="1181">
        <v>83845.56</v>
      </c>
      <c r="K120" s="1180"/>
      <c r="L120" s="1180"/>
      <c r="M120" s="1181">
        <v>2534545.56</v>
      </c>
      <c r="N120" s="1180"/>
      <c r="O120" s="1180"/>
      <c r="P120" s="1181">
        <v>0</v>
      </c>
      <c r="Q120" s="1180"/>
      <c r="R120" s="1180"/>
      <c r="S120" s="1180"/>
      <c r="T120" s="1182"/>
    </row>
    <row r="121" spans="1:20" ht="15.75">
      <c r="A121" s="1091"/>
      <c r="B121" s="1091"/>
      <c r="C121" s="1126" t="s">
        <v>97</v>
      </c>
      <c r="D121" s="1127" t="s">
        <v>6</v>
      </c>
      <c r="E121" s="1127"/>
      <c r="F121" s="1180"/>
      <c r="G121" s="1181">
        <f>G120</f>
        <v>2627550</v>
      </c>
      <c r="H121" s="1181"/>
      <c r="I121" s="1181"/>
      <c r="J121" s="1181">
        <f t="shared" ref="J121:P121" si="33">J120</f>
        <v>83845.56</v>
      </c>
      <c r="K121" s="1181"/>
      <c r="L121" s="1181"/>
      <c r="M121" s="1181">
        <f t="shared" si="33"/>
        <v>2534545.56</v>
      </c>
      <c r="N121" s="1181"/>
      <c r="O121" s="1181"/>
      <c r="P121" s="1181">
        <f t="shared" si="33"/>
        <v>0</v>
      </c>
      <c r="Q121" s="1180"/>
      <c r="R121" s="1180"/>
      <c r="S121" s="1180"/>
      <c r="T121" s="1182"/>
    </row>
    <row r="122" spans="1:20" ht="15.75">
      <c r="A122" s="1091"/>
      <c r="B122" s="1091"/>
      <c r="C122" s="1091"/>
      <c r="D122" s="1091"/>
      <c r="E122" s="1091"/>
      <c r="F122" s="1091"/>
      <c r="G122" s="1091"/>
      <c r="H122" s="1091"/>
      <c r="I122" s="1091"/>
      <c r="J122" s="1091"/>
      <c r="K122" s="1091"/>
      <c r="L122" s="1091"/>
      <c r="M122" s="1091"/>
      <c r="N122" s="1091"/>
      <c r="O122" s="1091"/>
      <c r="P122" s="1091"/>
      <c r="Q122" s="1091"/>
      <c r="R122" s="1091"/>
      <c r="S122" s="1091"/>
      <c r="T122" s="1091"/>
    </row>
    <row r="123" spans="1:20" ht="15.75">
      <c r="A123" s="1089"/>
      <c r="B123" s="1089"/>
      <c r="C123" s="1089"/>
      <c r="D123" s="1089"/>
      <c r="E123" s="1955" t="s">
        <v>416</v>
      </c>
      <c r="F123" s="1104" t="s">
        <v>410</v>
      </c>
      <c r="G123" s="1960"/>
      <c r="H123" s="1960"/>
      <c r="I123" s="1091"/>
      <c r="J123" s="1973" t="s">
        <v>409</v>
      </c>
      <c r="K123" s="1973"/>
      <c r="L123" s="1105" t="s">
        <v>410</v>
      </c>
      <c r="M123" s="1975"/>
      <c r="N123" s="1975"/>
      <c r="O123" s="1975"/>
      <c r="P123" s="1975"/>
      <c r="Q123" s="1089"/>
      <c r="R123" s="1091"/>
      <c r="S123" s="1091"/>
      <c r="T123" s="1091"/>
    </row>
    <row r="124" spans="1:20" ht="15.75">
      <c r="A124" s="1089"/>
      <c r="B124" s="1089"/>
      <c r="C124" s="1089"/>
      <c r="D124" s="1089"/>
      <c r="E124" s="1955"/>
      <c r="F124" s="1104" t="s">
        <v>411</v>
      </c>
      <c r="G124" s="1960"/>
      <c r="H124" s="1960"/>
      <c r="I124" s="1091"/>
      <c r="J124" s="1973"/>
      <c r="K124" s="1973"/>
      <c r="L124" s="1105" t="s">
        <v>411</v>
      </c>
      <c r="M124" s="1975"/>
      <c r="N124" s="1975"/>
      <c r="O124" s="1975"/>
      <c r="P124" s="1975"/>
      <c r="Q124" s="1089"/>
      <c r="R124" s="1091"/>
      <c r="S124" s="1091"/>
      <c r="T124" s="1091"/>
    </row>
    <row r="125" spans="1:20" ht="15.75">
      <c r="A125" s="1089"/>
      <c r="B125" s="1089"/>
      <c r="C125" s="1089"/>
      <c r="D125" s="1089"/>
      <c r="E125" s="1955"/>
      <c r="F125" s="1104" t="s">
        <v>412</v>
      </c>
      <c r="G125" s="1960"/>
      <c r="H125" s="1960"/>
      <c r="I125" s="1091"/>
      <c r="J125" s="1973"/>
      <c r="K125" s="1973"/>
      <c r="L125" s="1105" t="s">
        <v>412</v>
      </c>
      <c r="M125" s="1975"/>
      <c r="N125" s="1975"/>
      <c r="O125" s="1975"/>
      <c r="P125" s="1975"/>
      <c r="Q125" s="1089"/>
      <c r="R125" s="1091"/>
      <c r="S125" s="1091"/>
      <c r="T125" s="1091"/>
    </row>
    <row r="126" spans="1:20" ht="15.75">
      <c r="A126" s="1091"/>
      <c r="B126" s="1091"/>
      <c r="C126" s="1091"/>
      <c r="D126" s="1091"/>
      <c r="E126" s="1091"/>
      <c r="F126" s="1091"/>
      <c r="G126" s="1091"/>
      <c r="H126" s="1091"/>
      <c r="I126" s="1091"/>
      <c r="J126" s="1091"/>
      <c r="K126" s="1091"/>
      <c r="L126" s="1091"/>
      <c r="M126" s="1091"/>
      <c r="N126" s="1091"/>
      <c r="O126" s="1091"/>
      <c r="P126" s="1091"/>
      <c r="Q126" s="1091"/>
      <c r="R126" s="1091"/>
      <c r="S126" s="1091"/>
      <c r="T126" s="1091"/>
    </row>
    <row r="127" spans="1:20" ht="15.75">
      <c r="A127" s="1091"/>
      <c r="B127" s="1091"/>
      <c r="C127" s="1091"/>
      <c r="D127" s="1091"/>
      <c r="E127" s="1091"/>
      <c r="F127" s="1091"/>
      <c r="G127" s="1091"/>
      <c r="H127" s="1091"/>
      <c r="I127" s="1091"/>
      <c r="J127" s="1091"/>
      <c r="K127" s="1091"/>
      <c r="L127" s="1091"/>
      <c r="M127" s="1091"/>
      <c r="N127" s="1091"/>
      <c r="O127" s="1091"/>
      <c r="P127" s="1091"/>
      <c r="Q127" s="1091"/>
      <c r="R127" s="1091"/>
      <c r="S127" s="1091"/>
      <c r="T127" s="1091"/>
    </row>
    <row r="128" spans="1:20" ht="15.75">
      <c r="A128" s="1091"/>
      <c r="B128" s="1091"/>
      <c r="C128" s="1091"/>
      <c r="D128" s="1091"/>
      <c r="E128" s="1091"/>
      <c r="F128" s="1091"/>
      <c r="G128" s="1091"/>
      <c r="H128" s="1091"/>
      <c r="I128" s="1091"/>
      <c r="J128" s="1091"/>
      <c r="K128" s="1091"/>
      <c r="L128" s="1091"/>
      <c r="M128" s="1091"/>
      <c r="N128" s="1091"/>
      <c r="O128" s="1091"/>
      <c r="P128" s="1091"/>
      <c r="Q128" s="1091"/>
      <c r="R128" s="1091"/>
      <c r="S128" s="1091"/>
      <c r="T128" s="1091"/>
    </row>
    <row r="129" spans="1:20" ht="15.75">
      <c r="A129" s="1091"/>
      <c r="B129" s="1091"/>
      <c r="C129" s="1091"/>
      <c r="D129" s="1091"/>
      <c r="E129" s="1091"/>
      <c r="F129" s="1091"/>
      <c r="G129" s="1091"/>
      <c r="H129" s="1091"/>
      <c r="I129" s="1091"/>
      <c r="J129" s="1091"/>
      <c r="K129" s="1091"/>
      <c r="L129" s="1091"/>
      <c r="M129" s="1091"/>
      <c r="N129" s="1091"/>
      <c r="O129" s="1091"/>
      <c r="P129" s="1091"/>
      <c r="Q129" s="1091"/>
      <c r="R129" s="1091"/>
      <c r="S129" s="1091"/>
      <c r="T129" s="1091"/>
    </row>
    <row r="130" spans="1:20" ht="15.75">
      <c r="A130" s="1091"/>
      <c r="B130" s="1091"/>
      <c r="C130" s="1091"/>
      <c r="D130" s="1091"/>
      <c r="E130" s="1091"/>
      <c r="F130" s="1091"/>
      <c r="G130" s="1091"/>
      <c r="H130" s="1091"/>
      <c r="I130" s="1091"/>
      <c r="J130" s="1091"/>
      <c r="K130" s="1091"/>
      <c r="L130" s="1091"/>
      <c r="M130" s="1091"/>
      <c r="N130" s="1091"/>
      <c r="O130" s="1091"/>
      <c r="P130" s="1091"/>
      <c r="Q130" s="1091"/>
      <c r="R130" s="1091"/>
      <c r="S130" s="1091"/>
      <c r="T130" s="1091"/>
    </row>
    <row r="131" spans="1:20" ht="15.75">
      <c r="A131" s="1091"/>
      <c r="B131" s="1091"/>
      <c r="C131" s="1972" t="s">
        <v>138</v>
      </c>
      <c r="D131" s="1972"/>
      <c r="E131" s="1972"/>
      <c r="F131" s="1972"/>
      <c r="G131" s="1972"/>
      <c r="H131" s="1972"/>
      <c r="I131" s="1972"/>
      <c r="J131" s="1972"/>
      <c r="K131" s="1972"/>
      <c r="L131" s="1972"/>
      <c r="M131" s="1972"/>
      <c r="N131" s="1972"/>
      <c r="O131" s="1972"/>
      <c r="P131" s="1972"/>
      <c r="Q131" s="1972"/>
      <c r="R131" s="1972"/>
      <c r="S131" s="1972"/>
      <c r="T131" s="1091"/>
    </row>
    <row r="132" spans="1:20" ht="16.5" thickBot="1">
      <c r="A132" s="1091"/>
      <c r="B132" s="1091"/>
      <c r="C132" s="1979" t="s">
        <v>540</v>
      </c>
      <c r="D132" s="1979"/>
      <c r="E132" s="1979"/>
      <c r="F132" s="1979"/>
      <c r="G132" s="1979"/>
      <c r="H132" s="1979"/>
      <c r="I132" s="1979"/>
      <c r="J132" s="1979"/>
      <c r="K132" s="1979"/>
      <c r="L132" s="1979"/>
      <c r="M132" s="1979"/>
      <c r="N132" s="1979"/>
      <c r="O132" s="1979"/>
      <c r="P132" s="1979"/>
      <c r="Q132" s="1979"/>
      <c r="R132" s="1979"/>
      <c r="S132" s="1979"/>
      <c r="T132" s="1091"/>
    </row>
    <row r="133" spans="1:20" ht="17.25" thickTop="1" thickBot="1">
      <c r="A133" s="1091"/>
      <c r="B133" s="1091"/>
      <c r="C133" s="1980" t="s">
        <v>0</v>
      </c>
      <c r="D133" s="1976" t="s">
        <v>28</v>
      </c>
      <c r="E133" s="1976" t="s">
        <v>45</v>
      </c>
      <c r="F133" s="1976" t="s">
        <v>139</v>
      </c>
      <c r="G133" s="1981" t="s">
        <v>80</v>
      </c>
      <c r="H133" s="1981"/>
      <c r="I133" s="1976" t="s">
        <v>46</v>
      </c>
      <c r="J133" s="1976" t="s">
        <v>140</v>
      </c>
      <c r="K133" s="1977" t="s">
        <v>5</v>
      </c>
      <c r="L133" s="1977"/>
      <c r="M133" s="1977"/>
      <c r="N133" s="1977"/>
      <c r="O133" s="1977"/>
      <c r="P133" s="1977"/>
      <c r="Q133" s="1977"/>
      <c r="R133" s="1977"/>
      <c r="S133" s="1977"/>
      <c r="T133" s="1091"/>
    </row>
    <row r="134" spans="1:20" ht="17.25" thickTop="1" thickBot="1">
      <c r="A134" s="1091"/>
      <c r="B134" s="1091"/>
      <c r="C134" s="1980"/>
      <c r="D134" s="1976"/>
      <c r="E134" s="1976"/>
      <c r="F134" s="1976"/>
      <c r="G134" s="1981"/>
      <c r="H134" s="1981"/>
      <c r="I134" s="1976"/>
      <c r="J134" s="1976"/>
      <c r="K134" s="1978" t="s">
        <v>6</v>
      </c>
      <c r="L134" s="1158" t="s">
        <v>365</v>
      </c>
      <c r="M134" s="1158" t="s">
        <v>366</v>
      </c>
      <c r="N134" s="1158" t="s">
        <v>358</v>
      </c>
      <c r="O134" s="1158" t="s">
        <v>359</v>
      </c>
      <c r="P134" s="1158" t="s">
        <v>360</v>
      </c>
      <c r="Q134" s="1158" t="s">
        <v>362</v>
      </c>
      <c r="R134" s="1158" t="s">
        <v>363</v>
      </c>
      <c r="S134" s="1159" t="s">
        <v>364</v>
      </c>
      <c r="T134" s="1091"/>
    </row>
    <row r="135" spans="1:20" ht="63.75" thickTop="1">
      <c r="A135" s="1091"/>
      <c r="B135" s="1091"/>
      <c r="C135" s="1980"/>
      <c r="D135" s="1976"/>
      <c r="E135" s="1976"/>
      <c r="F135" s="1976"/>
      <c r="G135" s="1981"/>
      <c r="H135" s="1981"/>
      <c r="I135" s="1976"/>
      <c r="J135" s="1976"/>
      <c r="K135" s="1978"/>
      <c r="L135" s="1161" t="s">
        <v>368</v>
      </c>
      <c r="M135" s="1161" t="s">
        <v>369</v>
      </c>
      <c r="N135" s="1161" t="s">
        <v>8</v>
      </c>
      <c r="O135" s="1161" t="s">
        <v>370</v>
      </c>
      <c r="P135" s="1161" t="s">
        <v>371</v>
      </c>
      <c r="Q135" s="1161" t="s">
        <v>373</v>
      </c>
      <c r="R135" s="1161" t="s">
        <v>374</v>
      </c>
      <c r="S135" s="1183" t="s">
        <v>141</v>
      </c>
      <c r="T135" s="1091"/>
    </row>
    <row r="136" spans="1:20" ht="15.75">
      <c r="A136" s="1091"/>
      <c r="B136" s="1091"/>
      <c r="C136" s="1163" t="s">
        <v>337</v>
      </c>
      <c r="D136" s="1164" t="s">
        <v>354</v>
      </c>
      <c r="E136" s="1166" t="s">
        <v>32</v>
      </c>
      <c r="F136" s="1164" t="s">
        <v>576</v>
      </c>
      <c r="G136" s="1974" t="s">
        <v>577</v>
      </c>
      <c r="H136" s="1974"/>
      <c r="I136" s="1165" t="s">
        <v>11</v>
      </c>
      <c r="J136" s="1179">
        <v>3000</v>
      </c>
      <c r="K136" s="1167">
        <f>SUM(L136:S136)</f>
        <v>101520000</v>
      </c>
      <c r="L136" s="1167">
        <v>0</v>
      </c>
      <c r="M136" s="1167">
        <v>0</v>
      </c>
      <c r="N136" s="1167">
        <v>67700000</v>
      </c>
      <c r="O136" s="1167">
        <v>11270000</v>
      </c>
      <c r="P136" s="1167">
        <v>18550000</v>
      </c>
      <c r="Q136" s="1167">
        <v>4000000</v>
      </c>
      <c r="R136" s="1167">
        <v>0</v>
      </c>
      <c r="S136" s="1168"/>
      <c r="T136" s="1091"/>
    </row>
    <row r="137" spans="1:20" ht="15.75">
      <c r="A137" s="1091"/>
      <c r="B137" s="1091"/>
      <c r="C137" s="1163" t="s">
        <v>337</v>
      </c>
      <c r="D137" s="1164" t="s">
        <v>354</v>
      </c>
      <c r="E137" s="1166" t="s">
        <v>32</v>
      </c>
      <c r="F137" s="1164" t="s">
        <v>576</v>
      </c>
      <c r="G137" s="1974" t="s">
        <v>577</v>
      </c>
      <c r="H137" s="1974"/>
      <c r="I137" s="1165" t="s">
        <v>12</v>
      </c>
      <c r="J137" s="1179">
        <v>3000</v>
      </c>
      <c r="K137" s="1167">
        <f t="shared" ref="K137:K152" si="34">SUM(L137:S137)</f>
        <v>101720000</v>
      </c>
      <c r="L137" s="1167">
        <v>0</v>
      </c>
      <c r="M137" s="1167">
        <v>0</v>
      </c>
      <c r="N137" s="1167">
        <v>67700000</v>
      </c>
      <c r="O137" s="1167">
        <v>11270000</v>
      </c>
      <c r="P137" s="1167">
        <v>18550000</v>
      </c>
      <c r="Q137" s="1167">
        <v>4000000</v>
      </c>
      <c r="R137" s="1167">
        <v>0</v>
      </c>
      <c r="S137" s="1168">
        <v>200000</v>
      </c>
      <c r="T137" s="1091"/>
    </row>
    <row r="138" spans="1:20" ht="15.75">
      <c r="A138" s="1091"/>
      <c r="B138" s="1091"/>
      <c r="C138" s="1163" t="s">
        <v>337</v>
      </c>
      <c r="D138" s="1164" t="s">
        <v>354</v>
      </c>
      <c r="E138" s="1166" t="s">
        <v>32</v>
      </c>
      <c r="F138" s="1164" t="s">
        <v>576</v>
      </c>
      <c r="G138" s="1974" t="s">
        <v>577</v>
      </c>
      <c r="H138" s="1974"/>
      <c r="I138" s="1165" t="s">
        <v>13</v>
      </c>
      <c r="J138" s="1179">
        <v>946</v>
      </c>
      <c r="K138" s="1167">
        <f t="shared" si="34"/>
        <v>22195535</v>
      </c>
      <c r="L138" s="1167">
        <v>0</v>
      </c>
      <c r="M138" s="1167">
        <v>0</v>
      </c>
      <c r="N138" s="1167">
        <v>15947551</v>
      </c>
      <c r="O138" s="1167">
        <v>2666913</v>
      </c>
      <c r="P138" s="1167">
        <v>3140899</v>
      </c>
      <c r="Q138" s="1167">
        <v>440172</v>
      </c>
      <c r="R138" s="1167">
        <v>0</v>
      </c>
      <c r="S138" s="1168">
        <v>0</v>
      </c>
      <c r="T138" s="1091"/>
    </row>
    <row r="139" spans="1:20" ht="15.75">
      <c r="A139" s="1091"/>
      <c r="B139" s="1091"/>
      <c r="C139" s="1163" t="s">
        <v>337</v>
      </c>
      <c r="D139" s="1164" t="s">
        <v>354</v>
      </c>
      <c r="E139" s="1166" t="s">
        <v>32</v>
      </c>
      <c r="F139" s="1164" t="s">
        <v>578</v>
      </c>
      <c r="G139" s="1974" t="s">
        <v>579</v>
      </c>
      <c r="H139" s="1974"/>
      <c r="I139" s="1165" t="s">
        <v>11</v>
      </c>
      <c r="J139" s="1179">
        <v>3000</v>
      </c>
      <c r="K139" s="1167">
        <f t="shared" si="34"/>
        <v>29000000</v>
      </c>
      <c r="L139" s="1167">
        <v>0</v>
      </c>
      <c r="M139" s="1167">
        <v>0</v>
      </c>
      <c r="N139" s="1167">
        <v>0</v>
      </c>
      <c r="O139" s="1167">
        <v>0</v>
      </c>
      <c r="P139" s="1167">
        <v>25000000</v>
      </c>
      <c r="Q139" s="1167">
        <v>4000000</v>
      </c>
      <c r="R139" s="1167">
        <v>0</v>
      </c>
      <c r="S139" s="1167">
        <v>0</v>
      </c>
      <c r="T139" s="1091"/>
    </row>
    <row r="140" spans="1:20" ht="15.75" customHeight="1">
      <c r="A140" s="1091"/>
      <c r="B140" s="1091"/>
      <c r="C140" s="1163" t="s">
        <v>337</v>
      </c>
      <c r="D140" s="1164" t="s">
        <v>354</v>
      </c>
      <c r="E140" s="1166" t="s">
        <v>32</v>
      </c>
      <c r="F140" s="1164" t="s">
        <v>578</v>
      </c>
      <c r="G140" s="1974" t="s">
        <v>579</v>
      </c>
      <c r="H140" s="1974"/>
      <c r="I140" s="1165" t="s">
        <v>12</v>
      </c>
      <c r="J140" s="1179">
        <v>3000</v>
      </c>
      <c r="K140" s="1167">
        <f t="shared" si="34"/>
        <v>29000000</v>
      </c>
      <c r="L140" s="1167">
        <v>0</v>
      </c>
      <c r="M140" s="1167">
        <v>0</v>
      </c>
      <c r="N140" s="1167">
        <v>0</v>
      </c>
      <c r="O140" s="1167">
        <v>0</v>
      </c>
      <c r="P140" s="1167">
        <v>25000000</v>
      </c>
      <c r="Q140" s="1167">
        <v>4000000</v>
      </c>
      <c r="R140" s="1167">
        <v>0</v>
      </c>
      <c r="S140" s="1167">
        <v>0</v>
      </c>
      <c r="T140" s="1091"/>
    </row>
    <row r="141" spans="1:20" ht="15.75">
      <c r="A141" s="1091"/>
      <c r="B141" s="1091"/>
      <c r="C141" s="1163" t="s">
        <v>337</v>
      </c>
      <c r="D141" s="1164" t="s">
        <v>354</v>
      </c>
      <c r="E141" s="1166" t="s">
        <v>32</v>
      </c>
      <c r="F141" s="1164" t="s">
        <v>578</v>
      </c>
      <c r="G141" s="1974" t="s">
        <v>579</v>
      </c>
      <c r="H141" s="1974"/>
      <c r="I141" s="1165" t="s">
        <v>13</v>
      </c>
      <c r="J141" s="1179">
        <v>1390</v>
      </c>
      <c r="K141" s="1167">
        <f t="shared" si="34"/>
        <v>5362818</v>
      </c>
      <c r="L141" s="1167">
        <v>0</v>
      </c>
      <c r="M141" s="1167">
        <v>0</v>
      </c>
      <c r="N141" s="1167">
        <v>0</v>
      </c>
      <c r="O141" s="1167">
        <v>0</v>
      </c>
      <c r="P141" s="1167">
        <v>4758100</v>
      </c>
      <c r="Q141" s="1167">
        <v>604718</v>
      </c>
      <c r="R141" s="1167">
        <v>0</v>
      </c>
      <c r="S141" s="1167">
        <v>0</v>
      </c>
      <c r="T141" s="1091"/>
    </row>
    <row r="142" spans="1:20" ht="15.75">
      <c r="A142" s="1091"/>
      <c r="B142" s="1091"/>
      <c r="C142" s="1163" t="s">
        <v>337</v>
      </c>
      <c r="D142" s="1164" t="s">
        <v>354</v>
      </c>
      <c r="E142" s="1166" t="s">
        <v>32</v>
      </c>
      <c r="F142" s="1164" t="s">
        <v>580</v>
      </c>
      <c r="G142" s="1974" t="s">
        <v>581</v>
      </c>
      <c r="H142" s="1974"/>
      <c r="I142" s="1165" t="s">
        <v>11</v>
      </c>
      <c r="J142" s="1179">
        <v>10</v>
      </c>
      <c r="K142" s="1167">
        <f t="shared" si="34"/>
        <v>1000000</v>
      </c>
      <c r="L142" s="1167">
        <v>0</v>
      </c>
      <c r="M142" s="1167">
        <v>1000000</v>
      </c>
      <c r="N142" s="1167">
        <v>0</v>
      </c>
      <c r="O142" s="1167">
        <v>0</v>
      </c>
      <c r="P142" s="1167">
        <v>0</v>
      </c>
      <c r="Q142" s="1167">
        <v>0</v>
      </c>
      <c r="R142" s="1167">
        <v>0</v>
      </c>
      <c r="S142" s="1167">
        <v>0</v>
      </c>
      <c r="T142" s="1091"/>
    </row>
    <row r="143" spans="1:20" ht="15.75">
      <c r="A143" s="1091"/>
      <c r="B143" s="1091"/>
      <c r="C143" s="1163" t="s">
        <v>337</v>
      </c>
      <c r="D143" s="1164" t="s">
        <v>354</v>
      </c>
      <c r="E143" s="1166" t="s">
        <v>32</v>
      </c>
      <c r="F143" s="1164" t="s">
        <v>580</v>
      </c>
      <c r="G143" s="1974" t="s">
        <v>581</v>
      </c>
      <c r="H143" s="1974"/>
      <c r="I143" s="1165" t="s">
        <v>12</v>
      </c>
      <c r="J143" s="1179">
        <v>10</v>
      </c>
      <c r="K143" s="1167">
        <f t="shared" si="34"/>
        <v>1000000</v>
      </c>
      <c r="L143" s="1167">
        <v>0</v>
      </c>
      <c r="M143" s="1167">
        <v>1000000</v>
      </c>
      <c r="N143" s="1167">
        <v>0</v>
      </c>
      <c r="O143" s="1167">
        <v>0</v>
      </c>
      <c r="P143" s="1167">
        <v>0</v>
      </c>
      <c r="Q143" s="1167">
        <v>0</v>
      </c>
      <c r="R143" s="1167">
        <v>0</v>
      </c>
      <c r="S143" s="1167">
        <v>0</v>
      </c>
      <c r="T143" s="1091"/>
    </row>
    <row r="144" spans="1:20" ht="15.75">
      <c r="A144" s="1091"/>
      <c r="B144" s="1091"/>
      <c r="C144" s="1163" t="s">
        <v>337</v>
      </c>
      <c r="D144" s="1164" t="s">
        <v>354</v>
      </c>
      <c r="E144" s="1166" t="s">
        <v>32</v>
      </c>
      <c r="F144" s="1164" t="s">
        <v>580</v>
      </c>
      <c r="G144" s="1974" t="s">
        <v>581</v>
      </c>
      <c r="H144" s="1974"/>
      <c r="I144" s="1165" t="s">
        <v>13</v>
      </c>
      <c r="J144" s="1179">
        <v>0</v>
      </c>
      <c r="K144" s="1167">
        <v>0</v>
      </c>
      <c r="L144" s="1167">
        <v>0</v>
      </c>
      <c r="M144" s="1167">
        <v>0</v>
      </c>
      <c r="N144" s="1167">
        <v>0</v>
      </c>
      <c r="O144" s="1167">
        <v>0</v>
      </c>
      <c r="P144" s="1167">
        <v>0</v>
      </c>
      <c r="Q144" s="1167">
        <v>0</v>
      </c>
      <c r="R144" s="1167">
        <v>0</v>
      </c>
      <c r="S144" s="1167">
        <v>0</v>
      </c>
      <c r="T144" s="1091"/>
    </row>
    <row r="145" spans="1:20" ht="15.75">
      <c r="A145" s="1091"/>
      <c r="B145" s="1091"/>
      <c r="C145" s="1163" t="s">
        <v>337</v>
      </c>
      <c r="D145" s="1164" t="s">
        <v>354</v>
      </c>
      <c r="E145" s="1166" t="s">
        <v>32</v>
      </c>
      <c r="F145" s="1164" t="s">
        <v>582</v>
      </c>
      <c r="G145" s="1974" t="s">
        <v>583</v>
      </c>
      <c r="H145" s="1974"/>
      <c r="I145" s="1165" t="s">
        <v>11</v>
      </c>
      <c r="J145" s="1179">
        <v>20</v>
      </c>
      <c r="K145" s="1167">
        <f t="shared" si="34"/>
        <v>1000000</v>
      </c>
      <c r="L145" s="1167">
        <v>0</v>
      </c>
      <c r="M145" s="1167">
        <v>1000000</v>
      </c>
      <c r="N145" s="1167">
        <v>0</v>
      </c>
      <c r="O145" s="1167">
        <v>0</v>
      </c>
      <c r="P145" s="1167">
        <v>0</v>
      </c>
      <c r="Q145" s="1167">
        <v>0</v>
      </c>
      <c r="R145" s="1167">
        <v>0</v>
      </c>
      <c r="S145" s="1167">
        <v>0</v>
      </c>
      <c r="T145" s="1091"/>
    </row>
    <row r="146" spans="1:20" ht="15.75">
      <c r="A146" s="1091"/>
      <c r="B146" s="1091"/>
      <c r="C146" s="1163" t="s">
        <v>337</v>
      </c>
      <c r="D146" s="1164" t="s">
        <v>354</v>
      </c>
      <c r="E146" s="1166" t="s">
        <v>32</v>
      </c>
      <c r="F146" s="1164" t="s">
        <v>582</v>
      </c>
      <c r="G146" s="1974" t="s">
        <v>583</v>
      </c>
      <c r="H146" s="1974"/>
      <c r="I146" s="1165" t="s">
        <v>12</v>
      </c>
      <c r="J146" s="1179">
        <v>20</v>
      </c>
      <c r="K146" s="1167">
        <f t="shared" si="34"/>
        <v>1000000</v>
      </c>
      <c r="L146" s="1167">
        <v>0</v>
      </c>
      <c r="M146" s="1167">
        <v>1000000</v>
      </c>
      <c r="N146" s="1167">
        <v>0</v>
      </c>
      <c r="O146" s="1167">
        <v>0</v>
      </c>
      <c r="P146" s="1167">
        <v>0</v>
      </c>
      <c r="Q146" s="1167">
        <v>0</v>
      </c>
      <c r="R146" s="1167">
        <v>0</v>
      </c>
      <c r="S146" s="1167">
        <v>0</v>
      </c>
      <c r="T146" s="1091"/>
    </row>
    <row r="147" spans="1:20" ht="15.75">
      <c r="A147" s="1091"/>
      <c r="B147" s="1091"/>
      <c r="C147" s="1163" t="s">
        <v>337</v>
      </c>
      <c r="D147" s="1164" t="s">
        <v>354</v>
      </c>
      <c r="E147" s="1166" t="s">
        <v>32</v>
      </c>
      <c r="F147" s="1164" t="s">
        <v>582</v>
      </c>
      <c r="G147" s="1974" t="s">
        <v>583</v>
      </c>
      <c r="H147" s="1974"/>
      <c r="I147" s="1165" t="s">
        <v>13</v>
      </c>
      <c r="J147" s="1179">
        <v>0</v>
      </c>
      <c r="K147" s="1167">
        <f t="shared" si="34"/>
        <v>0</v>
      </c>
      <c r="L147" s="1167">
        <v>0</v>
      </c>
      <c r="M147" s="1167">
        <v>0</v>
      </c>
      <c r="N147" s="1167">
        <v>0</v>
      </c>
      <c r="O147" s="1167">
        <v>0</v>
      </c>
      <c r="P147" s="1167">
        <v>0</v>
      </c>
      <c r="Q147" s="1167">
        <v>0</v>
      </c>
      <c r="R147" s="1167">
        <v>0</v>
      </c>
      <c r="S147" s="1167">
        <v>0</v>
      </c>
      <c r="T147" s="1091"/>
    </row>
    <row r="148" spans="1:20" ht="15.75">
      <c r="A148" s="1091"/>
      <c r="B148" s="1091"/>
      <c r="C148" s="1163"/>
      <c r="D148" s="1164"/>
      <c r="E148" s="1166"/>
      <c r="F148" s="1164"/>
      <c r="G148" s="1974" t="s">
        <v>142</v>
      </c>
      <c r="H148" s="1974"/>
      <c r="I148" s="1165" t="s">
        <v>11</v>
      </c>
      <c r="J148" s="1179"/>
      <c r="K148" s="1167">
        <f>SUM(L148:S148)</f>
        <v>132520000</v>
      </c>
      <c r="L148" s="1167">
        <f t="shared" ref="L148:L150" si="35">L136+L139+L142+L145</f>
        <v>0</v>
      </c>
      <c r="M148" s="1167">
        <f>M136+M139+M142+M145</f>
        <v>2000000</v>
      </c>
      <c r="N148" s="1167">
        <f t="shared" ref="N148:S150" si="36">N136+N139+N142+N145</f>
        <v>67700000</v>
      </c>
      <c r="O148" s="1167">
        <f t="shared" si="36"/>
        <v>11270000</v>
      </c>
      <c r="P148" s="1167">
        <f t="shared" si="36"/>
        <v>43550000</v>
      </c>
      <c r="Q148" s="1167">
        <f t="shared" si="36"/>
        <v>8000000</v>
      </c>
      <c r="R148" s="1167">
        <f t="shared" si="36"/>
        <v>0</v>
      </c>
      <c r="S148" s="1167">
        <f t="shared" si="36"/>
        <v>0</v>
      </c>
      <c r="T148" s="1091"/>
    </row>
    <row r="149" spans="1:20" ht="15.75">
      <c r="A149" s="1091"/>
      <c r="B149" s="1091"/>
      <c r="C149" s="1163"/>
      <c r="D149" s="1164"/>
      <c r="E149" s="1166"/>
      <c r="F149" s="1164"/>
      <c r="G149" s="1974" t="s">
        <v>142</v>
      </c>
      <c r="H149" s="1974"/>
      <c r="I149" s="1165" t="s">
        <v>12</v>
      </c>
      <c r="J149" s="1179"/>
      <c r="K149" s="1167">
        <f t="shared" si="34"/>
        <v>132720000</v>
      </c>
      <c r="L149" s="1167">
        <f t="shared" si="35"/>
        <v>0</v>
      </c>
      <c r="M149" s="1167">
        <f>M137+M140+M143+M146</f>
        <v>2000000</v>
      </c>
      <c r="N149" s="1167">
        <f t="shared" si="36"/>
        <v>67700000</v>
      </c>
      <c r="O149" s="1167">
        <f t="shared" si="36"/>
        <v>11270000</v>
      </c>
      <c r="P149" s="1167">
        <f t="shared" si="36"/>
        <v>43550000</v>
      </c>
      <c r="Q149" s="1167">
        <f t="shared" si="36"/>
        <v>8000000</v>
      </c>
      <c r="R149" s="1167">
        <f t="shared" si="36"/>
        <v>0</v>
      </c>
      <c r="S149" s="1167">
        <f t="shared" si="36"/>
        <v>200000</v>
      </c>
      <c r="T149" s="1091"/>
    </row>
    <row r="150" spans="1:20" ht="15.75" customHeight="1">
      <c r="A150" s="1091"/>
      <c r="B150" s="1091"/>
      <c r="C150" s="1163"/>
      <c r="D150" s="1164"/>
      <c r="E150" s="1166"/>
      <c r="F150" s="1164"/>
      <c r="G150" s="1974" t="s">
        <v>142</v>
      </c>
      <c r="H150" s="1974"/>
      <c r="I150" s="1165" t="s">
        <v>13</v>
      </c>
      <c r="J150" s="1179"/>
      <c r="K150" s="1167">
        <f t="shared" si="34"/>
        <v>27558353</v>
      </c>
      <c r="L150" s="1167">
        <f t="shared" si="35"/>
        <v>0</v>
      </c>
      <c r="M150" s="1167">
        <f>M138+M141+M144+M147</f>
        <v>0</v>
      </c>
      <c r="N150" s="1167">
        <f t="shared" si="36"/>
        <v>15947551</v>
      </c>
      <c r="O150" s="1167">
        <f t="shared" si="36"/>
        <v>2666913</v>
      </c>
      <c r="P150" s="1167">
        <f t="shared" si="36"/>
        <v>7898999</v>
      </c>
      <c r="Q150" s="1167">
        <f t="shared" si="36"/>
        <v>1044890</v>
      </c>
      <c r="R150" s="1167">
        <f t="shared" si="36"/>
        <v>0</v>
      </c>
      <c r="S150" s="1167">
        <f t="shared" si="36"/>
        <v>0</v>
      </c>
      <c r="T150" s="1091"/>
    </row>
    <row r="151" spans="1:20" ht="15.75">
      <c r="A151" s="1091"/>
      <c r="B151" s="1091"/>
      <c r="C151" s="1163" t="s">
        <v>337</v>
      </c>
      <c r="D151" s="1164" t="s">
        <v>354</v>
      </c>
      <c r="E151" s="1166" t="s">
        <v>32</v>
      </c>
      <c r="F151" s="1164" t="s">
        <v>576</v>
      </c>
      <c r="G151" s="1974" t="s">
        <v>577</v>
      </c>
      <c r="H151" s="1974"/>
      <c r="I151" s="1165" t="s">
        <v>13</v>
      </c>
      <c r="J151" s="1179"/>
      <c r="K151" s="1167">
        <v>0</v>
      </c>
      <c r="L151" s="1167">
        <v>0</v>
      </c>
      <c r="M151" s="1167">
        <v>0</v>
      </c>
      <c r="N151" s="1167">
        <v>0</v>
      </c>
      <c r="O151" s="1167">
        <v>0</v>
      </c>
      <c r="P151" s="1167">
        <v>0</v>
      </c>
      <c r="Q151" s="1167">
        <v>0</v>
      </c>
      <c r="R151" s="1167">
        <v>0</v>
      </c>
      <c r="S151" s="1168">
        <v>0</v>
      </c>
      <c r="T151" s="1091"/>
    </row>
    <row r="152" spans="1:20" ht="15.75">
      <c r="A152" s="1091"/>
      <c r="B152" s="1091"/>
      <c r="C152" s="1163"/>
      <c r="D152" s="1164"/>
      <c r="E152" s="1166"/>
      <c r="F152" s="1164"/>
      <c r="G152" s="1974" t="s">
        <v>585</v>
      </c>
      <c r="H152" s="1974"/>
      <c r="I152" s="1165" t="s">
        <v>13</v>
      </c>
      <c r="J152" s="1179"/>
      <c r="K152" s="1167">
        <f t="shared" si="34"/>
        <v>0</v>
      </c>
      <c r="L152" s="1167">
        <v>0</v>
      </c>
      <c r="M152" s="1167">
        <v>0</v>
      </c>
      <c r="N152" s="1167">
        <v>0</v>
      </c>
      <c r="O152" s="1167">
        <v>0</v>
      </c>
      <c r="P152" s="1167">
        <v>0</v>
      </c>
      <c r="Q152" s="1167">
        <v>0</v>
      </c>
      <c r="R152" s="1167">
        <v>0</v>
      </c>
      <c r="S152" s="1168">
        <v>0</v>
      </c>
      <c r="T152" s="1091"/>
    </row>
    <row r="153" spans="1:20" ht="15.75">
      <c r="A153" s="1091"/>
      <c r="B153" s="1091"/>
      <c r="C153" s="1091"/>
      <c r="D153" s="1091"/>
      <c r="E153" s="1091"/>
      <c r="F153" s="1091"/>
      <c r="G153" s="1091"/>
      <c r="H153" s="1091"/>
      <c r="I153" s="1091"/>
      <c r="J153" s="1091"/>
      <c r="K153" s="1091"/>
      <c r="L153" s="1091"/>
      <c r="M153" s="1091"/>
      <c r="N153" s="1091"/>
      <c r="O153" s="1091"/>
      <c r="P153" s="1091"/>
      <c r="Q153" s="1091"/>
      <c r="R153" s="1091"/>
      <c r="S153" s="1091"/>
      <c r="T153" s="1091"/>
    </row>
    <row r="154" spans="1:20" ht="15.75">
      <c r="A154" s="1089"/>
      <c r="B154" s="1089"/>
      <c r="C154" s="1089"/>
      <c r="D154" s="1089"/>
      <c r="E154" s="1955" t="s">
        <v>416</v>
      </c>
      <c r="F154" s="1104" t="s">
        <v>410</v>
      </c>
      <c r="G154" s="1960"/>
      <c r="H154" s="1960"/>
      <c r="I154" s="1091"/>
      <c r="J154" s="1973" t="s">
        <v>409</v>
      </c>
      <c r="K154" s="1973"/>
      <c r="L154" s="1105" t="s">
        <v>410</v>
      </c>
      <c r="M154" s="1975"/>
      <c r="N154" s="1975"/>
      <c r="O154" s="1975"/>
      <c r="P154" s="1975"/>
      <c r="Q154" s="1089"/>
      <c r="R154" s="1091"/>
      <c r="S154" s="1091"/>
      <c r="T154" s="1091"/>
    </row>
    <row r="155" spans="1:20" ht="15.75">
      <c r="A155" s="1089"/>
      <c r="B155" s="1089"/>
      <c r="C155" s="1089"/>
      <c r="D155" s="1089"/>
      <c r="E155" s="1955"/>
      <c r="F155" s="1104" t="s">
        <v>411</v>
      </c>
      <c r="G155" s="1960"/>
      <c r="H155" s="1960"/>
      <c r="I155" s="1091"/>
      <c r="J155" s="1973"/>
      <c r="K155" s="1973"/>
      <c r="L155" s="1105" t="s">
        <v>411</v>
      </c>
      <c r="M155" s="1975"/>
      <c r="N155" s="1975"/>
      <c r="O155" s="1975"/>
      <c r="P155" s="1975"/>
      <c r="Q155" s="1089"/>
      <c r="R155" s="1091"/>
      <c r="S155" s="1091"/>
      <c r="T155" s="1091"/>
    </row>
    <row r="156" spans="1:20" ht="15.75">
      <c r="A156" s="1089"/>
      <c r="B156" s="1089"/>
      <c r="C156" s="1089"/>
      <c r="D156" s="1089"/>
      <c r="E156" s="1955"/>
      <c r="F156" s="1104" t="s">
        <v>412</v>
      </c>
      <c r="G156" s="1960"/>
      <c r="H156" s="1960"/>
      <c r="I156" s="1091"/>
      <c r="J156" s="1973"/>
      <c r="K156" s="1973"/>
      <c r="L156" s="1105" t="s">
        <v>412</v>
      </c>
      <c r="M156" s="1975"/>
      <c r="N156" s="1975"/>
      <c r="O156" s="1975"/>
      <c r="P156" s="1975"/>
      <c r="Q156" s="1089"/>
      <c r="R156" s="1091"/>
      <c r="S156" s="1091"/>
      <c r="T156" s="1091"/>
    </row>
    <row r="157" spans="1:20" ht="15.75">
      <c r="A157" s="1091"/>
      <c r="B157" s="1091"/>
      <c r="C157" s="1091"/>
      <c r="D157" s="1091"/>
      <c r="E157" s="1091"/>
      <c r="F157" s="1091"/>
      <c r="G157" s="1091"/>
      <c r="H157" s="1091"/>
      <c r="I157" s="1091"/>
      <c r="J157" s="1091"/>
      <c r="K157" s="1091"/>
      <c r="L157" s="1091"/>
      <c r="M157" s="1091"/>
      <c r="N157" s="1091"/>
      <c r="O157" s="1091"/>
      <c r="P157" s="1091"/>
      <c r="Q157" s="1091"/>
      <c r="R157" s="1091"/>
      <c r="S157" s="1091"/>
      <c r="T157" s="1091"/>
    </row>
    <row r="158" spans="1:20" ht="15.75">
      <c r="A158" s="1091"/>
      <c r="B158" s="1091"/>
      <c r="C158" s="1972" t="s">
        <v>99</v>
      </c>
      <c r="D158" s="1972"/>
      <c r="E158" s="1972"/>
      <c r="F158" s="1972"/>
      <c r="G158" s="1972"/>
      <c r="H158" s="1972"/>
      <c r="I158" s="1972"/>
      <c r="J158" s="1972"/>
      <c r="K158" s="1972"/>
      <c r="L158" s="1972"/>
      <c r="M158" s="1972"/>
      <c r="N158" s="1091"/>
      <c r="O158" s="1091"/>
      <c r="P158" s="1091"/>
      <c r="Q158" s="1091"/>
      <c r="R158" s="1091"/>
      <c r="S158" s="1091"/>
      <c r="T158" s="1091"/>
    </row>
    <row r="159" spans="1:20" ht="16.5" thickBot="1">
      <c r="A159" s="1091"/>
      <c r="B159" s="1091"/>
      <c r="C159" s="1184" t="s">
        <v>540</v>
      </c>
      <c r="D159" s="1184"/>
      <c r="E159" s="1184"/>
      <c r="F159" s="1184"/>
      <c r="G159" s="1184"/>
      <c r="H159" s="1184"/>
      <c r="I159" s="1184"/>
      <c r="J159" s="1184"/>
      <c r="K159" s="1184"/>
      <c r="L159" s="1184"/>
      <c r="M159" s="1184"/>
      <c r="N159" s="1184"/>
      <c r="O159" s="1184"/>
      <c r="P159" s="1184"/>
      <c r="Q159" s="1184"/>
      <c r="R159" s="1184"/>
      <c r="S159" s="1184"/>
      <c r="T159" s="1091"/>
    </row>
    <row r="160" spans="1:20" ht="63.75" thickTop="1">
      <c r="A160" s="1091"/>
      <c r="B160" s="1091"/>
      <c r="C160" s="1154" t="s">
        <v>100</v>
      </c>
      <c r="D160" s="1155" t="s">
        <v>101</v>
      </c>
      <c r="E160" s="1155" t="s">
        <v>102</v>
      </c>
      <c r="F160" s="1155" t="s">
        <v>103</v>
      </c>
      <c r="G160" s="1155" t="s">
        <v>104</v>
      </c>
      <c r="H160" s="1155" t="s">
        <v>105</v>
      </c>
      <c r="I160" s="1155" t="s">
        <v>106</v>
      </c>
      <c r="J160" s="1185">
        <v>2023</v>
      </c>
      <c r="K160" s="1185">
        <v>2024</v>
      </c>
      <c r="L160" s="1186">
        <v>2025</v>
      </c>
      <c r="M160" s="1186">
        <v>2026</v>
      </c>
      <c r="N160" s="1091"/>
      <c r="O160" s="1091"/>
      <c r="P160" s="1091"/>
      <c r="Q160" s="1091"/>
      <c r="R160" s="1091"/>
      <c r="S160" s="1091"/>
      <c r="T160" s="1091"/>
    </row>
    <row r="161" spans="1:20" ht="15.75">
      <c r="A161" s="1091"/>
      <c r="B161" s="1091"/>
      <c r="C161" s="1187" t="s">
        <v>337</v>
      </c>
      <c r="D161" s="1188" t="s">
        <v>354</v>
      </c>
      <c r="E161" s="1189" t="s">
        <v>32</v>
      </c>
      <c r="F161" s="1188"/>
      <c r="G161" s="1188" t="s">
        <v>576</v>
      </c>
      <c r="H161" s="1190" t="s">
        <v>577</v>
      </c>
      <c r="I161" s="1191" t="s">
        <v>107</v>
      </c>
      <c r="J161" s="1192">
        <v>2600</v>
      </c>
      <c r="K161" s="1192">
        <v>2000</v>
      </c>
      <c r="L161" s="1193">
        <v>2000</v>
      </c>
      <c r="M161" s="1193">
        <v>3000</v>
      </c>
      <c r="N161" s="1091"/>
      <c r="O161" s="1091"/>
      <c r="P161" s="1091"/>
      <c r="Q161" s="1091"/>
      <c r="R161" s="1091"/>
      <c r="S161" s="1091"/>
      <c r="T161" s="1091"/>
    </row>
    <row r="162" spans="1:20" ht="15.75">
      <c r="A162" s="1091"/>
      <c r="B162" s="1091"/>
      <c r="C162" s="1187" t="s">
        <v>337</v>
      </c>
      <c r="D162" s="1188" t="s">
        <v>354</v>
      </c>
      <c r="E162" s="1189" t="s">
        <v>32</v>
      </c>
      <c r="F162" s="1188"/>
      <c r="G162" s="1188" t="s">
        <v>576</v>
      </c>
      <c r="H162" s="1190" t="s">
        <v>577</v>
      </c>
      <c r="I162" s="1190" t="s">
        <v>108</v>
      </c>
      <c r="J162" s="1192">
        <v>62950000</v>
      </c>
      <c r="K162" s="1192">
        <v>79100000</v>
      </c>
      <c r="L162" s="1194">
        <v>93350000</v>
      </c>
      <c r="M162" s="1194">
        <v>101520000</v>
      </c>
      <c r="N162" s="1091"/>
      <c r="O162" s="1091"/>
      <c r="P162" s="1091"/>
      <c r="Q162" s="1091"/>
      <c r="R162" s="1091"/>
      <c r="S162" s="1091"/>
      <c r="T162" s="1091"/>
    </row>
    <row r="163" spans="1:20" ht="15.75">
      <c r="A163" s="1091"/>
      <c r="B163" s="1091"/>
      <c r="C163" s="1187" t="s">
        <v>337</v>
      </c>
      <c r="D163" s="1188" t="s">
        <v>354</v>
      </c>
      <c r="E163" s="1189" t="s">
        <v>32</v>
      </c>
      <c r="F163" s="1188"/>
      <c r="G163" s="1188" t="s">
        <v>576</v>
      </c>
      <c r="H163" s="1190" t="s">
        <v>577</v>
      </c>
      <c r="I163" s="1190" t="s">
        <v>109</v>
      </c>
      <c r="J163" s="1192">
        <v>24212</v>
      </c>
      <c r="K163" s="1192">
        <v>39550</v>
      </c>
      <c r="L163" s="1194">
        <f>L162/L161</f>
        <v>46675</v>
      </c>
      <c r="M163" s="1194">
        <f>M162/M161</f>
        <v>33840</v>
      </c>
      <c r="N163" s="1091"/>
      <c r="O163" s="1091"/>
      <c r="P163" s="1091"/>
      <c r="Q163" s="1091"/>
      <c r="R163" s="1091"/>
      <c r="S163" s="1091"/>
      <c r="T163" s="1091"/>
    </row>
    <row r="164" spans="1:20" ht="15.75">
      <c r="A164" s="1091"/>
      <c r="B164" s="1091"/>
      <c r="C164" s="1187"/>
      <c r="D164" s="1188"/>
      <c r="E164" s="1189"/>
      <c r="F164" s="1188"/>
      <c r="G164" s="1188"/>
      <c r="H164" s="1195" t="s">
        <v>110</v>
      </c>
      <c r="I164" s="1196"/>
      <c r="J164" s="1197">
        <v>-986</v>
      </c>
      <c r="K164" s="1197">
        <v>15338</v>
      </c>
      <c r="L164" s="1198">
        <f>L163-K163</f>
        <v>7125</v>
      </c>
      <c r="M164" s="1198">
        <f>M163-L163</f>
        <v>-12835</v>
      </c>
      <c r="N164" s="1091"/>
      <c r="O164" s="1091"/>
      <c r="P164" s="1091"/>
      <c r="Q164" s="1091"/>
      <c r="R164" s="1091"/>
      <c r="S164" s="1091"/>
      <c r="T164" s="1091"/>
    </row>
    <row r="165" spans="1:20" ht="15.75">
      <c r="A165" s="1091"/>
      <c r="B165" s="1091"/>
      <c r="C165" s="1187" t="s">
        <v>337</v>
      </c>
      <c r="D165" s="1188" t="s">
        <v>354</v>
      </c>
      <c r="E165" s="1189" t="s">
        <v>32</v>
      </c>
      <c r="F165" s="1188"/>
      <c r="G165" s="1188" t="s">
        <v>576</v>
      </c>
      <c r="H165" s="1190" t="s">
        <v>577</v>
      </c>
      <c r="I165" s="1191" t="s">
        <v>111</v>
      </c>
      <c r="J165" s="1192">
        <v>2600</v>
      </c>
      <c r="K165" s="1192">
        <v>2000</v>
      </c>
      <c r="L165" s="1194">
        <v>2000</v>
      </c>
      <c r="M165" s="1194">
        <v>3000</v>
      </c>
      <c r="N165" s="1091"/>
      <c r="O165" s="1091"/>
      <c r="P165" s="1091"/>
      <c r="Q165" s="1091"/>
      <c r="R165" s="1091"/>
      <c r="S165" s="1091"/>
      <c r="T165" s="1091"/>
    </row>
    <row r="166" spans="1:20" ht="15.75">
      <c r="A166" s="1091"/>
      <c r="B166" s="1091"/>
      <c r="C166" s="1187" t="s">
        <v>337</v>
      </c>
      <c r="D166" s="1188" t="s">
        <v>354</v>
      </c>
      <c r="E166" s="1189" t="s">
        <v>32</v>
      </c>
      <c r="F166" s="1188"/>
      <c r="G166" s="1188" t="s">
        <v>576</v>
      </c>
      <c r="H166" s="1190" t="s">
        <v>577</v>
      </c>
      <c r="I166" s="1190" t="s">
        <v>112</v>
      </c>
      <c r="J166" s="1192">
        <v>54550000</v>
      </c>
      <c r="K166" s="1192">
        <v>61200000</v>
      </c>
      <c r="L166" s="1194">
        <v>82950000</v>
      </c>
      <c r="M166" s="1194">
        <v>101720000</v>
      </c>
      <c r="N166" s="1091"/>
      <c r="O166" s="1091"/>
      <c r="P166" s="1091"/>
      <c r="Q166" s="1091"/>
      <c r="R166" s="1091"/>
      <c r="S166" s="1091"/>
      <c r="T166" s="1091"/>
    </row>
    <row r="167" spans="1:20" ht="15.75">
      <c r="A167" s="1091"/>
      <c r="B167" s="1091"/>
      <c r="C167" s="1187" t="s">
        <v>337</v>
      </c>
      <c r="D167" s="1188" t="s">
        <v>354</v>
      </c>
      <c r="E167" s="1189" t="s">
        <v>32</v>
      </c>
      <c r="F167" s="1188"/>
      <c r="G167" s="1188" t="s">
        <v>576</v>
      </c>
      <c r="H167" s="1190" t="s">
        <v>577</v>
      </c>
      <c r="I167" s="1190" t="s">
        <v>113</v>
      </c>
      <c r="J167" s="1192">
        <v>20981</v>
      </c>
      <c r="K167" s="1192">
        <v>30600</v>
      </c>
      <c r="L167" s="1194">
        <f>L166/L165</f>
        <v>41475</v>
      </c>
      <c r="M167" s="1194">
        <f>M166/M165</f>
        <v>33906.666666666664</v>
      </c>
      <c r="N167" s="1091"/>
      <c r="O167" s="1091"/>
      <c r="P167" s="1091"/>
      <c r="Q167" s="1091"/>
      <c r="R167" s="1091"/>
      <c r="S167" s="1091"/>
      <c r="T167" s="1091"/>
    </row>
    <row r="168" spans="1:20" ht="15.75">
      <c r="A168" s="1091"/>
      <c r="B168" s="1091"/>
      <c r="C168" s="1187"/>
      <c r="D168" s="1188"/>
      <c r="E168" s="1189"/>
      <c r="F168" s="1188"/>
      <c r="G168" s="1188"/>
      <c r="H168" s="1195" t="s">
        <v>114</v>
      </c>
      <c r="I168" s="1196"/>
      <c r="J168" s="1197">
        <v>3441</v>
      </c>
      <c r="K168" s="1197">
        <v>9619</v>
      </c>
      <c r="L168" s="1198">
        <f>L167-K167</f>
        <v>10875</v>
      </c>
      <c r="M168" s="1198">
        <f>M167-L167</f>
        <v>-7568.3333333333358</v>
      </c>
      <c r="N168" s="1091"/>
      <c r="O168" s="1091"/>
      <c r="P168" s="1091"/>
      <c r="Q168" s="1091"/>
      <c r="R168" s="1091"/>
      <c r="S168" s="1091"/>
      <c r="T168" s="1091"/>
    </row>
    <row r="169" spans="1:20" ht="15.75">
      <c r="A169" s="1091"/>
      <c r="B169" s="1091"/>
      <c r="C169" s="1187" t="s">
        <v>337</v>
      </c>
      <c r="D169" s="1188" t="s">
        <v>354</v>
      </c>
      <c r="E169" s="1189" t="s">
        <v>32</v>
      </c>
      <c r="F169" s="1188"/>
      <c r="G169" s="1188" t="s">
        <v>576</v>
      </c>
      <c r="H169" s="1190" t="s">
        <v>577</v>
      </c>
      <c r="I169" s="1191" t="s">
        <v>115</v>
      </c>
      <c r="J169" s="1192">
        <v>1191</v>
      </c>
      <c r="K169" s="1192">
        <v>1823</v>
      </c>
      <c r="L169" s="1194">
        <v>2240</v>
      </c>
      <c r="M169" s="1199">
        <v>946</v>
      </c>
      <c r="N169" s="1091"/>
      <c r="O169" s="1091"/>
      <c r="P169" s="1091"/>
      <c r="Q169" s="1091"/>
      <c r="R169" s="1091"/>
      <c r="S169" s="1091"/>
      <c r="T169" s="1091"/>
    </row>
    <row r="170" spans="1:20" ht="15.75">
      <c r="A170" s="1091"/>
      <c r="B170" s="1091"/>
      <c r="C170" s="1187" t="s">
        <v>337</v>
      </c>
      <c r="D170" s="1188" t="s">
        <v>354</v>
      </c>
      <c r="E170" s="1189" t="s">
        <v>32</v>
      </c>
      <c r="F170" s="1188"/>
      <c r="G170" s="1188" t="s">
        <v>576</v>
      </c>
      <c r="H170" s="1190" t="s">
        <v>577</v>
      </c>
      <c r="I170" s="1190" t="s">
        <v>116</v>
      </c>
      <c r="J170" s="1192">
        <v>40395435</v>
      </c>
      <c r="K170" s="1192">
        <v>55988082</v>
      </c>
      <c r="L170" s="1194">
        <v>69789877</v>
      </c>
      <c r="M170" s="1194">
        <v>22195535</v>
      </c>
      <c r="N170" s="1091"/>
      <c r="O170" s="1091"/>
      <c r="P170" s="1091"/>
      <c r="Q170" s="1091"/>
      <c r="R170" s="1091"/>
      <c r="S170" s="1091"/>
      <c r="T170" s="1091"/>
    </row>
    <row r="171" spans="1:20" ht="15.75">
      <c r="A171" s="1091"/>
      <c r="B171" s="1091"/>
      <c r="C171" s="1187" t="s">
        <v>337</v>
      </c>
      <c r="D171" s="1188" t="s">
        <v>354</v>
      </c>
      <c r="E171" s="1189" t="s">
        <v>32</v>
      </c>
      <c r="F171" s="1188"/>
      <c r="G171" s="1188" t="s">
        <v>576</v>
      </c>
      <c r="H171" s="1190" t="s">
        <v>577</v>
      </c>
      <c r="I171" s="1190" t="s">
        <v>117</v>
      </c>
      <c r="J171" s="1192">
        <v>33917</v>
      </c>
      <c r="K171" s="1192">
        <v>30712</v>
      </c>
      <c r="L171" s="1194">
        <f>L170/L169</f>
        <v>31156.195089285713</v>
      </c>
      <c r="M171" s="1194">
        <f>M170/M169</f>
        <v>23462.510570824525</v>
      </c>
      <c r="N171" s="1091"/>
      <c r="O171" s="1091"/>
      <c r="P171" s="1091"/>
      <c r="Q171" s="1091"/>
      <c r="R171" s="1091"/>
      <c r="S171" s="1091"/>
      <c r="T171" s="1091"/>
    </row>
    <row r="172" spans="1:20" ht="31.5">
      <c r="A172" s="1091"/>
      <c r="B172" s="1091"/>
      <c r="C172" s="1187"/>
      <c r="D172" s="1188"/>
      <c r="E172" s="1189"/>
      <c r="F172" s="1188"/>
      <c r="G172" s="1188"/>
      <c r="H172" s="1200" t="s">
        <v>118</v>
      </c>
      <c r="I172" s="1201"/>
      <c r="J172" s="1202">
        <v>-67062</v>
      </c>
      <c r="K172" s="1202">
        <v>-3205</v>
      </c>
      <c r="L172" s="1198">
        <f>L171-K171</f>
        <v>444.19508928571304</v>
      </c>
      <c r="M172" s="1198">
        <f>M171-L171</f>
        <v>-7693.6845184611884</v>
      </c>
      <c r="N172" s="1091"/>
      <c r="O172" s="1091"/>
      <c r="P172" s="1091"/>
      <c r="Q172" s="1091"/>
      <c r="R172" s="1091"/>
      <c r="S172" s="1091"/>
      <c r="T172" s="1091"/>
    </row>
    <row r="173" spans="1:20" ht="15.75">
      <c r="A173" s="1091"/>
      <c r="B173" s="1091"/>
      <c r="C173" s="1187" t="s">
        <v>337</v>
      </c>
      <c r="D173" s="1188" t="s">
        <v>354</v>
      </c>
      <c r="E173" s="1189" t="s">
        <v>32</v>
      </c>
      <c r="F173" s="1188"/>
      <c r="G173" s="1188" t="s">
        <v>578</v>
      </c>
      <c r="H173" s="1190" t="s">
        <v>579</v>
      </c>
      <c r="I173" s="1191" t="s">
        <v>107</v>
      </c>
      <c r="J173" s="1192">
        <v>3700</v>
      </c>
      <c r="K173" s="1192">
        <v>3000</v>
      </c>
      <c r="L173" s="1194">
        <v>3000</v>
      </c>
      <c r="M173" s="1194">
        <v>3000</v>
      </c>
      <c r="N173" s="1091"/>
      <c r="O173" s="1091"/>
      <c r="P173" s="1091"/>
      <c r="Q173" s="1091"/>
      <c r="R173" s="1091"/>
      <c r="S173" s="1091"/>
      <c r="T173" s="1091"/>
    </row>
    <row r="174" spans="1:20" ht="15.75">
      <c r="A174" s="1091"/>
      <c r="B174" s="1091"/>
      <c r="C174" s="1187" t="s">
        <v>337</v>
      </c>
      <c r="D174" s="1188" t="s">
        <v>354</v>
      </c>
      <c r="E174" s="1189" t="s">
        <v>32</v>
      </c>
      <c r="F174" s="1188"/>
      <c r="G174" s="1188" t="s">
        <v>578</v>
      </c>
      <c r="H174" s="1190" t="s">
        <v>579</v>
      </c>
      <c r="I174" s="1190" t="s">
        <v>108</v>
      </c>
      <c r="J174" s="1192">
        <v>27000000</v>
      </c>
      <c r="K174" s="1192">
        <v>26350000</v>
      </c>
      <c r="L174" s="1194">
        <v>27000000</v>
      </c>
      <c r="M174" s="1194">
        <v>29000000</v>
      </c>
      <c r="N174" s="1091"/>
      <c r="O174" s="1091"/>
      <c r="P174" s="1091"/>
      <c r="Q174" s="1091"/>
      <c r="R174" s="1091"/>
      <c r="S174" s="1091"/>
      <c r="T174" s="1091"/>
    </row>
    <row r="175" spans="1:20" ht="15.75">
      <c r="A175" s="1091"/>
      <c r="B175" s="1091"/>
      <c r="C175" s="1187" t="s">
        <v>337</v>
      </c>
      <c r="D175" s="1188" t="s">
        <v>354</v>
      </c>
      <c r="E175" s="1189" t="s">
        <v>32</v>
      </c>
      <c r="F175" s="1188"/>
      <c r="G175" s="1188" t="s">
        <v>578</v>
      </c>
      <c r="H175" s="1190" t="s">
        <v>579</v>
      </c>
      <c r="I175" s="1190" t="s">
        <v>109</v>
      </c>
      <c r="J175" s="1192">
        <v>7297</v>
      </c>
      <c r="K175" s="1192">
        <v>8783</v>
      </c>
      <c r="L175" s="1194">
        <f>L174/L173</f>
        <v>9000</v>
      </c>
      <c r="M175" s="1194">
        <f>M174/M173</f>
        <v>9666.6666666666661</v>
      </c>
      <c r="N175" s="1091"/>
      <c r="O175" s="1091"/>
      <c r="P175" s="1091"/>
      <c r="Q175" s="1091"/>
      <c r="R175" s="1091"/>
      <c r="S175" s="1091"/>
      <c r="T175" s="1091"/>
    </row>
    <row r="176" spans="1:20" ht="15.75">
      <c r="A176" s="1091"/>
      <c r="B176" s="1091"/>
      <c r="C176" s="1187"/>
      <c r="D176" s="1188"/>
      <c r="E176" s="1189"/>
      <c r="F176" s="1188"/>
      <c r="G176" s="1188"/>
      <c r="H176" s="1195" t="s">
        <v>110</v>
      </c>
      <c r="I176" s="1196"/>
      <c r="J176" s="1197">
        <v>-2914</v>
      </c>
      <c r="K176" s="1197">
        <v>1486</v>
      </c>
      <c r="L176" s="1198">
        <f>L175-K175</f>
        <v>217</v>
      </c>
      <c r="M176" s="1198">
        <f>M175-L175</f>
        <v>666.66666666666606</v>
      </c>
      <c r="N176" s="1091"/>
      <c r="O176" s="1091"/>
      <c r="P176" s="1091"/>
      <c r="Q176" s="1091"/>
      <c r="R176" s="1091"/>
      <c r="S176" s="1091"/>
      <c r="T176" s="1091"/>
    </row>
    <row r="177" spans="1:20" ht="15.75">
      <c r="A177" s="1091"/>
      <c r="B177" s="1091"/>
      <c r="C177" s="1187" t="s">
        <v>337</v>
      </c>
      <c r="D177" s="1188" t="s">
        <v>354</v>
      </c>
      <c r="E177" s="1189" t="s">
        <v>32</v>
      </c>
      <c r="F177" s="1188"/>
      <c r="G177" s="1188" t="s">
        <v>578</v>
      </c>
      <c r="H177" s="1190" t="s">
        <v>579</v>
      </c>
      <c r="I177" s="1191" t="s">
        <v>111</v>
      </c>
      <c r="J177" s="1192">
        <v>3700</v>
      </c>
      <c r="K177" s="1192">
        <v>3000</v>
      </c>
      <c r="L177" s="1194">
        <v>3000</v>
      </c>
      <c r="M177" s="1194">
        <v>3000</v>
      </c>
      <c r="N177" s="1091"/>
      <c r="O177" s="1091"/>
      <c r="P177" s="1091"/>
      <c r="Q177" s="1091"/>
      <c r="R177" s="1091"/>
      <c r="S177" s="1091"/>
      <c r="T177" s="1091"/>
    </row>
    <row r="178" spans="1:20" ht="15.75">
      <c r="A178" s="1091"/>
      <c r="B178" s="1091"/>
      <c r="C178" s="1187" t="s">
        <v>337</v>
      </c>
      <c r="D178" s="1188" t="s">
        <v>354</v>
      </c>
      <c r="E178" s="1189" t="s">
        <v>32</v>
      </c>
      <c r="F178" s="1188"/>
      <c r="G178" s="1188" t="s">
        <v>578</v>
      </c>
      <c r="H178" s="1190" t="s">
        <v>579</v>
      </c>
      <c r="I178" s="1190" t="s">
        <v>112</v>
      </c>
      <c r="J178" s="1192">
        <v>10000000</v>
      </c>
      <c r="K178" s="1192">
        <v>10750000</v>
      </c>
      <c r="L178" s="1194">
        <v>18600000</v>
      </c>
      <c r="M178" s="1194">
        <v>29000000</v>
      </c>
      <c r="N178" s="1091"/>
      <c r="O178" s="1091"/>
      <c r="P178" s="1091"/>
      <c r="Q178" s="1091"/>
      <c r="R178" s="1091"/>
      <c r="S178" s="1091"/>
      <c r="T178" s="1091"/>
    </row>
    <row r="179" spans="1:20" ht="15.75">
      <c r="A179" s="1091"/>
      <c r="B179" s="1091"/>
      <c r="C179" s="1187" t="s">
        <v>337</v>
      </c>
      <c r="D179" s="1188" t="s">
        <v>354</v>
      </c>
      <c r="E179" s="1189" t="s">
        <v>32</v>
      </c>
      <c r="F179" s="1188"/>
      <c r="G179" s="1188" t="s">
        <v>578</v>
      </c>
      <c r="H179" s="1190" t="s">
        <v>579</v>
      </c>
      <c r="I179" s="1190" t="s">
        <v>113</v>
      </c>
      <c r="J179" s="1192">
        <v>2703</v>
      </c>
      <c r="K179" s="1192">
        <v>3583</v>
      </c>
      <c r="L179" s="1194">
        <f>L178/L177</f>
        <v>6200</v>
      </c>
      <c r="M179" s="1194">
        <f>M178/M177</f>
        <v>9666.6666666666661</v>
      </c>
      <c r="N179" s="1091"/>
      <c r="O179" s="1091"/>
      <c r="P179" s="1091"/>
      <c r="Q179" s="1091"/>
      <c r="R179" s="1091"/>
      <c r="S179" s="1091"/>
      <c r="T179" s="1091"/>
    </row>
    <row r="180" spans="1:20" ht="15.75">
      <c r="A180" s="1091"/>
      <c r="B180" s="1091"/>
      <c r="C180" s="1187"/>
      <c r="D180" s="1188"/>
      <c r="E180" s="1189"/>
      <c r="F180" s="1188"/>
      <c r="G180" s="1188"/>
      <c r="H180" s="1195" t="s">
        <v>114</v>
      </c>
      <c r="I180" s="1196"/>
      <c r="J180" s="1197">
        <v>-723</v>
      </c>
      <c r="K180" s="1197">
        <v>880</v>
      </c>
      <c r="L180" s="1198">
        <f>L179-K179</f>
        <v>2617</v>
      </c>
      <c r="M180" s="1198">
        <f>M179-L179</f>
        <v>3466.6666666666661</v>
      </c>
      <c r="N180" s="1091"/>
      <c r="O180" s="1091"/>
      <c r="P180" s="1091"/>
      <c r="Q180" s="1091"/>
      <c r="R180" s="1091"/>
      <c r="S180" s="1091"/>
      <c r="T180" s="1091"/>
    </row>
    <row r="181" spans="1:20" ht="15.75">
      <c r="A181" s="1091"/>
      <c r="B181" s="1091"/>
      <c r="C181" s="1187" t="s">
        <v>337</v>
      </c>
      <c r="D181" s="1188" t="s">
        <v>354</v>
      </c>
      <c r="E181" s="1189" t="s">
        <v>32</v>
      </c>
      <c r="F181" s="1188"/>
      <c r="G181" s="1188" t="s">
        <v>578</v>
      </c>
      <c r="H181" s="1190" t="s">
        <v>579</v>
      </c>
      <c r="I181" s="1191" t="s">
        <v>115</v>
      </c>
      <c r="J181" s="1192">
        <v>1403</v>
      </c>
      <c r="K181" s="1192">
        <v>2160</v>
      </c>
      <c r="L181" s="1194">
        <v>3060</v>
      </c>
      <c r="M181" s="1199">
        <v>1390</v>
      </c>
      <c r="N181" s="1091"/>
      <c r="O181" s="1091"/>
      <c r="P181" s="1091"/>
      <c r="Q181" s="1091"/>
      <c r="R181" s="1091"/>
      <c r="S181" s="1091"/>
      <c r="T181" s="1091"/>
    </row>
    <row r="182" spans="1:20" ht="15.75">
      <c r="A182" s="1091"/>
      <c r="B182" s="1091"/>
      <c r="C182" s="1187" t="s">
        <v>337</v>
      </c>
      <c r="D182" s="1188" t="s">
        <v>354</v>
      </c>
      <c r="E182" s="1189" t="s">
        <v>32</v>
      </c>
      <c r="F182" s="1188"/>
      <c r="G182" s="1188" t="s">
        <v>578</v>
      </c>
      <c r="H182" s="1190" t="s">
        <v>579</v>
      </c>
      <c r="I182" s="1190" t="s">
        <v>116</v>
      </c>
      <c r="J182" s="1192">
        <v>9324439</v>
      </c>
      <c r="K182" s="1192">
        <v>10580179</v>
      </c>
      <c r="L182" s="1194">
        <v>17377619</v>
      </c>
      <c r="M182" s="1194">
        <v>5362818</v>
      </c>
      <c r="N182" s="1091"/>
      <c r="O182" s="1091"/>
      <c r="P182" s="1091"/>
      <c r="Q182" s="1091"/>
      <c r="R182" s="1091"/>
      <c r="S182" s="1091"/>
      <c r="T182" s="1091"/>
    </row>
    <row r="183" spans="1:20" ht="15.75">
      <c r="A183" s="1091"/>
      <c r="B183" s="1091"/>
      <c r="C183" s="1187" t="s">
        <v>337</v>
      </c>
      <c r="D183" s="1188" t="s">
        <v>354</v>
      </c>
      <c r="E183" s="1189" t="s">
        <v>32</v>
      </c>
      <c r="F183" s="1188"/>
      <c r="G183" s="1188" t="s">
        <v>578</v>
      </c>
      <c r="H183" s="1190" t="s">
        <v>579</v>
      </c>
      <c r="I183" s="1190" t="s">
        <v>117</v>
      </c>
      <c r="J183" s="1192">
        <v>6646</v>
      </c>
      <c r="K183" s="1192">
        <v>4898</v>
      </c>
      <c r="L183" s="1194">
        <f>L182/L181</f>
        <v>5678.9604575163403</v>
      </c>
      <c r="M183" s="1194">
        <f>M182/M181</f>
        <v>3858.1424460431654</v>
      </c>
      <c r="N183" s="1091"/>
      <c r="O183" s="1091"/>
      <c r="P183" s="1091"/>
      <c r="Q183" s="1091"/>
      <c r="R183" s="1091"/>
      <c r="S183" s="1091"/>
      <c r="T183" s="1091"/>
    </row>
    <row r="184" spans="1:20" ht="31.5">
      <c r="A184" s="1091"/>
      <c r="B184" s="1091"/>
      <c r="C184" s="1187"/>
      <c r="D184" s="1188"/>
      <c r="E184" s="1189"/>
      <c r="F184" s="1188"/>
      <c r="G184" s="1188"/>
      <c r="H184" s="1200" t="s">
        <v>118</v>
      </c>
      <c r="I184" s="1201"/>
      <c r="J184" s="1202">
        <v>-16049</v>
      </c>
      <c r="K184" s="1202">
        <v>-1748</v>
      </c>
      <c r="L184" s="1202">
        <f>L183-K183</f>
        <v>780.96045751634028</v>
      </c>
      <c r="M184" s="1202">
        <f>M183-L183</f>
        <v>-1820.8180114731749</v>
      </c>
      <c r="N184" s="1091"/>
      <c r="O184" s="1091"/>
      <c r="P184" s="1091"/>
      <c r="Q184" s="1091"/>
      <c r="R184" s="1091"/>
      <c r="S184" s="1091"/>
      <c r="T184" s="1091"/>
    </row>
    <row r="185" spans="1:20" ht="15.75">
      <c r="A185" s="1091"/>
      <c r="B185" s="1091"/>
      <c r="C185" s="1187" t="s">
        <v>337</v>
      </c>
      <c r="D185" s="1188" t="s">
        <v>354</v>
      </c>
      <c r="E185" s="1189" t="s">
        <v>32</v>
      </c>
      <c r="F185" s="1188"/>
      <c r="G185" s="1188" t="s">
        <v>580</v>
      </c>
      <c r="H185" s="1190" t="s">
        <v>581</v>
      </c>
      <c r="I185" s="1191" t="s">
        <v>107</v>
      </c>
      <c r="J185" s="1192">
        <v>14</v>
      </c>
      <c r="K185" s="1192">
        <v>14</v>
      </c>
      <c r="L185" s="1194">
        <v>14</v>
      </c>
      <c r="M185" s="1194">
        <v>10</v>
      </c>
      <c r="N185" s="1091"/>
      <c r="O185" s="1091"/>
      <c r="P185" s="1091"/>
      <c r="Q185" s="1091"/>
      <c r="R185" s="1091"/>
      <c r="S185" s="1091"/>
      <c r="T185" s="1091"/>
    </row>
    <row r="186" spans="1:20" ht="15.75">
      <c r="A186" s="1091"/>
      <c r="B186" s="1091"/>
      <c r="C186" s="1187" t="s">
        <v>337</v>
      </c>
      <c r="D186" s="1188" t="s">
        <v>354</v>
      </c>
      <c r="E186" s="1189" t="s">
        <v>32</v>
      </c>
      <c r="F186" s="1188"/>
      <c r="G186" s="1188" t="s">
        <v>580</v>
      </c>
      <c r="H186" s="1190" t="s">
        <v>581</v>
      </c>
      <c r="I186" s="1190" t="s">
        <v>108</v>
      </c>
      <c r="J186" s="1192">
        <v>1000000</v>
      </c>
      <c r="K186" s="1192">
        <v>1000000</v>
      </c>
      <c r="L186" s="1194">
        <v>1000000</v>
      </c>
      <c r="M186" s="1194">
        <v>1000000</v>
      </c>
      <c r="N186" s="1091"/>
      <c r="O186" s="1091"/>
      <c r="P186" s="1091"/>
      <c r="Q186" s="1091"/>
      <c r="R186" s="1091"/>
      <c r="S186" s="1091"/>
      <c r="T186" s="1091"/>
    </row>
    <row r="187" spans="1:20" ht="15.75">
      <c r="A187" s="1091"/>
      <c r="B187" s="1091"/>
      <c r="C187" s="1187" t="s">
        <v>337</v>
      </c>
      <c r="D187" s="1188" t="s">
        <v>354</v>
      </c>
      <c r="E187" s="1189" t="s">
        <v>32</v>
      </c>
      <c r="F187" s="1188"/>
      <c r="G187" s="1188" t="s">
        <v>580</v>
      </c>
      <c r="H187" s="1190" t="s">
        <v>581</v>
      </c>
      <c r="I187" s="1190" t="s">
        <v>109</v>
      </c>
      <c r="J187" s="1192">
        <v>71429</v>
      </c>
      <c r="K187" s="1192">
        <v>71429</v>
      </c>
      <c r="L187" s="1194">
        <f>L186/L185</f>
        <v>71428.571428571435</v>
      </c>
      <c r="M187" s="1194">
        <f>M186/M185</f>
        <v>100000</v>
      </c>
      <c r="N187" s="1091"/>
      <c r="O187" s="1091"/>
      <c r="P187" s="1091"/>
      <c r="Q187" s="1091"/>
      <c r="R187" s="1091"/>
      <c r="S187" s="1091"/>
      <c r="T187" s="1091"/>
    </row>
    <row r="188" spans="1:20" ht="15.75">
      <c r="A188" s="1091"/>
      <c r="B188" s="1091"/>
      <c r="C188" s="1187"/>
      <c r="D188" s="1188"/>
      <c r="E188" s="1189"/>
      <c r="F188" s="1188"/>
      <c r="G188" s="1188"/>
      <c r="H188" s="1195" t="s">
        <v>110</v>
      </c>
      <c r="I188" s="1196"/>
      <c r="J188" s="1197">
        <v>21429</v>
      </c>
      <c r="K188" s="1197">
        <v>0</v>
      </c>
      <c r="L188" s="1198">
        <f>L187-K187</f>
        <v>-0.42857142856519204</v>
      </c>
      <c r="M188" s="1198">
        <f>M187-L187</f>
        <v>28571.428571428565</v>
      </c>
      <c r="N188" s="1091"/>
      <c r="O188" s="1091"/>
      <c r="P188" s="1091"/>
      <c r="Q188" s="1091"/>
      <c r="R188" s="1091"/>
      <c r="S188" s="1091"/>
      <c r="T188" s="1091"/>
    </row>
    <row r="189" spans="1:20" ht="15.75">
      <c r="A189" s="1091"/>
      <c r="B189" s="1091"/>
      <c r="C189" s="1187" t="s">
        <v>337</v>
      </c>
      <c r="D189" s="1188" t="s">
        <v>354</v>
      </c>
      <c r="E189" s="1189" t="s">
        <v>32</v>
      </c>
      <c r="F189" s="1188"/>
      <c r="G189" s="1188" t="s">
        <v>580</v>
      </c>
      <c r="H189" s="1190" t="s">
        <v>581</v>
      </c>
      <c r="I189" s="1191" t="s">
        <v>111</v>
      </c>
      <c r="J189" s="1192">
        <v>14</v>
      </c>
      <c r="K189" s="1192">
        <v>14</v>
      </c>
      <c r="L189" s="1194">
        <v>14</v>
      </c>
      <c r="M189" s="1194">
        <v>10</v>
      </c>
      <c r="N189" s="1091"/>
      <c r="O189" s="1091"/>
      <c r="P189" s="1091"/>
      <c r="Q189" s="1091"/>
      <c r="R189" s="1091"/>
      <c r="S189" s="1091"/>
      <c r="T189" s="1091"/>
    </row>
    <row r="190" spans="1:20" ht="15.75">
      <c r="A190" s="1091"/>
      <c r="B190" s="1091"/>
      <c r="C190" s="1187" t="s">
        <v>337</v>
      </c>
      <c r="D190" s="1188" t="s">
        <v>354</v>
      </c>
      <c r="E190" s="1189" t="s">
        <v>32</v>
      </c>
      <c r="F190" s="1188"/>
      <c r="G190" s="1188" t="s">
        <v>580</v>
      </c>
      <c r="H190" s="1190" t="s">
        <v>581</v>
      </c>
      <c r="I190" s="1190" t="s">
        <v>112</v>
      </c>
      <c r="J190" s="1192">
        <v>1000000</v>
      </c>
      <c r="K190" s="1192">
        <v>340000</v>
      </c>
      <c r="L190" s="1194">
        <v>500000</v>
      </c>
      <c r="M190" s="1194">
        <v>1000000</v>
      </c>
      <c r="N190" s="1091"/>
      <c r="O190" s="1091"/>
      <c r="P190" s="1091"/>
      <c r="Q190" s="1091"/>
      <c r="R190" s="1091"/>
      <c r="S190" s="1091"/>
      <c r="T190" s="1091"/>
    </row>
    <row r="191" spans="1:20" ht="15.75">
      <c r="A191" s="1091"/>
      <c r="B191" s="1091"/>
      <c r="C191" s="1187" t="s">
        <v>337</v>
      </c>
      <c r="D191" s="1188" t="s">
        <v>354</v>
      </c>
      <c r="E191" s="1189" t="s">
        <v>32</v>
      </c>
      <c r="F191" s="1188"/>
      <c r="G191" s="1188" t="s">
        <v>580</v>
      </c>
      <c r="H191" s="1190" t="s">
        <v>581</v>
      </c>
      <c r="I191" s="1190" t="s">
        <v>113</v>
      </c>
      <c r="J191" s="1192">
        <v>71429</v>
      </c>
      <c r="K191" s="1192">
        <v>24286</v>
      </c>
      <c r="L191" s="1194">
        <f>L190/L189</f>
        <v>35714.285714285717</v>
      </c>
      <c r="M191" s="1194">
        <f>M190/M189</f>
        <v>100000</v>
      </c>
      <c r="N191" s="1091"/>
      <c r="O191" s="1091"/>
      <c r="P191" s="1091"/>
      <c r="Q191" s="1091"/>
      <c r="R191" s="1091"/>
      <c r="S191" s="1091"/>
      <c r="T191" s="1091"/>
    </row>
    <row r="192" spans="1:20" ht="15.75">
      <c r="A192" s="1091"/>
      <c r="B192" s="1091"/>
      <c r="C192" s="1187"/>
      <c r="D192" s="1188"/>
      <c r="E192" s="1189"/>
      <c r="F192" s="1188"/>
      <c r="G192" s="1188"/>
      <c r="H192" s="1195" t="s">
        <v>114</v>
      </c>
      <c r="I192" s="1196"/>
      <c r="J192" s="1197">
        <v>31429</v>
      </c>
      <c r="K192" s="1197">
        <v>-47143</v>
      </c>
      <c r="L192" s="1198">
        <f>L191-K191</f>
        <v>11428.285714285717</v>
      </c>
      <c r="M192" s="1198">
        <f>M191-L191</f>
        <v>64285.714285714283</v>
      </c>
      <c r="N192" s="1091"/>
      <c r="O192" s="1091"/>
      <c r="P192" s="1091"/>
      <c r="Q192" s="1091"/>
      <c r="R192" s="1091"/>
      <c r="S192" s="1091"/>
      <c r="T192" s="1091"/>
    </row>
    <row r="193" spans="1:20" ht="15.75">
      <c r="A193" s="1091"/>
      <c r="B193" s="1091"/>
      <c r="C193" s="1187" t="s">
        <v>337</v>
      </c>
      <c r="D193" s="1188" t="s">
        <v>354</v>
      </c>
      <c r="E193" s="1189" t="s">
        <v>32</v>
      </c>
      <c r="F193" s="1188"/>
      <c r="G193" s="1188" t="s">
        <v>580</v>
      </c>
      <c r="H193" s="1190" t="s">
        <v>581</v>
      </c>
      <c r="I193" s="1191" t="s">
        <v>115</v>
      </c>
      <c r="J193" s="1192">
        <v>26</v>
      </c>
      <c r="K193" s="1192">
        <v>28</v>
      </c>
      <c r="L193" s="1194">
        <v>11</v>
      </c>
      <c r="M193" s="1194">
        <v>0</v>
      </c>
      <c r="N193" s="1091"/>
      <c r="O193" s="1091"/>
      <c r="P193" s="1091"/>
      <c r="Q193" s="1091"/>
      <c r="R193" s="1091"/>
      <c r="S193" s="1091"/>
      <c r="T193" s="1091"/>
    </row>
    <row r="194" spans="1:20" ht="15.75">
      <c r="A194" s="1091"/>
      <c r="B194" s="1091"/>
      <c r="C194" s="1187" t="s">
        <v>337</v>
      </c>
      <c r="D194" s="1188" t="s">
        <v>354</v>
      </c>
      <c r="E194" s="1189" t="s">
        <v>32</v>
      </c>
      <c r="F194" s="1188"/>
      <c r="G194" s="1188" t="s">
        <v>580</v>
      </c>
      <c r="H194" s="1190" t="s">
        <v>581</v>
      </c>
      <c r="I194" s="1190" t="s">
        <v>116</v>
      </c>
      <c r="J194" s="1192">
        <v>696384</v>
      </c>
      <c r="K194" s="1192">
        <v>330960</v>
      </c>
      <c r="L194" s="1194">
        <v>411480</v>
      </c>
      <c r="M194" s="1194">
        <v>0</v>
      </c>
      <c r="N194" s="1091"/>
      <c r="O194" s="1091"/>
      <c r="P194" s="1091"/>
      <c r="Q194" s="1091"/>
      <c r="R194" s="1091"/>
      <c r="S194" s="1091"/>
      <c r="T194" s="1091"/>
    </row>
    <row r="195" spans="1:20" ht="15.75">
      <c r="A195" s="1091"/>
      <c r="B195" s="1091"/>
      <c r="C195" s="1187" t="s">
        <v>337</v>
      </c>
      <c r="D195" s="1188" t="s">
        <v>354</v>
      </c>
      <c r="E195" s="1189" t="s">
        <v>32</v>
      </c>
      <c r="F195" s="1188"/>
      <c r="G195" s="1188" t="s">
        <v>580</v>
      </c>
      <c r="H195" s="1190" t="s">
        <v>581</v>
      </c>
      <c r="I195" s="1190" t="s">
        <v>117</v>
      </c>
      <c r="J195" s="1192">
        <v>26784</v>
      </c>
      <c r="K195" s="1192">
        <v>11820</v>
      </c>
      <c r="L195" s="1194">
        <f>L194/L193</f>
        <v>37407.272727272728</v>
      </c>
      <c r="M195" s="1194">
        <v>0</v>
      </c>
      <c r="N195" s="1091"/>
      <c r="O195" s="1091"/>
      <c r="P195" s="1091"/>
      <c r="Q195" s="1091"/>
      <c r="R195" s="1091"/>
      <c r="S195" s="1091"/>
      <c r="T195" s="1091"/>
    </row>
    <row r="196" spans="1:20" ht="31.5">
      <c r="A196" s="1091"/>
      <c r="B196" s="1091"/>
      <c r="C196" s="1187"/>
      <c r="D196" s="1188"/>
      <c r="E196" s="1189"/>
      <c r="F196" s="1188"/>
      <c r="G196" s="1188"/>
      <c r="H196" s="1200" t="s">
        <v>118</v>
      </c>
      <c r="I196" s="1201"/>
      <c r="J196" s="1202">
        <v>-675096</v>
      </c>
      <c r="K196" s="1202">
        <v>-14964</v>
      </c>
      <c r="L196" s="1202">
        <f>L195-K195</f>
        <v>25587.272727272728</v>
      </c>
      <c r="M196" s="1202">
        <f>M195-L195</f>
        <v>-37407.272727272728</v>
      </c>
      <c r="N196" s="1091"/>
      <c r="O196" s="1091"/>
      <c r="P196" s="1091"/>
      <c r="Q196" s="1091"/>
      <c r="R196" s="1091"/>
      <c r="S196" s="1091"/>
      <c r="T196" s="1091"/>
    </row>
    <row r="197" spans="1:20" ht="15.75">
      <c r="A197" s="1091"/>
      <c r="B197" s="1091"/>
      <c r="C197" s="1187" t="s">
        <v>337</v>
      </c>
      <c r="D197" s="1188" t="s">
        <v>354</v>
      </c>
      <c r="E197" s="1189" t="s">
        <v>32</v>
      </c>
      <c r="F197" s="1188"/>
      <c r="G197" s="1188" t="s">
        <v>582</v>
      </c>
      <c r="H197" s="1190" t="s">
        <v>583</v>
      </c>
      <c r="I197" s="1191" t="s">
        <v>107</v>
      </c>
      <c r="J197" s="1192">
        <v>20</v>
      </c>
      <c r="K197" s="1192">
        <v>20</v>
      </c>
      <c r="L197" s="1194">
        <v>20</v>
      </c>
      <c r="M197" s="1194">
        <v>20</v>
      </c>
      <c r="N197" s="1091"/>
      <c r="O197" s="1091"/>
      <c r="P197" s="1091"/>
      <c r="Q197" s="1091"/>
      <c r="R197" s="1091"/>
      <c r="S197" s="1091"/>
      <c r="T197" s="1091"/>
    </row>
    <row r="198" spans="1:20" ht="15.75">
      <c r="A198" s="1091"/>
      <c r="B198" s="1091"/>
      <c r="C198" s="1187" t="s">
        <v>337</v>
      </c>
      <c r="D198" s="1188" t="s">
        <v>354</v>
      </c>
      <c r="E198" s="1189" t="s">
        <v>32</v>
      </c>
      <c r="F198" s="1188"/>
      <c r="G198" s="1188" t="s">
        <v>582</v>
      </c>
      <c r="H198" s="1190" t="s">
        <v>583</v>
      </c>
      <c r="I198" s="1190" t="s">
        <v>108</v>
      </c>
      <c r="J198" s="1192">
        <v>1000000</v>
      </c>
      <c r="K198" s="1192">
        <v>1000000</v>
      </c>
      <c r="L198" s="1194">
        <v>1000000</v>
      </c>
      <c r="M198" s="1194">
        <v>1000000</v>
      </c>
      <c r="N198" s="1091"/>
      <c r="O198" s="1091"/>
      <c r="P198" s="1091"/>
      <c r="Q198" s="1091"/>
      <c r="R198" s="1091"/>
      <c r="S198" s="1091"/>
      <c r="T198" s="1091"/>
    </row>
    <row r="199" spans="1:20" ht="15.75">
      <c r="A199" s="1091"/>
      <c r="B199" s="1091"/>
      <c r="C199" s="1187" t="s">
        <v>337</v>
      </c>
      <c r="D199" s="1188" t="s">
        <v>354</v>
      </c>
      <c r="E199" s="1189" t="s">
        <v>32</v>
      </c>
      <c r="F199" s="1188"/>
      <c r="G199" s="1188" t="s">
        <v>582</v>
      </c>
      <c r="H199" s="1190" t="s">
        <v>583</v>
      </c>
      <c r="I199" s="1190" t="s">
        <v>109</v>
      </c>
      <c r="J199" s="1192">
        <v>50000</v>
      </c>
      <c r="K199" s="1192">
        <v>50000</v>
      </c>
      <c r="L199" s="1194">
        <f>L198/L197</f>
        <v>50000</v>
      </c>
      <c r="M199" s="1194">
        <f>M198/M197</f>
        <v>50000</v>
      </c>
      <c r="N199" s="1091"/>
      <c r="O199" s="1091"/>
      <c r="P199" s="1091"/>
      <c r="Q199" s="1091"/>
      <c r="R199" s="1091"/>
      <c r="S199" s="1091"/>
      <c r="T199" s="1091"/>
    </row>
    <row r="200" spans="1:20" ht="15.75">
      <c r="A200" s="1091"/>
      <c r="B200" s="1091"/>
      <c r="C200" s="1187"/>
      <c r="D200" s="1188"/>
      <c r="E200" s="1189"/>
      <c r="F200" s="1188"/>
      <c r="G200" s="1188"/>
      <c r="H200" s="1195" t="s">
        <v>110</v>
      </c>
      <c r="I200" s="1196"/>
      <c r="J200" s="1197">
        <v>0</v>
      </c>
      <c r="K200" s="1197">
        <v>0</v>
      </c>
      <c r="L200" s="1198">
        <f>L199-K199</f>
        <v>0</v>
      </c>
      <c r="M200" s="1198">
        <f>M199-L199</f>
        <v>0</v>
      </c>
      <c r="N200" s="1091"/>
      <c r="O200" s="1091"/>
      <c r="P200" s="1091"/>
      <c r="Q200" s="1091"/>
      <c r="R200" s="1091"/>
      <c r="S200" s="1091"/>
      <c r="T200" s="1091"/>
    </row>
    <row r="201" spans="1:20" ht="15.75">
      <c r="A201" s="1091"/>
      <c r="B201" s="1091"/>
      <c r="C201" s="1187" t="s">
        <v>337</v>
      </c>
      <c r="D201" s="1188" t="s">
        <v>354</v>
      </c>
      <c r="E201" s="1189" t="s">
        <v>32</v>
      </c>
      <c r="F201" s="1188"/>
      <c r="G201" s="1188" t="s">
        <v>582</v>
      </c>
      <c r="H201" s="1190" t="s">
        <v>583</v>
      </c>
      <c r="I201" s="1191" t="s">
        <v>111</v>
      </c>
      <c r="J201" s="1192">
        <v>20</v>
      </c>
      <c r="K201" s="1192">
        <v>20</v>
      </c>
      <c r="L201" s="1194">
        <v>0</v>
      </c>
      <c r="M201" s="1194">
        <v>20</v>
      </c>
      <c r="N201" s="1091"/>
      <c r="O201" s="1091"/>
      <c r="P201" s="1091"/>
      <c r="Q201" s="1091"/>
      <c r="R201" s="1091"/>
      <c r="S201" s="1091"/>
      <c r="T201" s="1091"/>
    </row>
    <row r="202" spans="1:20" ht="15.75">
      <c r="A202" s="1091"/>
      <c r="B202" s="1091"/>
      <c r="C202" s="1187" t="s">
        <v>337</v>
      </c>
      <c r="D202" s="1188" t="s">
        <v>354</v>
      </c>
      <c r="E202" s="1189" t="s">
        <v>32</v>
      </c>
      <c r="F202" s="1188"/>
      <c r="G202" s="1188" t="s">
        <v>582</v>
      </c>
      <c r="H202" s="1190" t="s">
        <v>583</v>
      </c>
      <c r="I202" s="1190" t="s">
        <v>112</v>
      </c>
      <c r="J202" s="1192">
        <v>1000000</v>
      </c>
      <c r="K202" s="1192">
        <v>0</v>
      </c>
      <c r="L202" s="1194">
        <v>0</v>
      </c>
      <c r="M202" s="1194">
        <v>1000000</v>
      </c>
      <c r="N202" s="1091"/>
      <c r="O202" s="1091"/>
      <c r="P202" s="1091"/>
      <c r="Q202" s="1091"/>
      <c r="R202" s="1091"/>
      <c r="S202" s="1091"/>
      <c r="T202" s="1091"/>
    </row>
    <row r="203" spans="1:20" ht="15.75">
      <c r="A203" s="1091"/>
      <c r="B203" s="1091"/>
      <c r="C203" s="1187" t="s">
        <v>337</v>
      </c>
      <c r="D203" s="1188" t="s">
        <v>354</v>
      </c>
      <c r="E203" s="1189" t="s">
        <v>32</v>
      </c>
      <c r="F203" s="1188"/>
      <c r="G203" s="1188" t="s">
        <v>582</v>
      </c>
      <c r="H203" s="1190" t="s">
        <v>583</v>
      </c>
      <c r="I203" s="1190" t="s">
        <v>113</v>
      </c>
      <c r="J203" s="1192">
        <v>50000</v>
      </c>
      <c r="K203" s="1192">
        <v>0</v>
      </c>
      <c r="L203" s="1194">
        <v>0</v>
      </c>
      <c r="M203" s="1194">
        <f>M202/M201</f>
        <v>50000</v>
      </c>
      <c r="N203" s="1091"/>
      <c r="O203" s="1091"/>
      <c r="P203" s="1091"/>
      <c r="Q203" s="1091"/>
      <c r="R203" s="1091"/>
      <c r="S203" s="1091"/>
      <c r="T203" s="1091"/>
    </row>
    <row r="204" spans="1:20" ht="15.75">
      <c r="A204" s="1091"/>
      <c r="B204" s="1091"/>
      <c r="C204" s="1187"/>
      <c r="D204" s="1188"/>
      <c r="E204" s="1189"/>
      <c r="F204" s="1188"/>
      <c r="G204" s="1188"/>
      <c r="H204" s="1195" t="s">
        <v>114</v>
      </c>
      <c r="I204" s="1196"/>
      <c r="J204" s="1197">
        <v>25000</v>
      </c>
      <c r="K204" s="1197">
        <v>-50000</v>
      </c>
      <c r="L204" s="1198">
        <f>L203-K203</f>
        <v>0</v>
      </c>
      <c r="M204" s="1198">
        <f>M203-L203</f>
        <v>50000</v>
      </c>
      <c r="N204" s="1091"/>
      <c r="O204" s="1091"/>
      <c r="P204" s="1091"/>
      <c r="Q204" s="1091"/>
      <c r="R204" s="1091"/>
      <c r="S204" s="1091"/>
      <c r="T204" s="1091"/>
    </row>
    <row r="205" spans="1:20" ht="15.75">
      <c r="A205" s="1091"/>
      <c r="B205" s="1091"/>
      <c r="C205" s="1187" t="s">
        <v>337</v>
      </c>
      <c r="D205" s="1188" t="s">
        <v>354</v>
      </c>
      <c r="E205" s="1189" t="s">
        <v>32</v>
      </c>
      <c r="F205" s="1188"/>
      <c r="G205" s="1188" t="s">
        <v>582</v>
      </c>
      <c r="H205" s="1190" t="s">
        <v>583</v>
      </c>
      <c r="I205" s="1191" t="s">
        <v>115</v>
      </c>
      <c r="J205" s="1192">
        <v>50</v>
      </c>
      <c r="K205" s="1192"/>
      <c r="L205" s="1194">
        <v>0</v>
      </c>
      <c r="M205" s="1194">
        <v>0</v>
      </c>
      <c r="N205" s="1091"/>
      <c r="O205" s="1091"/>
      <c r="P205" s="1091"/>
      <c r="Q205" s="1091"/>
      <c r="R205" s="1091"/>
      <c r="S205" s="1091"/>
      <c r="T205" s="1091"/>
    </row>
    <row r="206" spans="1:20" ht="15.75">
      <c r="A206" s="1091"/>
      <c r="B206" s="1091"/>
      <c r="C206" s="1187" t="s">
        <v>337</v>
      </c>
      <c r="D206" s="1188" t="s">
        <v>354</v>
      </c>
      <c r="E206" s="1189" t="s">
        <v>32</v>
      </c>
      <c r="F206" s="1188"/>
      <c r="G206" s="1188" t="s">
        <v>582</v>
      </c>
      <c r="H206" s="1190" t="s">
        <v>583</v>
      </c>
      <c r="I206" s="1190" t="s">
        <v>116</v>
      </c>
      <c r="J206" s="1192">
        <v>816000</v>
      </c>
      <c r="K206" s="1192">
        <v>0</v>
      </c>
      <c r="L206" s="1194">
        <v>0</v>
      </c>
      <c r="M206" s="1194">
        <v>0</v>
      </c>
      <c r="N206" s="1091"/>
      <c r="O206" s="1091"/>
      <c r="P206" s="1091"/>
      <c r="Q206" s="1091"/>
      <c r="R206" s="1091"/>
      <c r="S206" s="1091"/>
      <c r="T206" s="1091"/>
    </row>
    <row r="207" spans="1:20" ht="15.75">
      <c r="A207" s="1091"/>
      <c r="B207" s="1091"/>
      <c r="C207" s="1187" t="s">
        <v>337</v>
      </c>
      <c r="D207" s="1188" t="s">
        <v>354</v>
      </c>
      <c r="E207" s="1189" t="s">
        <v>32</v>
      </c>
      <c r="F207" s="1188"/>
      <c r="G207" s="1188" t="s">
        <v>582</v>
      </c>
      <c r="H207" s="1190" t="s">
        <v>583</v>
      </c>
      <c r="I207" s="1190" t="s">
        <v>117</v>
      </c>
      <c r="J207" s="1192">
        <v>16320</v>
      </c>
      <c r="K207" s="1192">
        <v>0</v>
      </c>
      <c r="L207" s="1194">
        <v>0</v>
      </c>
      <c r="M207" s="1194">
        <v>0</v>
      </c>
      <c r="N207" s="1091"/>
      <c r="O207" s="1091"/>
      <c r="P207" s="1091"/>
      <c r="Q207" s="1091"/>
      <c r="R207" s="1091"/>
      <c r="S207" s="1091"/>
      <c r="T207" s="1091"/>
    </row>
    <row r="208" spans="1:20" ht="31.5">
      <c r="A208" s="1091"/>
      <c r="B208" s="1091"/>
      <c r="C208" s="1187"/>
      <c r="D208" s="1188"/>
      <c r="E208" s="1189"/>
      <c r="F208" s="1188"/>
      <c r="G208" s="1188"/>
      <c r="H208" s="1200" t="s">
        <v>118</v>
      </c>
      <c r="I208" s="1201"/>
      <c r="J208" s="1202">
        <v>-463678</v>
      </c>
      <c r="K208" s="1202">
        <v>-16320</v>
      </c>
      <c r="L208" s="1202">
        <v>0</v>
      </c>
      <c r="M208" s="1202">
        <v>0</v>
      </c>
      <c r="N208" s="1091"/>
      <c r="O208" s="1091"/>
      <c r="P208" s="1091"/>
      <c r="Q208" s="1091"/>
      <c r="R208" s="1091"/>
      <c r="S208" s="1091"/>
      <c r="T208" s="1091"/>
    </row>
    <row r="209" spans="1:20" ht="15.75">
      <c r="A209" s="1091"/>
      <c r="B209" s="1091"/>
      <c r="C209" s="1091"/>
      <c r="D209" s="1091"/>
      <c r="E209" s="1091"/>
      <c r="F209" s="1091"/>
      <c r="G209" s="1091"/>
      <c r="H209" s="1091"/>
      <c r="I209" s="1091"/>
      <c r="J209" s="1091"/>
      <c r="K209" s="1091"/>
      <c r="L209" s="1091"/>
      <c r="M209" s="1091"/>
      <c r="N209" s="1091"/>
      <c r="O209" s="1091"/>
      <c r="P209" s="1091"/>
      <c r="Q209" s="1091"/>
      <c r="R209" s="1091"/>
      <c r="S209" s="1091"/>
      <c r="T209" s="1091"/>
    </row>
    <row r="210" spans="1:20" ht="15.75">
      <c r="A210" s="1089"/>
      <c r="B210" s="1089"/>
      <c r="C210" s="1955" t="s">
        <v>416</v>
      </c>
      <c r="D210" s="1104" t="s">
        <v>410</v>
      </c>
      <c r="E210" s="1960"/>
      <c r="F210" s="1960"/>
      <c r="G210" s="1091"/>
      <c r="H210" s="1973" t="s">
        <v>409</v>
      </c>
      <c r="I210" s="1973"/>
      <c r="J210" s="1105" t="s">
        <v>410</v>
      </c>
      <c r="K210" s="1949"/>
      <c r="L210" s="1950"/>
      <c r="M210" s="1951"/>
      <c r="N210" s="1091"/>
      <c r="O210" s="1089"/>
      <c r="P210" s="1091"/>
      <c r="Q210" s="1091"/>
      <c r="R210" s="1091"/>
      <c r="S210" s="1091"/>
      <c r="T210" s="1091"/>
    </row>
    <row r="211" spans="1:20" ht="15.75">
      <c r="A211" s="1089"/>
      <c r="B211" s="1089"/>
      <c r="C211" s="1955"/>
      <c r="D211" s="1104" t="s">
        <v>411</v>
      </c>
      <c r="E211" s="1960"/>
      <c r="F211" s="1960"/>
      <c r="G211" s="1091"/>
      <c r="H211" s="1973"/>
      <c r="I211" s="1973"/>
      <c r="J211" s="1105" t="s">
        <v>411</v>
      </c>
      <c r="K211" s="1949"/>
      <c r="L211" s="1950"/>
      <c r="M211" s="1951"/>
      <c r="N211" s="1091"/>
      <c r="O211" s="1089"/>
      <c r="P211" s="1091"/>
      <c r="Q211" s="1091"/>
      <c r="R211" s="1091"/>
      <c r="S211" s="1091"/>
      <c r="T211" s="1091"/>
    </row>
    <row r="212" spans="1:20" ht="15.75">
      <c r="A212" s="1089"/>
      <c r="B212" s="1089"/>
      <c r="C212" s="1955"/>
      <c r="D212" s="1104" t="s">
        <v>412</v>
      </c>
      <c r="E212" s="1960"/>
      <c r="F212" s="1960"/>
      <c r="G212" s="1091"/>
      <c r="H212" s="1973"/>
      <c r="I212" s="1973"/>
      <c r="J212" s="1105" t="s">
        <v>412</v>
      </c>
      <c r="K212" s="1949"/>
      <c r="L212" s="1950"/>
      <c r="M212" s="1951"/>
      <c r="N212" s="1091"/>
      <c r="O212" s="1089"/>
      <c r="P212" s="1091"/>
      <c r="Q212" s="1091"/>
      <c r="R212" s="1091"/>
      <c r="S212" s="1091"/>
      <c r="T212" s="1091"/>
    </row>
    <row r="213" spans="1:20" ht="15.75">
      <c r="A213" s="1091"/>
      <c r="B213" s="1091"/>
      <c r="C213" s="1091"/>
      <c r="D213" s="1091"/>
      <c r="E213" s="1091"/>
      <c r="F213" s="1091"/>
      <c r="G213" s="1091"/>
      <c r="H213" s="1091"/>
      <c r="I213" s="1091"/>
      <c r="J213" s="1091"/>
      <c r="K213" s="1091"/>
      <c r="L213" s="1091"/>
      <c r="M213" s="1091"/>
      <c r="N213" s="1091"/>
      <c r="O213" s="1091"/>
      <c r="P213" s="1091"/>
      <c r="Q213" s="1091"/>
      <c r="R213" s="1091"/>
      <c r="S213" s="1091"/>
      <c r="T213" s="1091"/>
    </row>
    <row r="214" spans="1:20" ht="15.75">
      <c r="A214" s="1091"/>
      <c r="B214" s="1091"/>
      <c r="C214" s="1091"/>
      <c r="D214" s="1091"/>
      <c r="E214" s="1091"/>
      <c r="F214" s="1091"/>
      <c r="G214" s="1091"/>
      <c r="H214" s="1091"/>
      <c r="I214" s="1091"/>
      <c r="J214" s="1091"/>
      <c r="K214" s="1091"/>
      <c r="L214" s="1091"/>
      <c r="M214" s="1091"/>
      <c r="N214" s="1091"/>
      <c r="O214" s="1091"/>
      <c r="P214" s="1091"/>
      <c r="Q214" s="1091"/>
      <c r="R214" s="1091"/>
      <c r="S214" s="1091"/>
      <c r="T214" s="1091"/>
    </row>
    <row r="215" spans="1:20" ht="15.75">
      <c r="A215" s="1091"/>
      <c r="B215" s="1091"/>
      <c r="C215" s="1091"/>
      <c r="D215" s="1091"/>
      <c r="E215" s="1091"/>
      <c r="F215" s="1091"/>
      <c r="G215" s="1091"/>
      <c r="H215" s="1091"/>
      <c r="I215" s="1091"/>
      <c r="J215" s="1091"/>
      <c r="K215" s="1091"/>
      <c r="L215" s="1091"/>
      <c r="M215" s="1091"/>
      <c r="N215" s="1091"/>
      <c r="O215" s="1091"/>
      <c r="P215" s="1091"/>
      <c r="Q215" s="1091"/>
      <c r="R215" s="1091"/>
      <c r="S215" s="1091"/>
      <c r="T215" s="1091"/>
    </row>
    <row r="216" spans="1:20" ht="15.75">
      <c r="A216" s="1091"/>
      <c r="B216" s="1091"/>
      <c r="C216" s="1091"/>
      <c r="D216" s="1091"/>
      <c r="E216" s="1091"/>
      <c r="F216" s="1091"/>
      <c r="G216" s="1091"/>
      <c r="H216" s="1091"/>
      <c r="I216" s="1091"/>
      <c r="J216" s="1091"/>
      <c r="K216" s="1091"/>
      <c r="L216" s="1091"/>
      <c r="M216" s="1091"/>
      <c r="N216" s="1091"/>
      <c r="O216" s="1091"/>
      <c r="P216" s="1091"/>
      <c r="Q216" s="1091"/>
      <c r="R216" s="1091"/>
      <c r="S216" s="1091"/>
      <c r="T216" s="1091"/>
    </row>
    <row r="217" spans="1:20" ht="15.75">
      <c r="A217" s="1091"/>
      <c r="B217" s="1091"/>
      <c r="C217" s="1091"/>
      <c r="D217" s="1091"/>
      <c r="E217" s="1091"/>
      <c r="F217" s="1091"/>
      <c r="G217" s="1091"/>
      <c r="H217" s="1091"/>
      <c r="I217" s="1091"/>
      <c r="J217" s="1091"/>
      <c r="K217" s="1091"/>
      <c r="L217" s="1091"/>
      <c r="M217" s="1091"/>
      <c r="N217" s="1091"/>
      <c r="O217" s="1091"/>
      <c r="P217" s="1091"/>
      <c r="Q217" s="1091"/>
      <c r="R217" s="1091"/>
      <c r="S217" s="1091"/>
      <c r="T217" s="1091"/>
    </row>
    <row r="218" spans="1:20" ht="15.75">
      <c r="A218" s="1091"/>
      <c r="B218" s="1091"/>
      <c r="C218" s="1964" t="s">
        <v>119</v>
      </c>
      <c r="D218" s="1964"/>
      <c r="E218" s="1964"/>
      <c r="F218" s="1964"/>
      <c r="G218" s="1964"/>
      <c r="H218" s="1964"/>
      <c r="I218" s="1964"/>
      <c r="J218" s="1964"/>
      <c r="K218" s="1964"/>
      <c r="L218" s="1964"/>
      <c r="M218" s="1091"/>
      <c r="N218" s="1091"/>
      <c r="O218" s="1091"/>
      <c r="P218" s="1091"/>
      <c r="Q218" s="1091"/>
      <c r="R218" s="1091"/>
      <c r="S218" s="1091"/>
      <c r="T218" s="1091"/>
    </row>
    <row r="219" spans="1:20" ht="16.5" thickBot="1">
      <c r="A219" s="1091"/>
      <c r="B219" s="1091"/>
      <c r="C219" s="1965" t="s">
        <v>540</v>
      </c>
      <c r="D219" s="1965"/>
      <c r="E219" s="1965"/>
      <c r="F219" s="1965"/>
      <c r="G219" s="1965"/>
      <c r="H219" s="1107"/>
      <c r="I219" s="1107"/>
      <c r="J219" s="1107"/>
      <c r="K219" s="1107"/>
      <c r="L219" s="1107"/>
      <c r="M219" s="1091"/>
      <c r="N219" s="1091"/>
      <c r="O219" s="1091"/>
      <c r="P219" s="1091"/>
      <c r="Q219" s="1091"/>
      <c r="R219" s="1091"/>
      <c r="S219" s="1091"/>
      <c r="T219" s="1091"/>
    </row>
    <row r="220" spans="1:20" ht="31.5">
      <c r="A220" s="1091"/>
      <c r="B220" s="1091"/>
      <c r="C220" s="1203" t="s">
        <v>18</v>
      </c>
      <c r="D220" s="1966" t="s">
        <v>19</v>
      </c>
      <c r="E220" s="1966"/>
      <c r="F220" s="1967" t="s">
        <v>120</v>
      </c>
      <c r="G220" s="1967"/>
      <c r="H220" s="1968" t="s">
        <v>337</v>
      </c>
      <c r="I220" s="1968"/>
      <c r="J220" s="1968"/>
      <c r="K220" s="1968"/>
      <c r="L220" s="1968"/>
      <c r="M220" s="1091"/>
      <c r="N220" s="1091"/>
      <c r="O220" s="1091"/>
      <c r="P220" s="1091"/>
      <c r="Q220" s="1091"/>
      <c r="R220" s="1091"/>
      <c r="S220" s="1091"/>
      <c r="T220" s="1091"/>
    </row>
    <row r="221" spans="1:20" ht="48" thickBot="1">
      <c r="A221" s="1091"/>
      <c r="B221" s="1091"/>
      <c r="C221" s="1204" t="s">
        <v>121</v>
      </c>
      <c r="D221" s="1969" t="s">
        <v>32</v>
      </c>
      <c r="E221" s="1969"/>
      <c r="F221" s="1970" t="s">
        <v>28</v>
      </c>
      <c r="G221" s="1970"/>
      <c r="H221" s="1971" t="s">
        <v>354</v>
      </c>
      <c r="I221" s="1971"/>
      <c r="J221" s="1971"/>
      <c r="K221" s="1971"/>
      <c r="L221" s="1971"/>
      <c r="M221" s="1091"/>
      <c r="N221" s="1091"/>
      <c r="O221" s="1091"/>
      <c r="P221" s="1091"/>
      <c r="Q221" s="1091"/>
      <c r="R221" s="1091"/>
      <c r="S221" s="1091"/>
      <c r="T221" s="1091"/>
    </row>
    <row r="222" spans="1:20" ht="78.75">
      <c r="A222" s="1091"/>
      <c r="B222" s="1091"/>
      <c r="C222" s="1205" t="s">
        <v>122</v>
      </c>
      <c r="D222" s="1961" t="s">
        <v>586</v>
      </c>
      <c r="E222" s="1961"/>
      <c r="F222" s="1961"/>
      <c r="G222" s="1961"/>
      <c r="H222" s="1961"/>
      <c r="I222" s="1961"/>
      <c r="J222" s="1961"/>
      <c r="K222" s="1961"/>
      <c r="L222" s="1961"/>
      <c r="M222" s="1091"/>
      <c r="N222" s="1091"/>
      <c r="O222" s="1091"/>
      <c r="P222" s="1091"/>
      <c r="Q222" s="1091"/>
      <c r="R222" s="1091"/>
      <c r="S222" s="1091"/>
      <c r="T222" s="1091"/>
    </row>
    <row r="223" spans="1:20" ht="15.75">
      <c r="A223" s="1091"/>
      <c r="B223" s="1091"/>
      <c r="C223" s="1962" t="s">
        <v>123</v>
      </c>
      <c r="D223" s="1962"/>
      <c r="E223" s="1963" t="s">
        <v>124</v>
      </c>
      <c r="F223" s="1963"/>
      <c r="G223" s="1963"/>
      <c r="H223" s="1963"/>
      <c r="I223" s="1963"/>
      <c r="J223" s="1963"/>
      <c r="K223" s="1963"/>
      <c r="L223" s="1963"/>
      <c r="M223" s="1091"/>
      <c r="N223" s="1091"/>
      <c r="O223" s="1091"/>
      <c r="P223" s="1091"/>
      <c r="Q223" s="1091"/>
      <c r="R223" s="1091"/>
      <c r="S223" s="1091"/>
      <c r="T223" s="1091"/>
    </row>
    <row r="224" spans="1:20" ht="63">
      <c r="A224" s="1091"/>
      <c r="B224" s="1091"/>
      <c r="C224" s="1205" t="s">
        <v>125</v>
      </c>
      <c r="D224" s="1206" t="s">
        <v>126</v>
      </c>
      <c r="E224" s="1207" t="s">
        <v>395</v>
      </c>
      <c r="F224" s="1207" t="s">
        <v>127</v>
      </c>
      <c r="G224" s="1207" t="s">
        <v>396</v>
      </c>
      <c r="H224" s="1208" t="s">
        <v>545</v>
      </c>
      <c r="I224" s="1208" t="s">
        <v>546</v>
      </c>
      <c r="J224" s="1208" t="s">
        <v>397</v>
      </c>
      <c r="K224" s="1207" t="s">
        <v>398</v>
      </c>
      <c r="L224" s="1209" t="s">
        <v>128</v>
      </c>
      <c r="M224" s="1091"/>
      <c r="N224" s="1091"/>
      <c r="O224" s="1091"/>
      <c r="P224" s="1091"/>
      <c r="Q224" s="1091"/>
      <c r="R224" s="1091"/>
      <c r="S224" s="1091"/>
      <c r="T224" s="1091"/>
    </row>
    <row r="225" spans="1:20" ht="15.75">
      <c r="A225" s="1091"/>
      <c r="B225" s="1091"/>
      <c r="C225" s="1962" t="s">
        <v>130</v>
      </c>
      <c r="D225" s="1962"/>
      <c r="E225" s="1954"/>
      <c r="F225" s="1954"/>
      <c r="G225" s="1954"/>
      <c r="H225" s="1954"/>
      <c r="I225" s="1954"/>
      <c r="J225" s="1954"/>
      <c r="K225" s="1954"/>
      <c r="L225" s="1954"/>
      <c r="M225" s="1091"/>
      <c r="N225" s="1091"/>
      <c r="O225" s="1091"/>
      <c r="P225" s="1091"/>
      <c r="Q225" s="1091"/>
      <c r="R225" s="1091"/>
      <c r="S225" s="1091"/>
      <c r="T225" s="1091"/>
    </row>
    <row r="226" spans="1:20" ht="31.5">
      <c r="A226" s="1091"/>
      <c r="B226" s="1091"/>
      <c r="C226" s="1210" t="s">
        <v>131</v>
      </c>
      <c r="D226" s="1961" t="s">
        <v>587</v>
      </c>
      <c r="E226" s="1961"/>
      <c r="F226" s="1961"/>
      <c r="G226" s="1961"/>
      <c r="H226" s="1961"/>
      <c r="I226" s="1961"/>
      <c r="J226" s="1961"/>
      <c r="K226" s="1961"/>
      <c r="L226" s="1961"/>
      <c r="M226" s="1091"/>
      <c r="N226" s="1091"/>
      <c r="O226" s="1091"/>
      <c r="P226" s="1091"/>
      <c r="Q226" s="1091"/>
      <c r="R226" s="1091"/>
      <c r="S226" s="1091"/>
      <c r="T226" s="1091"/>
    </row>
    <row r="227" spans="1:20" ht="236.25">
      <c r="A227" s="1091"/>
      <c r="B227" s="1091"/>
      <c r="C227" s="1211"/>
      <c r="D227" s="1212" t="s">
        <v>588</v>
      </c>
      <c r="E227" s="1213"/>
      <c r="F227" s="1213"/>
      <c r="G227" s="1214">
        <v>0.95</v>
      </c>
      <c r="H227" s="1214">
        <v>0.95</v>
      </c>
      <c r="I227" s="1214">
        <v>0.95</v>
      </c>
      <c r="J227" s="1214">
        <v>0.95</v>
      </c>
      <c r="K227" s="1215">
        <f>I227-J227</f>
        <v>0</v>
      </c>
      <c r="L227" s="1216"/>
      <c r="M227" s="1091"/>
      <c r="N227" s="1091"/>
      <c r="O227" s="1091"/>
      <c r="P227" s="1091"/>
      <c r="Q227" s="1091"/>
      <c r="R227" s="1091"/>
      <c r="S227" s="1091"/>
      <c r="T227" s="1091"/>
    </row>
    <row r="228" spans="1:20" ht="110.25">
      <c r="A228" s="1091"/>
      <c r="B228" s="1091"/>
      <c r="C228" s="1211"/>
      <c r="D228" s="1212" t="s">
        <v>589</v>
      </c>
      <c r="E228" s="1213" t="s">
        <v>129</v>
      </c>
      <c r="F228" s="1213"/>
      <c r="G228" s="1217">
        <v>3060</v>
      </c>
      <c r="H228" s="1218">
        <v>3000</v>
      </c>
      <c r="I228" s="1218">
        <v>3000</v>
      </c>
      <c r="J228" s="1219">
        <v>1390</v>
      </c>
      <c r="K228" s="1218">
        <f>I228-J228</f>
        <v>1610</v>
      </c>
      <c r="L228" s="1216"/>
      <c r="M228" s="1091"/>
      <c r="N228" s="1091"/>
      <c r="O228" s="1091"/>
      <c r="P228" s="1091"/>
      <c r="Q228" s="1091"/>
      <c r="R228" s="1091"/>
      <c r="S228" s="1091"/>
      <c r="T228" s="1091"/>
    </row>
    <row r="229" spans="1:20" ht="15.75">
      <c r="A229" s="1091"/>
      <c r="B229" s="1091"/>
      <c r="C229" s="1952" t="s">
        <v>132</v>
      </c>
      <c r="D229" s="1952"/>
      <c r="E229" s="1953"/>
      <c r="F229" s="1953"/>
      <c r="G229" s="1953"/>
      <c r="H229" s="1953"/>
      <c r="I229" s="1953"/>
      <c r="J229" s="1953"/>
      <c r="K229" s="1953"/>
      <c r="L229" s="1953"/>
      <c r="M229" s="1091"/>
      <c r="N229" s="1091"/>
      <c r="O229" s="1091"/>
      <c r="P229" s="1091"/>
      <c r="Q229" s="1091"/>
      <c r="R229" s="1091"/>
      <c r="S229" s="1091"/>
      <c r="T229" s="1091"/>
    </row>
    <row r="230" spans="1:20" ht="47.25">
      <c r="A230" s="1091"/>
      <c r="B230" s="1091"/>
      <c r="C230" s="1205" t="s">
        <v>133</v>
      </c>
      <c r="D230" s="1206" t="s">
        <v>134</v>
      </c>
      <c r="E230" s="1954"/>
      <c r="F230" s="1954"/>
      <c r="G230" s="1954"/>
      <c r="H230" s="1954"/>
      <c r="I230" s="1954"/>
      <c r="J230" s="1954"/>
      <c r="K230" s="1954"/>
      <c r="L230" s="1954"/>
      <c r="M230" s="1091"/>
      <c r="N230" s="1091"/>
      <c r="O230" s="1091"/>
      <c r="P230" s="1091"/>
      <c r="Q230" s="1091"/>
      <c r="R230" s="1091"/>
      <c r="S230" s="1091"/>
      <c r="T230" s="1091"/>
    </row>
    <row r="231" spans="1:20" ht="78.75">
      <c r="A231" s="1091"/>
      <c r="B231" s="1091"/>
      <c r="C231" s="1211" t="s">
        <v>576</v>
      </c>
      <c r="D231" s="1220" t="s">
        <v>577</v>
      </c>
      <c r="E231" s="1221"/>
      <c r="F231" s="1222" t="s">
        <v>93</v>
      </c>
      <c r="G231" s="1223">
        <v>2240</v>
      </c>
      <c r="H231" s="1223">
        <v>3000</v>
      </c>
      <c r="I231" s="1223">
        <v>3000</v>
      </c>
      <c r="J231" s="1223">
        <v>946</v>
      </c>
      <c r="K231" s="1223">
        <f>I231-J231</f>
        <v>2054</v>
      </c>
      <c r="L231" s="1224">
        <f>J231/I231*100</f>
        <v>31.533333333333335</v>
      </c>
      <c r="M231" s="1091"/>
      <c r="N231" s="1091"/>
      <c r="O231" s="1091"/>
      <c r="P231" s="1091"/>
      <c r="Q231" s="1091"/>
      <c r="R231" s="1091"/>
      <c r="S231" s="1091"/>
      <c r="T231" s="1091"/>
    </row>
    <row r="232" spans="1:20" ht="15.75">
      <c r="A232" s="1091"/>
      <c r="B232" s="1091"/>
      <c r="C232" s="1211"/>
      <c r="D232" s="1220"/>
      <c r="E232" s="1221"/>
      <c r="F232" s="1222" t="s">
        <v>135</v>
      </c>
      <c r="G232" s="1225">
        <v>69789877</v>
      </c>
      <c r="H232" s="1225">
        <v>101520000</v>
      </c>
      <c r="I232" s="1225">
        <v>101720000</v>
      </c>
      <c r="J232" s="1225">
        <v>22195535</v>
      </c>
      <c r="K232" s="1225">
        <f>I232-J232</f>
        <v>79524465</v>
      </c>
      <c r="L232" s="1224">
        <f t="shared" ref="L232:L238" si="37">J232/I232*100</f>
        <v>21.820227093983487</v>
      </c>
      <c r="M232" s="1091"/>
      <c r="N232" s="1091"/>
      <c r="O232" s="1091"/>
      <c r="P232" s="1091"/>
      <c r="Q232" s="1091"/>
      <c r="R232" s="1091"/>
      <c r="S232" s="1091"/>
      <c r="T232" s="1091"/>
    </row>
    <row r="233" spans="1:20" ht="126">
      <c r="A233" s="1091"/>
      <c r="B233" s="1091"/>
      <c r="C233" s="1211" t="s">
        <v>578</v>
      </c>
      <c r="D233" s="1220" t="s">
        <v>590</v>
      </c>
      <c r="E233" s="1221"/>
      <c r="F233" s="1222" t="s">
        <v>93</v>
      </c>
      <c r="G233" s="1225">
        <v>3060</v>
      </c>
      <c r="H233" s="1225">
        <v>3000</v>
      </c>
      <c r="I233" s="1225">
        <v>3000</v>
      </c>
      <c r="J233" s="1225">
        <v>1390</v>
      </c>
      <c r="K233" s="1223">
        <f t="shared" ref="K233:K238" si="38">I233-J233</f>
        <v>1610</v>
      </c>
      <c r="L233" s="1224">
        <f t="shared" si="37"/>
        <v>46.333333333333329</v>
      </c>
      <c r="M233" s="1091"/>
      <c r="N233" s="1091"/>
      <c r="O233" s="1091"/>
      <c r="P233" s="1091"/>
      <c r="Q233" s="1091"/>
      <c r="R233" s="1091"/>
      <c r="S233" s="1091"/>
      <c r="T233" s="1091"/>
    </row>
    <row r="234" spans="1:20" ht="15.75">
      <c r="A234" s="1091"/>
      <c r="B234" s="1091"/>
      <c r="C234" s="1211"/>
      <c r="D234" s="1220"/>
      <c r="E234" s="1221"/>
      <c r="F234" s="1222" t="s">
        <v>135</v>
      </c>
      <c r="G234" s="1225">
        <v>17377619</v>
      </c>
      <c r="H234" s="1225">
        <v>29000000</v>
      </c>
      <c r="I234" s="1225">
        <v>29000000</v>
      </c>
      <c r="J234" s="1225">
        <v>5362818</v>
      </c>
      <c r="K234" s="1225">
        <f>I234-J234</f>
        <v>23637182</v>
      </c>
      <c r="L234" s="1224">
        <f t="shared" si="37"/>
        <v>18.492475862068964</v>
      </c>
      <c r="M234" s="1091"/>
      <c r="N234" s="1091"/>
      <c r="O234" s="1091"/>
      <c r="P234" s="1091"/>
      <c r="Q234" s="1091"/>
      <c r="R234" s="1091"/>
      <c r="S234" s="1091"/>
      <c r="T234" s="1091"/>
    </row>
    <row r="235" spans="1:20" ht="63">
      <c r="A235" s="1091"/>
      <c r="B235" s="1091"/>
      <c r="C235" s="1211" t="s">
        <v>580</v>
      </c>
      <c r="D235" s="1220" t="s">
        <v>591</v>
      </c>
      <c r="E235" s="1221"/>
      <c r="F235" s="1222" t="s">
        <v>94</v>
      </c>
      <c r="G235" s="1225">
        <v>11</v>
      </c>
      <c r="H235" s="1225">
        <v>10</v>
      </c>
      <c r="I235" s="1225">
        <v>10</v>
      </c>
      <c r="J235" s="1225">
        <v>0</v>
      </c>
      <c r="K235" s="1223">
        <f t="shared" si="38"/>
        <v>10</v>
      </c>
      <c r="L235" s="1224">
        <f t="shared" si="37"/>
        <v>0</v>
      </c>
      <c r="M235" s="1091"/>
      <c r="N235" s="1091"/>
      <c r="O235" s="1091"/>
      <c r="P235" s="1091"/>
      <c r="Q235" s="1091"/>
      <c r="R235" s="1091"/>
      <c r="S235" s="1091"/>
      <c r="T235" s="1091"/>
    </row>
    <row r="236" spans="1:20" ht="15.75">
      <c r="A236" s="1091"/>
      <c r="B236" s="1091"/>
      <c r="C236" s="1211"/>
      <c r="D236" s="1220"/>
      <c r="E236" s="1221"/>
      <c r="F236" s="1222" t="s">
        <v>135</v>
      </c>
      <c r="G236" s="1225">
        <v>411480</v>
      </c>
      <c r="H236" s="1225">
        <v>1000000</v>
      </c>
      <c r="I236" s="1225">
        <v>1000000</v>
      </c>
      <c r="J236" s="1225">
        <v>0</v>
      </c>
      <c r="K236" s="1225">
        <f>I236-J236</f>
        <v>1000000</v>
      </c>
      <c r="L236" s="1224">
        <f t="shared" si="37"/>
        <v>0</v>
      </c>
      <c r="M236" s="1091"/>
      <c r="N236" s="1091"/>
      <c r="O236" s="1091"/>
      <c r="P236" s="1091"/>
      <c r="Q236" s="1091"/>
      <c r="R236" s="1091"/>
      <c r="S236" s="1091"/>
      <c r="T236" s="1091"/>
    </row>
    <row r="237" spans="1:20" ht="47.25">
      <c r="A237" s="1091"/>
      <c r="B237" s="1091"/>
      <c r="C237" s="1211" t="s">
        <v>582</v>
      </c>
      <c r="D237" s="1220" t="s">
        <v>592</v>
      </c>
      <c r="E237" s="1221"/>
      <c r="F237" s="1222" t="s">
        <v>593</v>
      </c>
      <c r="G237" s="1225">
        <v>0</v>
      </c>
      <c r="H237" s="1225">
        <v>20</v>
      </c>
      <c r="I237" s="1225">
        <v>20</v>
      </c>
      <c r="J237" s="1225">
        <v>0</v>
      </c>
      <c r="K237" s="1223">
        <f t="shared" si="38"/>
        <v>20</v>
      </c>
      <c r="L237" s="1224">
        <f t="shared" si="37"/>
        <v>0</v>
      </c>
      <c r="M237" s="1091"/>
      <c r="N237" s="1091"/>
      <c r="O237" s="1091"/>
      <c r="P237" s="1091"/>
      <c r="Q237" s="1091"/>
      <c r="R237" s="1091"/>
      <c r="S237" s="1091"/>
      <c r="T237" s="1091"/>
    </row>
    <row r="238" spans="1:20" ht="15.75">
      <c r="A238" s="1091"/>
      <c r="B238" s="1091"/>
      <c r="C238" s="1211"/>
      <c r="D238" s="1220"/>
      <c r="E238" s="1221"/>
      <c r="F238" s="1222" t="s">
        <v>135</v>
      </c>
      <c r="G238" s="1225">
        <v>0</v>
      </c>
      <c r="H238" s="1225">
        <v>1000000</v>
      </c>
      <c r="I238" s="1225">
        <v>1000000</v>
      </c>
      <c r="J238" s="1225">
        <v>0</v>
      </c>
      <c r="K238" s="1225">
        <f t="shared" si="38"/>
        <v>1000000</v>
      </c>
      <c r="L238" s="1224">
        <f t="shared" si="37"/>
        <v>0</v>
      </c>
      <c r="M238" s="1091"/>
      <c r="N238" s="1091"/>
      <c r="O238" s="1091"/>
      <c r="P238" s="1091"/>
      <c r="Q238" s="1091"/>
      <c r="R238" s="1091"/>
      <c r="S238" s="1091"/>
      <c r="T238" s="1091"/>
    </row>
    <row r="239" spans="1:20" ht="15.75">
      <c r="A239" s="1091"/>
      <c r="B239" s="1091"/>
      <c r="C239" s="1091"/>
      <c r="D239" s="1091"/>
      <c r="E239" s="1091"/>
      <c r="F239" s="1091"/>
      <c r="G239" s="1091"/>
      <c r="H239" s="1091"/>
      <c r="I239" s="1091"/>
      <c r="J239" s="1091"/>
      <c r="K239" s="1091"/>
      <c r="L239" s="1091"/>
      <c r="M239" s="1091"/>
      <c r="N239" s="1091"/>
      <c r="O239" s="1091"/>
      <c r="P239" s="1091"/>
      <c r="Q239" s="1091"/>
      <c r="R239" s="1091"/>
      <c r="S239" s="1091"/>
      <c r="T239" s="1091"/>
    </row>
    <row r="240" spans="1:20" ht="15.75">
      <c r="A240" s="1091"/>
      <c r="B240" s="1091"/>
      <c r="C240" s="1091"/>
      <c r="D240" s="1091"/>
      <c r="E240" s="1091"/>
      <c r="F240" s="1091"/>
      <c r="G240" s="1091"/>
      <c r="H240" s="1091"/>
      <c r="I240" s="1091"/>
      <c r="J240" s="1091"/>
      <c r="K240" s="1091"/>
      <c r="L240" s="1091"/>
      <c r="M240" s="1091"/>
      <c r="N240" s="1091"/>
      <c r="O240" s="1091"/>
      <c r="P240" s="1091"/>
      <c r="Q240" s="1091"/>
      <c r="R240" s="1091"/>
      <c r="S240" s="1091"/>
      <c r="T240" s="1091"/>
    </row>
    <row r="241" spans="1:20" ht="15.75">
      <c r="A241" s="1089"/>
      <c r="B241" s="1089"/>
      <c r="C241" s="1955" t="s">
        <v>416</v>
      </c>
      <c r="D241" s="1104" t="s">
        <v>410</v>
      </c>
      <c r="E241" s="1956"/>
      <c r="F241" s="1956"/>
      <c r="G241" s="1091"/>
      <c r="H241" s="1957" t="s">
        <v>409</v>
      </c>
      <c r="I241" s="1105" t="s">
        <v>410</v>
      </c>
      <c r="J241" s="1949"/>
      <c r="K241" s="1950"/>
      <c r="L241" s="1951"/>
      <c r="M241" s="1091"/>
      <c r="N241" s="1089"/>
      <c r="O241" s="1091"/>
      <c r="P241" s="1091"/>
      <c r="Q241" s="1091"/>
      <c r="R241" s="1091"/>
      <c r="S241" s="1091"/>
      <c r="T241" s="1091"/>
    </row>
    <row r="242" spans="1:20" ht="15.75">
      <c r="A242" s="1089"/>
      <c r="B242" s="1089"/>
      <c r="C242" s="1955"/>
      <c r="D242" s="1104" t="s">
        <v>411</v>
      </c>
      <c r="E242" s="1960"/>
      <c r="F242" s="1960"/>
      <c r="G242" s="1091"/>
      <c r="H242" s="1958"/>
      <c r="I242" s="1105" t="s">
        <v>411</v>
      </c>
      <c r="J242" s="1949"/>
      <c r="K242" s="1950"/>
      <c r="L242" s="1951"/>
      <c r="M242" s="1091"/>
      <c r="N242" s="1089"/>
      <c r="O242" s="1091"/>
      <c r="P242" s="1091"/>
      <c r="Q242" s="1091"/>
      <c r="R242" s="1091"/>
      <c r="S242" s="1091"/>
      <c r="T242" s="1091"/>
    </row>
    <row r="243" spans="1:20" ht="15.75">
      <c r="A243" s="1089"/>
      <c r="B243" s="1089"/>
      <c r="C243" s="1955"/>
      <c r="D243" s="1104" t="s">
        <v>412</v>
      </c>
      <c r="E243" s="1960"/>
      <c r="F243" s="1960"/>
      <c r="G243" s="1091"/>
      <c r="H243" s="1959"/>
      <c r="I243" s="1105" t="s">
        <v>412</v>
      </c>
      <c r="J243" s="1949"/>
      <c r="K243" s="1950"/>
      <c r="L243" s="1951"/>
      <c r="M243" s="1091"/>
      <c r="N243" s="1089"/>
      <c r="O243" s="1091"/>
      <c r="P243" s="1091"/>
      <c r="Q243" s="1091"/>
      <c r="R243" s="1091"/>
      <c r="S243" s="1091"/>
      <c r="T243" s="1091"/>
    </row>
    <row r="244" spans="1:20" ht="15.75">
      <c r="A244" s="1091"/>
      <c r="B244" s="1091"/>
      <c r="C244" s="1091"/>
      <c r="D244" s="1091"/>
      <c r="E244" s="1091"/>
      <c r="F244" s="1091"/>
      <c r="G244" s="1091"/>
      <c r="H244" s="1091"/>
      <c r="I244" s="1091"/>
      <c r="J244" s="1091"/>
      <c r="K244" s="1091"/>
      <c r="L244" s="1091"/>
      <c r="M244" s="1091"/>
      <c r="N244" s="1091"/>
      <c r="O244" s="1091"/>
      <c r="P244" s="1091"/>
      <c r="Q244" s="1091"/>
      <c r="R244" s="1091"/>
      <c r="S244" s="1091"/>
      <c r="T244" s="1091"/>
    </row>
    <row r="245" spans="1:20" ht="15.75">
      <c r="A245" s="1091"/>
      <c r="B245" s="1091"/>
      <c r="C245" s="1091"/>
      <c r="D245" s="1091"/>
      <c r="E245" s="1091"/>
      <c r="F245" s="1091"/>
      <c r="G245" s="1091"/>
      <c r="H245" s="1091"/>
      <c r="I245" s="1091"/>
      <c r="J245" s="1091"/>
      <c r="K245" s="1091"/>
      <c r="L245" s="1091"/>
      <c r="M245" s="1091"/>
      <c r="N245" s="1091"/>
      <c r="O245" s="1091"/>
      <c r="P245" s="1091"/>
      <c r="Q245" s="1091"/>
      <c r="R245" s="1091"/>
      <c r="S245" s="1091"/>
      <c r="T245" s="1091"/>
    </row>
    <row r="246" spans="1:20" ht="15.75">
      <c r="A246" s="1091"/>
      <c r="B246" s="1091"/>
      <c r="C246" s="1091"/>
      <c r="D246" s="1091"/>
      <c r="E246" s="1091"/>
      <c r="F246" s="1091"/>
      <c r="G246" s="1091"/>
      <c r="H246" s="1091"/>
      <c r="I246" s="1091"/>
      <c r="J246" s="1091"/>
      <c r="K246" s="1091"/>
      <c r="L246" s="1091"/>
      <c r="M246" s="1091"/>
      <c r="N246" s="1091"/>
      <c r="O246" s="1091"/>
      <c r="P246" s="1091"/>
      <c r="Q246" s="1091"/>
      <c r="R246" s="1091"/>
      <c r="S246" s="1091"/>
      <c r="T246" s="1091"/>
    </row>
    <row r="247" spans="1:20" ht="15.75">
      <c r="A247" s="1091"/>
      <c r="B247" s="1091"/>
      <c r="C247" s="1091"/>
      <c r="D247" s="1091"/>
      <c r="E247" s="1091"/>
      <c r="F247" s="1091"/>
      <c r="G247" s="1091"/>
      <c r="H247" s="1091"/>
      <c r="I247" s="1091"/>
      <c r="J247" s="1091"/>
      <c r="K247" s="1091"/>
      <c r="L247" s="1091"/>
      <c r="M247" s="1091"/>
      <c r="N247" s="1091"/>
      <c r="O247" s="1091"/>
      <c r="P247" s="1091"/>
      <c r="Q247" s="1091"/>
      <c r="R247" s="1091"/>
      <c r="S247" s="1091"/>
      <c r="T247" s="1091"/>
    </row>
    <row r="248" spans="1:20" ht="15.75">
      <c r="A248" s="1091"/>
      <c r="B248" s="1091"/>
      <c r="C248" s="1091"/>
      <c r="D248" s="1091"/>
      <c r="E248" s="1091"/>
      <c r="F248" s="1091"/>
      <c r="G248" s="1091"/>
      <c r="H248" s="1091"/>
      <c r="I248" s="1091"/>
      <c r="J248" s="1091"/>
      <c r="K248" s="1091"/>
      <c r="L248" s="1091"/>
      <c r="M248" s="1091"/>
      <c r="N248" s="1091"/>
      <c r="O248" s="1091"/>
      <c r="P248" s="1091"/>
      <c r="Q248" s="1091"/>
      <c r="R248" s="1091"/>
      <c r="S248" s="1091"/>
      <c r="T248" s="1091"/>
    </row>
    <row r="249" spans="1:20" ht="15.75">
      <c r="A249" s="1091"/>
      <c r="B249" s="1091"/>
      <c r="C249" s="1091"/>
      <c r="D249" s="1091"/>
      <c r="E249" s="1091"/>
      <c r="F249" s="1091"/>
      <c r="G249" s="1091"/>
      <c r="H249" s="1091"/>
      <c r="I249" s="1091"/>
      <c r="J249" s="1091"/>
      <c r="K249" s="1091"/>
      <c r="L249" s="1091"/>
      <c r="M249" s="1091"/>
      <c r="N249" s="1091"/>
      <c r="O249" s="1091"/>
      <c r="P249" s="1091"/>
      <c r="Q249" s="1091"/>
      <c r="R249" s="1091"/>
      <c r="S249" s="1091"/>
      <c r="T249" s="1091"/>
    </row>
    <row r="250" spans="1:20" ht="15.75">
      <c r="A250" s="1091"/>
      <c r="B250" s="1091"/>
      <c r="C250" s="1091"/>
      <c r="D250" s="1091"/>
      <c r="E250" s="1091"/>
      <c r="F250" s="1091"/>
      <c r="G250" s="1091"/>
      <c r="H250" s="1091"/>
      <c r="I250" s="1091"/>
      <c r="J250" s="1091"/>
      <c r="K250" s="1091"/>
      <c r="L250" s="1091"/>
      <c r="M250" s="1091"/>
      <c r="N250" s="1091"/>
      <c r="O250" s="1091"/>
      <c r="P250" s="1091"/>
      <c r="Q250" s="1091"/>
      <c r="R250" s="1091"/>
      <c r="S250" s="1091"/>
      <c r="T250" s="1091"/>
    </row>
    <row r="251" spans="1:20" ht="15.75">
      <c r="A251" s="1091"/>
      <c r="B251" s="1091"/>
      <c r="C251" s="1091"/>
      <c r="D251" s="1091"/>
      <c r="E251" s="1091"/>
      <c r="F251" s="1091"/>
      <c r="G251" s="1091"/>
      <c r="H251" s="1091"/>
      <c r="I251" s="1091"/>
      <c r="J251" s="1091"/>
      <c r="K251" s="1091"/>
      <c r="L251" s="1091"/>
      <c r="M251" s="1091"/>
      <c r="N251" s="1091"/>
      <c r="O251" s="1091"/>
      <c r="P251" s="1091"/>
      <c r="Q251" s="1091"/>
      <c r="R251" s="1091"/>
      <c r="S251" s="1091"/>
      <c r="T251" s="1091"/>
    </row>
    <row r="252" spans="1:20" ht="15.75">
      <c r="A252" s="1091"/>
      <c r="B252" s="1091"/>
      <c r="C252" s="1091"/>
      <c r="D252" s="1091"/>
      <c r="E252" s="1091"/>
      <c r="F252" s="1091"/>
      <c r="G252" s="1091"/>
      <c r="H252" s="1091"/>
      <c r="I252" s="1091"/>
      <c r="J252" s="1091"/>
      <c r="K252" s="1091"/>
      <c r="L252" s="1091"/>
      <c r="M252" s="1091"/>
      <c r="N252" s="1091"/>
      <c r="O252" s="1091"/>
      <c r="P252" s="1091"/>
      <c r="Q252" s="1091"/>
      <c r="R252" s="1091"/>
      <c r="S252" s="1091"/>
      <c r="T252" s="1091"/>
    </row>
    <row r="253" spans="1:20" ht="15.75">
      <c r="A253" s="1091"/>
      <c r="B253" s="1091"/>
      <c r="C253" s="1091"/>
      <c r="D253" s="1091"/>
      <c r="E253" s="1091"/>
      <c r="F253" s="1091"/>
      <c r="G253" s="1091"/>
      <c r="H253" s="1091"/>
      <c r="I253" s="1091"/>
      <c r="J253" s="1091"/>
      <c r="K253" s="1091"/>
      <c r="L253" s="1091"/>
      <c r="M253" s="1091"/>
      <c r="N253" s="1091"/>
      <c r="O253" s="1091"/>
      <c r="P253" s="1091"/>
      <c r="Q253" s="1091"/>
      <c r="R253" s="1091"/>
      <c r="S253" s="1091"/>
      <c r="T253" s="1091"/>
    </row>
    <row r="254" spans="1:20" ht="15.75">
      <c r="A254" s="1091"/>
      <c r="B254" s="1091"/>
      <c r="C254" s="1091"/>
      <c r="D254" s="1091"/>
      <c r="E254" s="1091"/>
      <c r="F254" s="1091"/>
      <c r="G254" s="1091"/>
      <c r="H254" s="1091"/>
      <c r="I254" s="1091"/>
      <c r="J254" s="1091"/>
      <c r="K254" s="1091"/>
      <c r="L254" s="1091"/>
      <c r="M254" s="1091"/>
      <c r="N254" s="1091"/>
      <c r="O254" s="1091"/>
      <c r="P254" s="1091"/>
      <c r="Q254" s="1091"/>
      <c r="R254" s="1091"/>
      <c r="S254" s="1091"/>
      <c r="T254" s="1091"/>
    </row>
    <row r="255" spans="1:20" ht="15.75">
      <c r="A255" s="1091"/>
      <c r="B255" s="1091"/>
      <c r="C255" s="1091"/>
      <c r="D255" s="1091"/>
      <c r="E255" s="1091"/>
      <c r="F255" s="1091"/>
      <c r="G255" s="1091"/>
      <c r="H255" s="1091"/>
      <c r="I255" s="1091"/>
      <c r="J255" s="1091"/>
      <c r="K255" s="1091"/>
      <c r="L255" s="1091"/>
      <c r="M255" s="1091"/>
      <c r="N255" s="1091"/>
      <c r="O255" s="1091"/>
      <c r="P255" s="1091"/>
      <c r="Q255" s="1091"/>
      <c r="R255" s="1091"/>
      <c r="S255" s="1091"/>
      <c r="T255" s="1091"/>
    </row>
    <row r="256" spans="1:20" ht="15.75">
      <c r="A256" s="1091"/>
      <c r="B256" s="1091"/>
      <c r="C256" s="1091"/>
      <c r="D256" s="1091"/>
      <c r="E256" s="1091"/>
      <c r="F256" s="1091"/>
      <c r="G256" s="1091"/>
      <c r="H256" s="1091"/>
      <c r="I256" s="1091"/>
      <c r="J256" s="1091"/>
      <c r="K256" s="1091"/>
      <c r="L256" s="1091"/>
      <c r="M256" s="1091"/>
      <c r="N256" s="1091"/>
      <c r="O256" s="1091"/>
      <c r="P256" s="1091"/>
      <c r="Q256" s="1091"/>
      <c r="R256" s="1091"/>
      <c r="S256" s="1091"/>
      <c r="T256" s="1091"/>
    </row>
    <row r="257" spans="1:20" ht="15.75">
      <c r="A257" s="1091"/>
      <c r="B257" s="1091"/>
      <c r="C257" s="1091"/>
      <c r="D257" s="1091"/>
      <c r="E257" s="1091"/>
      <c r="F257" s="1091"/>
      <c r="G257" s="1091"/>
      <c r="H257" s="1091"/>
      <c r="I257" s="1091"/>
      <c r="J257" s="1091"/>
      <c r="K257" s="1091"/>
      <c r="L257" s="1091"/>
      <c r="M257" s="1091"/>
      <c r="N257" s="1091"/>
      <c r="O257" s="1091"/>
      <c r="P257" s="1091"/>
      <c r="Q257" s="1091"/>
      <c r="R257" s="1091"/>
      <c r="S257" s="1091"/>
      <c r="T257" s="1091"/>
    </row>
    <row r="258" spans="1:20" ht="15.75">
      <c r="A258" s="1091"/>
      <c r="B258" s="1091"/>
      <c r="C258" s="1091"/>
      <c r="D258" s="1091"/>
      <c r="E258" s="1091"/>
      <c r="F258" s="1091"/>
      <c r="G258" s="1091"/>
      <c r="H258" s="1091"/>
      <c r="I258" s="1091"/>
      <c r="J258" s="1091"/>
      <c r="K258" s="1091"/>
      <c r="L258" s="1091"/>
      <c r="M258" s="1091"/>
      <c r="N258" s="1091"/>
      <c r="O258" s="1091"/>
      <c r="P258" s="1091"/>
      <c r="Q258" s="1091"/>
      <c r="R258" s="1091"/>
      <c r="S258" s="1091"/>
      <c r="T258" s="1091"/>
    </row>
    <row r="259" spans="1:20" ht="15.75">
      <c r="A259" s="1091"/>
      <c r="B259" s="1091"/>
      <c r="C259" s="1091"/>
      <c r="D259" s="1091"/>
      <c r="E259" s="1091"/>
      <c r="F259" s="1091"/>
      <c r="G259" s="1091"/>
      <c r="H259" s="1091"/>
      <c r="I259" s="1091"/>
      <c r="J259" s="1091"/>
      <c r="K259" s="1091"/>
      <c r="L259" s="1091"/>
      <c r="M259" s="1091"/>
      <c r="N259" s="1091"/>
      <c r="O259" s="1091"/>
      <c r="P259" s="1091"/>
      <c r="Q259" s="1091"/>
      <c r="R259" s="1091"/>
      <c r="S259" s="1091"/>
      <c r="T259" s="1091"/>
    </row>
    <row r="260" spans="1:20" ht="15.75">
      <c r="A260" s="1091"/>
      <c r="B260" s="1091"/>
      <c r="C260" s="1091"/>
      <c r="D260" s="1091"/>
      <c r="E260" s="1091"/>
      <c r="F260" s="1091"/>
      <c r="G260" s="1091"/>
      <c r="H260" s="1091"/>
      <c r="I260" s="1091"/>
      <c r="J260" s="1091"/>
      <c r="K260" s="1091"/>
      <c r="L260" s="1091"/>
      <c r="M260" s="1091"/>
      <c r="N260" s="1091"/>
      <c r="O260" s="1091"/>
      <c r="P260" s="1091"/>
      <c r="Q260" s="1091"/>
      <c r="R260" s="1091"/>
      <c r="S260" s="1091"/>
      <c r="T260" s="1091"/>
    </row>
    <row r="261" spans="1:20" ht="15.75">
      <c r="A261" s="1091"/>
      <c r="B261" s="1091"/>
      <c r="C261" s="1091"/>
      <c r="D261" s="1091"/>
      <c r="E261" s="1091"/>
      <c r="F261" s="1091"/>
      <c r="G261" s="1091"/>
      <c r="H261" s="1091"/>
      <c r="I261" s="1091"/>
      <c r="J261" s="1091"/>
      <c r="K261" s="1091"/>
      <c r="L261" s="1091"/>
      <c r="M261" s="1091"/>
      <c r="N261" s="1091"/>
      <c r="O261" s="1091"/>
      <c r="P261" s="1091"/>
      <c r="Q261" s="1091"/>
      <c r="R261" s="1091"/>
      <c r="S261" s="1091"/>
      <c r="T261" s="1091"/>
    </row>
    <row r="262" spans="1:20" ht="15.75">
      <c r="A262" s="1091"/>
      <c r="B262" s="1091"/>
      <c r="C262" s="1091"/>
      <c r="D262" s="1091"/>
      <c r="E262" s="1091"/>
      <c r="F262" s="1091"/>
      <c r="G262" s="1091"/>
      <c r="H262" s="1091"/>
      <c r="I262" s="1091"/>
      <c r="J262" s="1091"/>
      <c r="K262" s="1091"/>
      <c r="L262" s="1091"/>
      <c r="M262" s="1091"/>
      <c r="N262" s="1091"/>
      <c r="O262" s="1091"/>
      <c r="P262" s="1091"/>
      <c r="Q262" s="1091"/>
      <c r="R262" s="1091"/>
      <c r="S262" s="1091"/>
      <c r="T262" s="1091"/>
    </row>
    <row r="263" spans="1:20" ht="15.75">
      <c r="A263" s="1091"/>
      <c r="B263" s="1091"/>
      <c r="C263" s="1091"/>
      <c r="D263" s="1091"/>
      <c r="E263" s="1091"/>
      <c r="F263" s="1091"/>
      <c r="G263" s="1091"/>
      <c r="H263" s="1091"/>
      <c r="I263" s="1091"/>
      <c r="J263" s="1091"/>
      <c r="K263" s="1091"/>
      <c r="L263" s="1091"/>
      <c r="M263" s="1091"/>
      <c r="N263" s="1091"/>
      <c r="O263" s="1091"/>
      <c r="P263" s="1091"/>
      <c r="Q263" s="1091"/>
      <c r="R263" s="1091"/>
      <c r="S263" s="1091"/>
      <c r="T263" s="1091"/>
    </row>
    <row r="264" spans="1:20" ht="15.75">
      <c r="A264" s="1091"/>
      <c r="B264" s="1091"/>
      <c r="C264" s="1091"/>
      <c r="D264" s="1091"/>
      <c r="E264" s="1091"/>
      <c r="F264" s="1091"/>
      <c r="G264" s="1091"/>
      <c r="H264" s="1091"/>
      <c r="I264" s="1091"/>
      <c r="J264" s="1091"/>
      <c r="K264" s="1091"/>
      <c r="L264" s="1091"/>
      <c r="M264" s="1091"/>
      <c r="N264" s="1091"/>
      <c r="O264" s="1091"/>
      <c r="P264" s="1091"/>
      <c r="Q264" s="1091"/>
      <c r="R264" s="1091"/>
      <c r="S264" s="1091"/>
      <c r="T264" s="1091"/>
    </row>
  </sheetData>
  <mergeCells count="144">
    <mergeCell ref="G19:H19"/>
    <mergeCell ref="M19:P19"/>
    <mergeCell ref="C20:D20"/>
    <mergeCell ref="C23:O23"/>
    <mergeCell ref="C24:O24"/>
    <mergeCell ref="C25:O25"/>
    <mergeCell ref="C2:Q2"/>
    <mergeCell ref="C3:Q3"/>
    <mergeCell ref="A4:B4"/>
    <mergeCell ref="B16:C16"/>
    <mergeCell ref="E17:E19"/>
    <mergeCell ref="G17:H17"/>
    <mergeCell ref="J17:K19"/>
    <mergeCell ref="M17:P17"/>
    <mergeCell ref="G18:H18"/>
    <mergeCell ref="M18:P18"/>
    <mergeCell ref="C30:D33"/>
    <mergeCell ref="E30:O30"/>
    <mergeCell ref="G31:H31"/>
    <mergeCell ref="I31:J31"/>
    <mergeCell ref="L31:M31"/>
    <mergeCell ref="N31:N32"/>
    <mergeCell ref="O31:O32"/>
    <mergeCell ref="C27:C28"/>
    <mergeCell ref="D27:F28"/>
    <mergeCell ref="G27:H28"/>
    <mergeCell ref="I27:O28"/>
    <mergeCell ref="D29:F29"/>
    <mergeCell ref="G29:H29"/>
    <mergeCell ref="I29:O29"/>
    <mergeCell ref="C34:D34"/>
    <mergeCell ref="C55:D55"/>
    <mergeCell ref="D75:D77"/>
    <mergeCell ref="F75:G75"/>
    <mergeCell ref="I75:J77"/>
    <mergeCell ref="L75:O75"/>
    <mergeCell ref="F76:G76"/>
    <mergeCell ref="L76:O76"/>
    <mergeCell ref="F77:G77"/>
    <mergeCell ref="L77:O77"/>
    <mergeCell ref="C105:T105"/>
    <mergeCell ref="C106:T106"/>
    <mergeCell ref="C107:T107"/>
    <mergeCell ref="D108:F108"/>
    <mergeCell ref="H108:T108"/>
    <mergeCell ref="D109:F109"/>
    <mergeCell ref="H109:T109"/>
    <mergeCell ref="C82:T82"/>
    <mergeCell ref="E99:E101"/>
    <mergeCell ref="G99:H99"/>
    <mergeCell ref="J99:K101"/>
    <mergeCell ref="M99:P99"/>
    <mergeCell ref="G100:H100"/>
    <mergeCell ref="M100:P100"/>
    <mergeCell ref="G101:H101"/>
    <mergeCell ref="M101:P101"/>
    <mergeCell ref="O110:Q110"/>
    <mergeCell ref="R110:T110"/>
    <mergeCell ref="C113:D113"/>
    <mergeCell ref="C119:D119"/>
    <mergeCell ref="E123:E125"/>
    <mergeCell ref="G123:H123"/>
    <mergeCell ref="J123:K125"/>
    <mergeCell ref="M123:P123"/>
    <mergeCell ref="G124:H124"/>
    <mergeCell ref="M124:P124"/>
    <mergeCell ref="C110:C111"/>
    <mergeCell ref="D110:D111"/>
    <mergeCell ref="E110:E111"/>
    <mergeCell ref="F110:H110"/>
    <mergeCell ref="I110:K110"/>
    <mergeCell ref="L110:N110"/>
    <mergeCell ref="J133:J135"/>
    <mergeCell ref="K133:S133"/>
    <mergeCell ref="K134:K135"/>
    <mergeCell ref="G136:H136"/>
    <mergeCell ref="G137:H137"/>
    <mergeCell ref="G138:H138"/>
    <mergeCell ref="G125:H125"/>
    <mergeCell ref="M125:P125"/>
    <mergeCell ref="C131:S131"/>
    <mergeCell ref="C132:S132"/>
    <mergeCell ref="C133:C135"/>
    <mergeCell ref="D133:D135"/>
    <mergeCell ref="E133:E135"/>
    <mergeCell ref="F133:F135"/>
    <mergeCell ref="G133:H135"/>
    <mergeCell ref="I133:I135"/>
    <mergeCell ref="G145:H145"/>
    <mergeCell ref="G146:H146"/>
    <mergeCell ref="G147:H147"/>
    <mergeCell ref="G148:H148"/>
    <mergeCell ref="G149:H149"/>
    <mergeCell ref="G150:H150"/>
    <mergeCell ref="G139:H139"/>
    <mergeCell ref="G140:H140"/>
    <mergeCell ref="G141:H141"/>
    <mergeCell ref="G142:H142"/>
    <mergeCell ref="G143:H143"/>
    <mergeCell ref="G144:H144"/>
    <mergeCell ref="G151:H151"/>
    <mergeCell ref="G152:H152"/>
    <mergeCell ref="E154:E156"/>
    <mergeCell ref="G154:H154"/>
    <mergeCell ref="J154:K156"/>
    <mergeCell ref="M154:P154"/>
    <mergeCell ref="G155:H155"/>
    <mergeCell ref="M155:P155"/>
    <mergeCell ref="G156:H156"/>
    <mergeCell ref="M156:P156"/>
    <mergeCell ref="C158:M158"/>
    <mergeCell ref="C210:C212"/>
    <mergeCell ref="E210:F210"/>
    <mergeCell ref="H210:I212"/>
    <mergeCell ref="K210:M210"/>
    <mergeCell ref="E211:F211"/>
    <mergeCell ref="K211:M211"/>
    <mergeCell ref="E212:F212"/>
    <mergeCell ref="K212:M212"/>
    <mergeCell ref="D222:L222"/>
    <mergeCell ref="C223:D223"/>
    <mergeCell ref="E223:L223"/>
    <mergeCell ref="C225:D225"/>
    <mergeCell ref="E225:L225"/>
    <mergeCell ref="D226:L226"/>
    <mergeCell ref="C218:L218"/>
    <mergeCell ref="C219:G219"/>
    <mergeCell ref="D220:E220"/>
    <mergeCell ref="F220:G220"/>
    <mergeCell ref="H220:L220"/>
    <mergeCell ref="D221:E221"/>
    <mergeCell ref="F221:G221"/>
    <mergeCell ref="H221:L221"/>
    <mergeCell ref="J243:L243"/>
    <mergeCell ref="C229:D229"/>
    <mergeCell ref="E229:L229"/>
    <mergeCell ref="E230:L230"/>
    <mergeCell ref="C241:C243"/>
    <mergeCell ref="E241:F241"/>
    <mergeCell ref="H241:H243"/>
    <mergeCell ref="J241:L241"/>
    <mergeCell ref="E242:F242"/>
    <mergeCell ref="J242:L242"/>
    <mergeCell ref="E243:F24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FC16C-CACF-4F43-AAC7-F5E63FF2C068}">
  <dimension ref="A1:R302"/>
  <sheetViews>
    <sheetView topLeftCell="A61" workbookViewId="0">
      <selection activeCell="H78" sqref="H78"/>
    </sheetView>
  </sheetViews>
  <sheetFormatPr defaultRowHeight="15"/>
  <cols>
    <col min="1" max="1" width="26.7109375" customWidth="1"/>
    <col min="2" max="2" width="40.28515625" customWidth="1"/>
    <col min="3" max="3" width="25.7109375" customWidth="1"/>
    <col min="4" max="4" width="16.85546875" customWidth="1"/>
    <col min="5" max="5" width="19.42578125" customWidth="1"/>
    <col min="7" max="7" width="20.42578125" customWidth="1"/>
    <col min="8" max="8" width="18.5703125" customWidth="1"/>
    <col min="10" max="10" width="15" customWidth="1"/>
    <col min="13" max="13" width="13.85546875" customWidth="1"/>
    <col min="16" max="16" width="17.85546875" customWidth="1"/>
  </cols>
  <sheetData>
    <row r="1" spans="1:18" ht="24.95" customHeight="1">
      <c r="A1" s="276"/>
      <c r="B1" s="1226"/>
      <c r="C1" s="1226"/>
      <c r="D1" s="1226"/>
      <c r="E1" s="1226"/>
      <c r="F1" s="1226"/>
      <c r="G1" s="1226"/>
      <c r="H1" s="1226"/>
      <c r="I1" s="1226"/>
      <c r="J1" s="1226"/>
      <c r="K1" s="1226"/>
      <c r="L1" s="1226"/>
      <c r="M1" s="1226"/>
      <c r="N1" s="1226"/>
      <c r="O1" s="1226"/>
      <c r="P1" s="1226"/>
      <c r="Q1" s="1227"/>
      <c r="R1" s="1227"/>
    </row>
    <row r="2" spans="1:18" ht="24.95" customHeight="1">
      <c r="A2" s="2135" t="s">
        <v>574</v>
      </c>
      <c r="B2" s="2135"/>
      <c r="C2" s="2135"/>
      <c r="D2" s="2135"/>
      <c r="E2" s="2135"/>
      <c r="F2" s="2135"/>
      <c r="G2" s="2135"/>
      <c r="H2" s="2135"/>
      <c r="I2" s="2135"/>
      <c r="J2" s="2135"/>
      <c r="K2" s="2135"/>
      <c r="L2" s="2135"/>
      <c r="M2" s="2135"/>
      <c r="N2" s="2135"/>
      <c r="O2" s="2135"/>
      <c r="P2" s="2135"/>
      <c r="Q2" s="1227"/>
      <c r="R2" s="1227"/>
    </row>
    <row r="3" spans="1:18" ht="24.95" customHeight="1" thickBot="1">
      <c r="A3" s="2136" t="s">
        <v>540</v>
      </c>
      <c r="B3" s="2136"/>
      <c r="C3" s="2136"/>
      <c r="D3" s="2136"/>
      <c r="E3" s="2136"/>
      <c r="F3" s="2136"/>
      <c r="G3" s="2136"/>
      <c r="H3" s="2136"/>
      <c r="I3" s="2136"/>
      <c r="J3" s="2136"/>
      <c r="K3" s="2136"/>
      <c r="L3" s="2136"/>
      <c r="M3" s="2136"/>
      <c r="N3" s="2136"/>
      <c r="O3" s="2136"/>
      <c r="P3" s="2136"/>
      <c r="Q3" s="1227"/>
      <c r="R3" s="1227"/>
    </row>
    <row r="4" spans="1:18" ht="24.95" customHeight="1" thickTop="1" thickBot="1">
      <c r="A4" s="1228" t="s">
        <v>417</v>
      </c>
      <c r="B4" s="1229" t="s">
        <v>418</v>
      </c>
      <c r="C4" s="1229" t="s">
        <v>45</v>
      </c>
      <c r="D4" s="1229" t="s">
        <v>419</v>
      </c>
      <c r="E4" s="1229" t="s">
        <v>46</v>
      </c>
      <c r="F4" s="1230" t="s">
        <v>420</v>
      </c>
      <c r="G4" s="1230" t="s">
        <v>421</v>
      </c>
      <c r="H4" s="1230" t="s">
        <v>422</v>
      </c>
      <c r="I4" s="1230" t="s">
        <v>423</v>
      </c>
      <c r="J4" s="1230" t="s">
        <v>424</v>
      </c>
      <c r="K4" s="2138" t="s">
        <v>425</v>
      </c>
      <c r="L4" s="2139"/>
      <c r="M4" s="1230" t="s">
        <v>426</v>
      </c>
      <c r="N4" s="1230" t="s">
        <v>427</v>
      </c>
      <c r="O4" s="1230" t="s">
        <v>428</v>
      </c>
      <c r="P4" s="1231" t="s">
        <v>6</v>
      </c>
      <c r="Q4" s="1227"/>
      <c r="R4" s="1227"/>
    </row>
    <row r="5" spans="1:18" ht="24.95" customHeight="1">
      <c r="A5" s="1232">
        <v>14</v>
      </c>
      <c r="B5" s="1233">
        <v>1120</v>
      </c>
      <c r="C5" s="1233" t="s">
        <v>30</v>
      </c>
      <c r="D5" s="1233">
        <v>2026</v>
      </c>
      <c r="E5" s="1234" t="s">
        <v>11</v>
      </c>
      <c r="F5" s="1235">
        <v>0</v>
      </c>
      <c r="G5" s="1236">
        <v>5000000</v>
      </c>
      <c r="H5" s="1236">
        <v>40844000</v>
      </c>
      <c r="I5" s="1236">
        <v>6940000</v>
      </c>
      <c r="J5" s="1236">
        <v>23200000</v>
      </c>
      <c r="K5" s="2140">
        <v>0</v>
      </c>
      <c r="L5" s="2141"/>
      <c r="M5" s="1235">
        <v>0</v>
      </c>
      <c r="N5" s="1235">
        <v>0</v>
      </c>
      <c r="O5" s="1235">
        <v>0</v>
      </c>
      <c r="P5" s="1237">
        <v>75984000</v>
      </c>
      <c r="Q5" s="1227"/>
      <c r="R5" s="1227"/>
    </row>
    <row r="6" spans="1:18" ht="24.95" customHeight="1">
      <c r="A6" s="1232">
        <v>14</v>
      </c>
      <c r="B6" s="1233">
        <v>1120</v>
      </c>
      <c r="C6" s="1233" t="s">
        <v>30</v>
      </c>
      <c r="D6" s="1233">
        <v>2026</v>
      </c>
      <c r="E6" s="1234" t="s">
        <v>12</v>
      </c>
      <c r="F6" s="1235">
        <v>0</v>
      </c>
      <c r="G6" s="1236">
        <v>5000000</v>
      </c>
      <c r="H6" s="1236">
        <v>40844000</v>
      </c>
      <c r="I6" s="1236">
        <v>6940000</v>
      </c>
      <c r="J6" s="1236">
        <v>23176000</v>
      </c>
      <c r="K6" s="2142">
        <v>0</v>
      </c>
      <c r="L6" s="2143"/>
      <c r="M6" s="1235">
        <v>0</v>
      </c>
      <c r="N6" s="1235">
        <v>0</v>
      </c>
      <c r="O6" s="1236">
        <v>124000</v>
      </c>
      <c r="P6" s="1237">
        <v>76084000</v>
      </c>
      <c r="Q6" s="1227"/>
      <c r="R6" s="1227"/>
    </row>
    <row r="7" spans="1:18" ht="24.95" customHeight="1">
      <c r="A7" s="1232">
        <v>14</v>
      </c>
      <c r="B7" s="1233">
        <v>1120</v>
      </c>
      <c r="C7" s="1233" t="s">
        <v>30</v>
      </c>
      <c r="D7" s="1233">
        <v>2026</v>
      </c>
      <c r="E7" s="1234" t="s">
        <v>429</v>
      </c>
      <c r="F7" s="1235">
        <v>0</v>
      </c>
      <c r="G7" s="1235">
        <v>0</v>
      </c>
      <c r="H7" s="1236">
        <v>12094860</v>
      </c>
      <c r="I7" s="1238">
        <v>2006907</v>
      </c>
      <c r="J7" s="1236">
        <v>1162742</v>
      </c>
      <c r="K7" s="2142">
        <v>0</v>
      </c>
      <c r="L7" s="2143"/>
      <c r="M7" s="1235">
        <v>0</v>
      </c>
      <c r="N7" s="1235">
        <v>0</v>
      </c>
      <c r="O7" s="1235">
        <v>0</v>
      </c>
      <c r="P7" s="1237">
        <v>15264509</v>
      </c>
      <c r="Q7" s="1227"/>
      <c r="R7" s="1227"/>
    </row>
    <row r="8" spans="1:18" ht="24.95" customHeight="1">
      <c r="A8" s="1232">
        <v>14</v>
      </c>
      <c r="B8" s="1233">
        <v>1120</v>
      </c>
      <c r="C8" s="1233" t="s">
        <v>30</v>
      </c>
      <c r="D8" s="1233">
        <v>2026</v>
      </c>
      <c r="E8" s="1234" t="s">
        <v>14</v>
      </c>
      <c r="F8" s="1235">
        <v>0</v>
      </c>
      <c r="G8" s="1235">
        <v>0</v>
      </c>
      <c r="H8" s="1239">
        <v>0</v>
      </c>
      <c r="I8" s="1239">
        <v>0</v>
      </c>
      <c r="J8" s="1240">
        <v>1193757</v>
      </c>
      <c r="K8" s="2142">
        <v>0</v>
      </c>
      <c r="L8" s="2143"/>
      <c r="M8" s="1235">
        <v>0</v>
      </c>
      <c r="N8" s="1235">
        <v>0</v>
      </c>
      <c r="O8" s="1235">
        <v>0</v>
      </c>
      <c r="P8" s="1237">
        <v>1193757</v>
      </c>
      <c r="Q8" s="1227"/>
      <c r="R8" s="1227"/>
    </row>
    <row r="9" spans="1:18" ht="24.95" customHeight="1">
      <c r="A9" s="1232">
        <v>14</v>
      </c>
      <c r="B9" s="1233"/>
      <c r="C9" s="1233" t="s">
        <v>15</v>
      </c>
      <c r="D9" s="1233">
        <v>2026</v>
      </c>
      <c r="E9" s="1234"/>
      <c r="F9" s="1235">
        <v>0</v>
      </c>
      <c r="G9" s="1236">
        <v>5000000</v>
      </c>
      <c r="H9" s="1236">
        <v>28749140</v>
      </c>
      <c r="I9" s="1236">
        <v>4933093</v>
      </c>
      <c r="J9" s="1236">
        <v>22013258</v>
      </c>
      <c r="K9" s="1235">
        <v>0</v>
      </c>
      <c r="L9" s="1235"/>
      <c r="M9" s="1235">
        <v>0</v>
      </c>
      <c r="N9" s="1235">
        <v>0</v>
      </c>
      <c r="O9" s="1236">
        <v>124000</v>
      </c>
      <c r="P9" s="1237">
        <v>60819491</v>
      </c>
      <c r="Q9" s="1227"/>
      <c r="R9" s="1227"/>
    </row>
    <row r="10" spans="1:18" ht="24.95" customHeight="1">
      <c r="A10" s="1232">
        <v>14</v>
      </c>
      <c r="B10" s="1233"/>
      <c r="C10" s="1233" t="s">
        <v>16</v>
      </c>
      <c r="D10" s="1233">
        <v>2026</v>
      </c>
      <c r="E10" s="1234"/>
      <c r="F10" s="1235">
        <v>0</v>
      </c>
      <c r="G10" s="1235">
        <v>0</v>
      </c>
      <c r="H10" s="1235">
        <v>29.6</v>
      </c>
      <c r="I10" s="1235">
        <v>28.9</v>
      </c>
      <c r="J10" s="1235">
        <v>5</v>
      </c>
      <c r="K10" s="1235"/>
      <c r="L10" s="1235"/>
      <c r="M10" s="1235"/>
      <c r="N10" s="1235"/>
      <c r="O10" s="1235">
        <v>0</v>
      </c>
      <c r="P10" s="1241">
        <v>20.100000000000001</v>
      </c>
      <c r="Q10" s="1227"/>
      <c r="R10" s="1227"/>
    </row>
    <row r="11" spans="1:18" ht="24.95" customHeight="1">
      <c r="A11" s="1232">
        <v>14</v>
      </c>
      <c r="B11" s="1233"/>
      <c r="C11" s="1233" t="s">
        <v>431</v>
      </c>
      <c r="D11" s="1233">
        <v>2026</v>
      </c>
      <c r="E11" s="1234" t="s">
        <v>11</v>
      </c>
      <c r="F11" s="1235"/>
      <c r="G11" s="1235"/>
      <c r="H11" s="1235"/>
      <c r="I11" s="1235"/>
      <c r="J11" s="1235"/>
      <c r="K11" s="2142"/>
      <c r="L11" s="2143"/>
      <c r="M11" s="1235"/>
      <c r="N11" s="1235"/>
      <c r="O11" s="1235"/>
      <c r="P11" s="1241">
        <v>34</v>
      </c>
      <c r="Q11" s="1227"/>
      <c r="R11" s="1227"/>
    </row>
    <row r="12" spans="1:18" ht="24.95" customHeight="1">
      <c r="A12" s="1232">
        <v>14</v>
      </c>
      <c r="B12" s="1233"/>
      <c r="C12" s="1233" t="s">
        <v>431</v>
      </c>
      <c r="D12" s="1233">
        <v>2026</v>
      </c>
      <c r="E12" s="1234" t="s">
        <v>12</v>
      </c>
      <c r="F12" s="1235"/>
      <c r="G12" s="1235"/>
      <c r="H12" s="1235"/>
      <c r="I12" s="1235"/>
      <c r="J12" s="1235"/>
      <c r="K12" s="2142"/>
      <c r="L12" s="2143"/>
      <c r="M12" s="1235"/>
      <c r="N12" s="1235"/>
      <c r="O12" s="1235"/>
      <c r="P12" s="1241">
        <v>34</v>
      </c>
      <c r="Q12" s="1227"/>
      <c r="R12" s="1227"/>
    </row>
    <row r="13" spans="1:18" ht="24.95" customHeight="1">
      <c r="A13" s="1232">
        <v>14</v>
      </c>
      <c r="B13" s="1233"/>
      <c r="C13" s="1233" t="s">
        <v>431</v>
      </c>
      <c r="D13" s="1233">
        <v>2026</v>
      </c>
      <c r="E13" s="1234" t="s">
        <v>432</v>
      </c>
      <c r="F13" s="1235"/>
      <c r="G13" s="1235"/>
      <c r="H13" s="1235"/>
      <c r="I13" s="1235"/>
      <c r="J13" s="1235"/>
      <c r="K13" s="2142"/>
      <c r="L13" s="2143"/>
      <c r="M13" s="1235"/>
      <c r="N13" s="1235"/>
      <c r="O13" s="1235"/>
      <c r="P13" s="1241">
        <v>31</v>
      </c>
      <c r="Q13" s="1227"/>
      <c r="R13" s="1227"/>
    </row>
    <row r="14" spans="1:18">
      <c r="A14" s="277"/>
      <c r="B14" s="1226"/>
      <c r="C14" s="1226"/>
      <c r="D14" s="1226"/>
      <c r="E14" s="1226"/>
      <c r="F14" s="1226"/>
      <c r="G14" s="1226"/>
      <c r="H14" s="1226"/>
      <c r="I14" s="1226"/>
      <c r="J14" s="1226"/>
      <c r="K14" s="1226"/>
      <c r="L14" s="1226"/>
      <c r="M14" s="1226"/>
      <c r="N14" s="1226"/>
      <c r="O14" s="1226"/>
      <c r="P14" s="1226"/>
      <c r="Q14" s="1227"/>
      <c r="R14" s="1227"/>
    </row>
    <row r="15" spans="1:18">
      <c r="A15" s="2144"/>
      <c r="B15" s="2144"/>
      <c r="C15" s="1226"/>
      <c r="D15" s="1226"/>
      <c r="E15" s="1226"/>
      <c r="F15" s="1226"/>
      <c r="G15" s="1226"/>
      <c r="H15" s="1226"/>
      <c r="I15" s="1226"/>
      <c r="J15" s="1226"/>
      <c r="K15" s="1226"/>
      <c r="L15" s="1226"/>
      <c r="M15" s="1226"/>
      <c r="N15" s="1226"/>
      <c r="O15" s="1226"/>
      <c r="P15" s="1226"/>
      <c r="Q15" s="1227"/>
      <c r="R15" s="1227"/>
    </row>
    <row r="16" spans="1:18">
      <c r="A16" s="2137" t="s">
        <v>48</v>
      </c>
      <c r="B16" s="2137"/>
      <c r="C16" s="2137"/>
      <c r="D16" s="2137"/>
      <c r="E16" s="2137"/>
      <c r="F16" s="2137"/>
      <c r="G16" s="2137"/>
      <c r="H16" s="2137"/>
      <c r="I16" s="2137"/>
      <c r="J16" s="2137"/>
      <c r="K16" s="2137"/>
      <c r="L16" s="2137"/>
      <c r="M16" s="2137"/>
      <c r="N16" s="1227"/>
      <c r="O16" s="1227"/>
      <c r="P16" s="1227"/>
      <c r="Q16" s="1227"/>
      <c r="R16" s="1227"/>
    </row>
    <row r="17" spans="1:18">
      <c r="A17" s="2023" t="s">
        <v>537</v>
      </c>
      <c r="B17" s="2023"/>
      <c r="C17" s="2023"/>
      <c r="D17" s="2023"/>
      <c r="E17" s="2023"/>
      <c r="F17" s="2023"/>
      <c r="G17" s="2023"/>
      <c r="H17" s="2023"/>
      <c r="I17" s="2023"/>
      <c r="J17" s="2023"/>
      <c r="K17" s="2023"/>
      <c r="L17" s="2023"/>
      <c r="M17" s="2023"/>
      <c r="N17" s="1227"/>
      <c r="O17" s="1227"/>
      <c r="P17" s="1227"/>
      <c r="Q17" s="1227"/>
      <c r="R17" s="1227"/>
    </row>
    <row r="18" spans="1:18">
      <c r="A18" s="2095" t="s">
        <v>17</v>
      </c>
      <c r="B18" s="2095"/>
      <c r="C18" s="2095"/>
      <c r="D18" s="2095"/>
      <c r="E18" s="2095"/>
      <c r="F18" s="2095"/>
      <c r="G18" s="2095"/>
      <c r="H18" s="2095"/>
      <c r="I18" s="2095"/>
      <c r="J18" s="2095"/>
      <c r="K18" s="2095"/>
      <c r="L18" s="2095"/>
      <c r="M18" s="2095"/>
      <c r="N18" s="1227"/>
      <c r="O18" s="1227"/>
      <c r="P18" s="1227"/>
      <c r="Q18" s="1227"/>
      <c r="R18" s="1227"/>
    </row>
    <row r="19" spans="1:18" ht="15.75" thickBot="1">
      <c r="A19" s="1226"/>
      <c r="B19" s="1226"/>
      <c r="C19" s="1226"/>
      <c r="D19" s="1226"/>
      <c r="E19" s="1226"/>
      <c r="F19" s="1226"/>
      <c r="G19" s="1226"/>
      <c r="H19" s="1226"/>
      <c r="I19" s="1226"/>
      <c r="J19" s="1226"/>
      <c r="K19" s="1226"/>
      <c r="L19" s="1226"/>
      <c r="M19" s="1226"/>
      <c r="N19" s="1227"/>
      <c r="O19" s="1227"/>
      <c r="P19" s="1227"/>
      <c r="Q19" s="1227"/>
      <c r="R19" s="1227"/>
    </row>
    <row r="20" spans="1:18" ht="15.75" thickTop="1">
      <c r="A20" s="2096" t="s">
        <v>18</v>
      </c>
      <c r="B20" s="2098" t="s">
        <v>19</v>
      </c>
      <c r="C20" s="2098"/>
      <c r="D20" s="2098"/>
      <c r="E20" s="2100" t="s">
        <v>20</v>
      </c>
      <c r="F20" s="2100"/>
      <c r="G20" s="2098">
        <v>14</v>
      </c>
      <c r="H20" s="2098"/>
      <c r="I20" s="2098"/>
      <c r="J20" s="2098"/>
      <c r="K20" s="2098"/>
      <c r="L20" s="2098"/>
      <c r="M20" s="2102"/>
      <c r="N20" s="1227"/>
      <c r="O20" s="1227"/>
      <c r="P20" s="1227"/>
      <c r="Q20" s="1227"/>
      <c r="R20" s="1227"/>
    </row>
    <row r="21" spans="1:18">
      <c r="A21" s="2097"/>
      <c r="B21" s="2099"/>
      <c r="C21" s="2099"/>
      <c r="D21" s="2099"/>
      <c r="E21" s="2101"/>
      <c r="F21" s="2101"/>
      <c r="G21" s="2099"/>
      <c r="H21" s="2099"/>
      <c r="I21" s="2099"/>
      <c r="J21" s="2099"/>
      <c r="K21" s="2099"/>
      <c r="L21" s="2099"/>
      <c r="M21" s="2103"/>
      <c r="N21" s="1227"/>
      <c r="O21" s="1227"/>
      <c r="P21" s="1227"/>
      <c r="Q21" s="1227"/>
      <c r="R21" s="1227"/>
    </row>
    <row r="22" spans="1:18">
      <c r="A22" s="1242" t="s">
        <v>256</v>
      </c>
      <c r="B22" s="2113" t="s">
        <v>30</v>
      </c>
      <c r="C22" s="2113"/>
      <c r="D22" s="2113"/>
      <c r="E22" s="2114" t="s">
        <v>49</v>
      </c>
      <c r="F22" s="2114"/>
      <c r="G22" s="2113">
        <v>1120</v>
      </c>
      <c r="H22" s="2113"/>
      <c r="I22" s="2113"/>
      <c r="J22" s="2113"/>
      <c r="K22" s="2113"/>
      <c r="L22" s="2113"/>
      <c r="M22" s="2115"/>
      <c r="N22" s="1227"/>
      <c r="O22" s="1227"/>
      <c r="P22" s="1227"/>
      <c r="Q22" s="1227"/>
      <c r="R22" s="1227"/>
    </row>
    <row r="23" spans="1:18">
      <c r="A23" s="2116" t="s">
        <v>21</v>
      </c>
      <c r="B23" s="2117"/>
      <c r="C23" s="2122" t="s">
        <v>50</v>
      </c>
      <c r="D23" s="2123"/>
      <c r="E23" s="2123"/>
      <c r="F23" s="2123"/>
      <c r="G23" s="2123"/>
      <c r="H23" s="2123"/>
      <c r="I23" s="2123"/>
      <c r="J23" s="2123"/>
      <c r="K23" s="2123"/>
      <c r="L23" s="2123"/>
      <c r="M23" s="2124"/>
      <c r="N23" s="1227"/>
      <c r="O23" s="1227"/>
      <c r="P23" s="1227"/>
      <c r="Q23" s="1227"/>
      <c r="R23" s="1227"/>
    </row>
    <row r="24" spans="1:18">
      <c r="A24" s="2118"/>
      <c r="B24" s="2119"/>
      <c r="C24" s="1243" t="s">
        <v>51</v>
      </c>
      <c r="D24" s="1244">
        <v>2025</v>
      </c>
      <c r="E24" s="2125" t="s">
        <v>3</v>
      </c>
      <c r="F24" s="2126"/>
      <c r="G24" s="2125" t="s">
        <v>3</v>
      </c>
      <c r="H24" s="2126"/>
      <c r="I24" s="1245" t="s">
        <v>3</v>
      </c>
      <c r="J24" s="2125" t="s">
        <v>3</v>
      </c>
      <c r="K24" s="2126"/>
      <c r="L24" s="2127" t="s">
        <v>52</v>
      </c>
      <c r="M24" s="2130" t="s">
        <v>22</v>
      </c>
      <c r="N24" s="1227"/>
      <c r="O24" s="1227"/>
      <c r="P24" s="1227"/>
      <c r="Q24" s="1227"/>
      <c r="R24" s="1227"/>
    </row>
    <row r="25" spans="1:18">
      <c r="A25" s="2118"/>
      <c r="B25" s="2119"/>
      <c r="C25" s="2133" t="s">
        <v>53</v>
      </c>
      <c r="D25" s="2134" t="s">
        <v>23</v>
      </c>
      <c r="E25" s="1247" t="s">
        <v>257</v>
      </c>
      <c r="F25" s="2104" t="s">
        <v>23</v>
      </c>
      <c r="G25" s="1247" t="s">
        <v>259</v>
      </c>
      <c r="H25" s="2104" t="s">
        <v>23</v>
      </c>
      <c r="I25" s="2107" t="s">
        <v>54</v>
      </c>
      <c r="J25" s="2110" t="s">
        <v>24</v>
      </c>
      <c r="K25" s="2104" t="s">
        <v>23</v>
      </c>
      <c r="L25" s="2128"/>
      <c r="M25" s="2131"/>
      <c r="N25" s="2071"/>
      <c r="O25" s="2033"/>
      <c r="P25" s="2033"/>
      <c r="Q25" s="2033"/>
      <c r="R25" s="2033"/>
    </row>
    <row r="26" spans="1:18">
      <c r="A26" s="2118"/>
      <c r="B26" s="2119"/>
      <c r="C26" s="2111"/>
      <c r="D26" s="2105"/>
      <c r="E26" s="1246" t="s">
        <v>258</v>
      </c>
      <c r="F26" s="2105"/>
      <c r="G26" s="1246" t="s">
        <v>260</v>
      </c>
      <c r="H26" s="2105"/>
      <c r="I26" s="2108"/>
      <c r="J26" s="2111"/>
      <c r="K26" s="2105"/>
      <c r="L26" s="2128"/>
      <c r="M26" s="2131"/>
      <c r="N26" s="2071"/>
      <c r="O26" s="2033"/>
      <c r="P26" s="2033"/>
      <c r="Q26" s="2033"/>
      <c r="R26" s="2033"/>
    </row>
    <row r="27" spans="1:18">
      <c r="A27" s="2118"/>
      <c r="B27" s="2119"/>
      <c r="C27" s="2112"/>
      <c r="D27" s="2106"/>
      <c r="E27" s="1248" t="s">
        <v>571</v>
      </c>
      <c r="F27" s="2106"/>
      <c r="G27" s="1248" t="s">
        <v>594</v>
      </c>
      <c r="H27" s="2106"/>
      <c r="I27" s="2109"/>
      <c r="J27" s="2112"/>
      <c r="K27" s="2106"/>
      <c r="L27" s="2129"/>
      <c r="M27" s="2132"/>
      <c r="N27" s="2071"/>
      <c r="O27" s="2033"/>
      <c r="P27" s="2033"/>
      <c r="Q27" s="2033"/>
      <c r="R27" s="2033"/>
    </row>
    <row r="28" spans="1:18" ht="15.75" thickBot="1">
      <c r="A28" s="2120"/>
      <c r="B28" s="2121"/>
      <c r="C28" s="1250">
        <v>-1</v>
      </c>
      <c r="D28" s="1250">
        <v>-2</v>
      </c>
      <c r="E28" s="1250">
        <v>-3</v>
      </c>
      <c r="F28" s="1250">
        <v>-4</v>
      </c>
      <c r="G28" s="1250">
        <v>-5</v>
      </c>
      <c r="H28" s="1250">
        <v>-6</v>
      </c>
      <c r="I28" s="1250" t="s">
        <v>25</v>
      </c>
      <c r="J28" s="1250">
        <v>-8</v>
      </c>
      <c r="K28" s="1250">
        <v>-9</v>
      </c>
      <c r="L28" s="1250" t="s">
        <v>26</v>
      </c>
      <c r="M28" s="1251" t="s">
        <v>27</v>
      </c>
      <c r="N28" s="1227"/>
      <c r="O28" s="1227"/>
      <c r="P28" s="1227"/>
      <c r="Q28" s="1227"/>
      <c r="R28" s="1227"/>
    </row>
    <row r="29" spans="1:18" ht="15.75" thickTop="1">
      <c r="A29" s="2145" t="s">
        <v>34</v>
      </c>
      <c r="B29" s="2146"/>
      <c r="C29" s="1252"/>
      <c r="D29" s="1253"/>
      <c r="E29" s="1252"/>
      <c r="F29" s="1253"/>
      <c r="G29" s="1252"/>
      <c r="H29" s="1253"/>
      <c r="I29" s="1254"/>
      <c r="J29" s="1252"/>
      <c r="K29" s="1253"/>
      <c r="L29" s="1252"/>
      <c r="M29" s="1255"/>
      <c r="N29" s="1227"/>
      <c r="O29" s="1227"/>
      <c r="P29" s="1227"/>
      <c r="Q29" s="1227"/>
      <c r="R29" s="1227"/>
    </row>
    <row r="30" spans="1:18">
      <c r="A30" s="1256" t="s">
        <v>28</v>
      </c>
      <c r="B30" s="1257" t="s">
        <v>29</v>
      </c>
      <c r="C30" s="1252"/>
      <c r="D30" s="1253"/>
      <c r="E30" s="1252"/>
      <c r="F30" s="1253"/>
      <c r="G30" s="1252"/>
      <c r="H30" s="1253"/>
      <c r="I30" s="1258"/>
      <c r="J30" s="1252"/>
      <c r="K30" s="1253"/>
      <c r="L30" s="1252"/>
      <c r="M30" s="1255"/>
      <c r="N30" s="1227"/>
      <c r="O30" s="1227"/>
      <c r="P30" s="1227"/>
      <c r="Q30" s="1227"/>
      <c r="R30" s="1227"/>
    </row>
    <row r="31" spans="1:18">
      <c r="A31" s="1259">
        <v>600</v>
      </c>
      <c r="B31" s="1260" t="s">
        <v>36</v>
      </c>
      <c r="C31" s="1261">
        <v>36428621</v>
      </c>
      <c r="D31" s="1262">
        <v>68</v>
      </c>
      <c r="E31" s="1263">
        <v>40844000</v>
      </c>
      <c r="F31" s="1262">
        <v>54</v>
      </c>
      <c r="G31" s="1263">
        <v>40844000</v>
      </c>
      <c r="H31" s="1264">
        <v>53.68</v>
      </c>
      <c r="I31" s="1262">
        <v>0</v>
      </c>
      <c r="J31" s="1261">
        <v>12094860</v>
      </c>
      <c r="K31" s="1264">
        <v>79</v>
      </c>
      <c r="L31" s="1263">
        <v>28749140</v>
      </c>
      <c r="M31" s="1265">
        <v>29.6</v>
      </c>
      <c r="N31" s="1227"/>
      <c r="O31" s="1227"/>
      <c r="P31" s="1227"/>
      <c r="Q31" s="1227"/>
      <c r="R31" s="1227"/>
    </row>
    <row r="32" spans="1:18">
      <c r="A32" s="1259">
        <v>601</v>
      </c>
      <c r="B32" s="1260" t="s">
        <v>37</v>
      </c>
      <c r="C32" s="1261">
        <v>6045846</v>
      </c>
      <c r="D32" s="1262">
        <v>11</v>
      </c>
      <c r="E32" s="1263">
        <v>6940000</v>
      </c>
      <c r="F32" s="1262">
        <v>9</v>
      </c>
      <c r="G32" s="1263">
        <v>6940000</v>
      </c>
      <c r="H32" s="1264">
        <v>9.1199999999999992</v>
      </c>
      <c r="I32" s="1262">
        <v>0</v>
      </c>
      <c r="J32" s="1261">
        <v>2006907</v>
      </c>
      <c r="K32" s="1264">
        <v>13</v>
      </c>
      <c r="L32" s="1263">
        <v>4933093</v>
      </c>
      <c r="M32" s="1265">
        <v>28.9</v>
      </c>
      <c r="N32" s="1227"/>
      <c r="O32" s="1227"/>
      <c r="P32" s="1227"/>
      <c r="Q32" s="1227"/>
      <c r="R32" s="1227"/>
    </row>
    <row r="33" spans="1:18">
      <c r="A33" s="1259">
        <v>602</v>
      </c>
      <c r="B33" s="1260" t="s">
        <v>38</v>
      </c>
      <c r="C33" s="1261">
        <v>7165656</v>
      </c>
      <c r="D33" s="1262">
        <v>13</v>
      </c>
      <c r="E33" s="1263">
        <v>23200000</v>
      </c>
      <c r="F33" s="1262">
        <v>31</v>
      </c>
      <c r="G33" s="1263">
        <v>23176000</v>
      </c>
      <c r="H33" s="1264">
        <v>30.46</v>
      </c>
      <c r="I33" s="1263">
        <v>-24000</v>
      </c>
      <c r="J33" s="1261">
        <v>1162742</v>
      </c>
      <c r="K33" s="1264">
        <v>8</v>
      </c>
      <c r="L33" s="1263">
        <v>22013258</v>
      </c>
      <c r="M33" s="1265">
        <v>5</v>
      </c>
      <c r="N33" s="1227"/>
      <c r="O33" s="1227"/>
      <c r="P33" s="1227"/>
      <c r="Q33" s="1227"/>
      <c r="R33" s="1227"/>
    </row>
    <row r="34" spans="1:18">
      <c r="A34" s="1259">
        <v>603</v>
      </c>
      <c r="B34" s="1260" t="s">
        <v>39</v>
      </c>
      <c r="C34" s="1262">
        <v>0</v>
      </c>
      <c r="D34" s="1262">
        <v>0</v>
      </c>
      <c r="E34" s="1262">
        <v>0</v>
      </c>
      <c r="F34" s="1262">
        <v>0</v>
      </c>
      <c r="G34" s="1262">
        <v>0</v>
      </c>
      <c r="H34" s="1264">
        <v>0</v>
      </c>
      <c r="I34" s="1262">
        <v>0</v>
      </c>
      <c r="J34" s="1262">
        <v>0</v>
      </c>
      <c r="K34" s="1264">
        <v>0</v>
      </c>
      <c r="L34" s="1262">
        <v>0</v>
      </c>
      <c r="M34" s="1265">
        <v>0</v>
      </c>
      <c r="N34" s="1227"/>
      <c r="O34" s="1227"/>
      <c r="P34" s="1227"/>
      <c r="Q34" s="1227"/>
      <c r="R34" s="1227"/>
    </row>
    <row r="35" spans="1:18">
      <c r="A35" s="1259">
        <v>604</v>
      </c>
      <c r="B35" s="1260" t="s">
        <v>40</v>
      </c>
      <c r="C35" s="1262">
        <v>0</v>
      </c>
      <c r="D35" s="1262">
        <v>0</v>
      </c>
      <c r="E35" s="1262">
        <v>0</v>
      </c>
      <c r="F35" s="1262">
        <v>0</v>
      </c>
      <c r="G35" s="1262">
        <v>0</v>
      </c>
      <c r="H35" s="1264">
        <v>0</v>
      </c>
      <c r="I35" s="1262">
        <v>0</v>
      </c>
      <c r="J35" s="1262">
        <v>0</v>
      </c>
      <c r="K35" s="1264">
        <v>0</v>
      </c>
      <c r="L35" s="1262">
        <v>0</v>
      </c>
      <c r="M35" s="1265">
        <v>0</v>
      </c>
      <c r="N35" s="1227"/>
      <c r="O35" s="1227"/>
      <c r="P35" s="1227"/>
      <c r="Q35" s="1227"/>
      <c r="R35" s="1227"/>
    </row>
    <row r="36" spans="1:18">
      <c r="A36" s="1259">
        <v>605</v>
      </c>
      <c r="B36" s="1260" t="s">
        <v>41</v>
      </c>
      <c r="C36" s="1262">
        <v>0</v>
      </c>
      <c r="D36" s="1262">
        <v>0</v>
      </c>
      <c r="E36" s="1262">
        <v>0</v>
      </c>
      <c r="F36" s="1262">
        <v>0</v>
      </c>
      <c r="G36" s="1262">
        <v>0</v>
      </c>
      <c r="H36" s="1264">
        <v>0</v>
      </c>
      <c r="I36" s="1262">
        <v>0</v>
      </c>
      <c r="J36" s="1262">
        <v>0</v>
      </c>
      <c r="K36" s="1264">
        <v>0</v>
      </c>
      <c r="L36" s="1262">
        <v>0</v>
      </c>
      <c r="M36" s="1265">
        <v>0</v>
      </c>
      <c r="N36" s="1227"/>
      <c r="O36" s="1227"/>
      <c r="P36" s="1227"/>
      <c r="Q36" s="1227"/>
      <c r="R36" s="1227"/>
    </row>
    <row r="37" spans="1:18">
      <c r="A37" s="1259">
        <v>606</v>
      </c>
      <c r="B37" s="1260" t="s">
        <v>42</v>
      </c>
      <c r="C37" s="1261">
        <v>104000</v>
      </c>
      <c r="D37" s="1262">
        <v>0</v>
      </c>
      <c r="E37" s="1262">
        <v>0</v>
      </c>
      <c r="F37" s="1262">
        <v>0</v>
      </c>
      <c r="G37" s="1263">
        <v>124000</v>
      </c>
      <c r="H37" s="1264">
        <v>0</v>
      </c>
      <c r="I37" s="1263">
        <v>124000</v>
      </c>
      <c r="J37" s="1262">
        <v>0</v>
      </c>
      <c r="K37" s="1264">
        <v>0</v>
      </c>
      <c r="L37" s="1263">
        <v>124000</v>
      </c>
      <c r="M37" s="1265">
        <v>0</v>
      </c>
      <c r="N37" s="1227"/>
      <c r="O37" s="1227"/>
      <c r="P37" s="1227"/>
      <c r="Q37" s="1227"/>
      <c r="R37" s="1227"/>
    </row>
    <row r="38" spans="1:18">
      <c r="A38" s="1266"/>
      <c r="B38" s="1267" t="s">
        <v>55</v>
      </c>
      <c r="C38" s="1268">
        <v>49744123</v>
      </c>
      <c r="D38" s="1262">
        <v>93</v>
      </c>
      <c r="E38" s="1269">
        <v>70984000</v>
      </c>
      <c r="F38" s="1270">
        <v>93</v>
      </c>
      <c r="G38" s="1269">
        <v>71084000</v>
      </c>
      <c r="H38" s="1265">
        <v>93.43</v>
      </c>
      <c r="I38" s="1269">
        <v>100000</v>
      </c>
      <c r="J38" s="1268">
        <v>15264509</v>
      </c>
      <c r="K38" s="1270">
        <v>100</v>
      </c>
      <c r="L38" s="1263">
        <v>55819491</v>
      </c>
      <c r="M38" s="1265">
        <v>21.5</v>
      </c>
      <c r="N38" s="1227"/>
      <c r="O38" s="1227"/>
      <c r="P38" s="1227"/>
      <c r="Q38" s="1227"/>
      <c r="R38" s="1227"/>
    </row>
    <row r="39" spans="1:18">
      <c r="A39" s="1259">
        <v>230</v>
      </c>
      <c r="B39" s="1260" t="s">
        <v>43</v>
      </c>
      <c r="C39" s="1262">
        <v>0</v>
      </c>
      <c r="D39" s="1262">
        <v>0</v>
      </c>
      <c r="E39" s="1262">
        <v>0</v>
      </c>
      <c r="F39" s="1262">
        <v>0</v>
      </c>
      <c r="G39" s="1262">
        <v>0</v>
      </c>
      <c r="H39" s="1264">
        <v>0</v>
      </c>
      <c r="I39" s="1270">
        <v>0</v>
      </c>
      <c r="J39" s="1262">
        <v>0</v>
      </c>
      <c r="K39" s="1262">
        <v>0</v>
      </c>
      <c r="L39" s="1262">
        <v>0</v>
      </c>
      <c r="M39" s="1264">
        <v>0</v>
      </c>
      <c r="N39" s="1227"/>
      <c r="O39" s="1227"/>
      <c r="P39" s="1227"/>
      <c r="Q39" s="1227"/>
      <c r="R39" s="1227"/>
    </row>
    <row r="40" spans="1:18">
      <c r="A40" s="1259">
        <v>231</v>
      </c>
      <c r="B40" s="1260" t="s">
        <v>44</v>
      </c>
      <c r="C40" s="1261">
        <v>3900000</v>
      </c>
      <c r="D40" s="1262">
        <v>0</v>
      </c>
      <c r="E40" s="1263">
        <v>5000000</v>
      </c>
      <c r="F40" s="1262">
        <v>0</v>
      </c>
      <c r="G40" s="1263">
        <v>5000000</v>
      </c>
      <c r="H40" s="1264">
        <v>6.57</v>
      </c>
      <c r="I40" s="1270">
        <v>0</v>
      </c>
      <c r="J40" s="1262">
        <v>0</v>
      </c>
      <c r="K40" s="1262">
        <v>0</v>
      </c>
      <c r="L40" s="1263">
        <v>5000000</v>
      </c>
      <c r="M40" s="1264">
        <v>0</v>
      </c>
      <c r="N40" s="1227"/>
      <c r="O40" s="1227"/>
      <c r="P40" s="1227"/>
      <c r="Q40" s="1227"/>
      <c r="R40" s="1227"/>
    </row>
    <row r="41" spans="1:18">
      <c r="A41" s="1266"/>
      <c r="B41" s="1267" t="s">
        <v>56</v>
      </c>
      <c r="C41" s="1268">
        <v>3900000</v>
      </c>
      <c r="D41" s="1262">
        <v>0</v>
      </c>
      <c r="E41" s="1269">
        <v>5000000</v>
      </c>
      <c r="F41" s="1262">
        <v>0</v>
      </c>
      <c r="G41" s="1269">
        <v>5000000</v>
      </c>
      <c r="H41" s="1265">
        <v>6.57</v>
      </c>
      <c r="I41" s="1270">
        <v>0</v>
      </c>
      <c r="J41" s="1270">
        <v>0</v>
      </c>
      <c r="K41" s="1270">
        <v>0</v>
      </c>
      <c r="L41" s="1263">
        <v>5000000</v>
      </c>
      <c r="M41" s="1265">
        <v>0</v>
      </c>
      <c r="N41" s="1227"/>
      <c r="O41" s="1227"/>
      <c r="P41" s="1227"/>
      <c r="Q41" s="1227"/>
      <c r="R41" s="1227"/>
    </row>
    <row r="42" spans="1:18">
      <c r="A42" s="1259">
        <v>230</v>
      </c>
      <c r="B42" s="1260" t="s">
        <v>43</v>
      </c>
      <c r="C42" s="1262">
        <v>0</v>
      </c>
      <c r="D42" s="1262">
        <v>0</v>
      </c>
      <c r="E42" s="1262">
        <v>0</v>
      </c>
      <c r="F42" s="1262">
        <v>0</v>
      </c>
      <c r="G42" s="1262">
        <v>0</v>
      </c>
      <c r="H42" s="1264">
        <v>0</v>
      </c>
      <c r="I42" s="1262">
        <v>0</v>
      </c>
      <c r="J42" s="1262">
        <v>0</v>
      </c>
      <c r="K42" s="1262">
        <v>0</v>
      </c>
      <c r="L42" s="1262">
        <v>0</v>
      </c>
      <c r="M42" s="1264">
        <v>0</v>
      </c>
      <c r="N42" s="1227"/>
      <c r="O42" s="1227"/>
      <c r="P42" s="1227"/>
      <c r="Q42" s="1227"/>
      <c r="R42" s="1227"/>
    </row>
    <row r="43" spans="1:18">
      <c r="A43" s="1259">
        <v>231</v>
      </c>
      <c r="B43" s="1260" t="s">
        <v>44</v>
      </c>
      <c r="C43" s="1262">
        <v>0</v>
      </c>
      <c r="D43" s="1262">
        <v>0</v>
      </c>
      <c r="E43" s="1262">
        <v>0</v>
      </c>
      <c r="F43" s="1262">
        <v>0</v>
      </c>
      <c r="G43" s="1262">
        <v>0</v>
      </c>
      <c r="H43" s="1264">
        <v>0</v>
      </c>
      <c r="I43" s="1262">
        <v>0</v>
      </c>
      <c r="J43" s="1262">
        <v>0</v>
      </c>
      <c r="K43" s="1262">
        <v>0</v>
      </c>
      <c r="L43" s="1262">
        <v>0</v>
      </c>
      <c r="M43" s="1264">
        <v>0</v>
      </c>
      <c r="N43" s="1227"/>
      <c r="O43" s="1227"/>
      <c r="P43" s="1227"/>
      <c r="Q43" s="1227"/>
      <c r="R43" s="1227"/>
    </row>
    <row r="44" spans="1:18">
      <c r="A44" s="1266"/>
      <c r="B44" s="1267" t="s">
        <v>57</v>
      </c>
      <c r="C44" s="1270">
        <v>0</v>
      </c>
      <c r="D44" s="1262">
        <v>0</v>
      </c>
      <c r="E44" s="1270">
        <v>0</v>
      </c>
      <c r="F44" s="1270">
        <v>0</v>
      </c>
      <c r="G44" s="1270">
        <v>0</v>
      </c>
      <c r="H44" s="1265">
        <v>0</v>
      </c>
      <c r="I44" s="1270">
        <v>0</v>
      </c>
      <c r="J44" s="1270">
        <v>0</v>
      </c>
      <c r="K44" s="1270">
        <v>0</v>
      </c>
      <c r="L44" s="1262">
        <v>0</v>
      </c>
      <c r="M44" s="1265">
        <v>0</v>
      </c>
      <c r="N44" s="1227"/>
      <c r="O44" s="1227"/>
      <c r="P44" s="1227"/>
      <c r="Q44" s="1227"/>
      <c r="R44" s="1227"/>
    </row>
    <row r="45" spans="1:18">
      <c r="A45" s="1271"/>
      <c r="B45" s="1272" t="s">
        <v>58</v>
      </c>
      <c r="C45" s="1273">
        <v>3900000</v>
      </c>
      <c r="D45" s="1262">
        <v>0</v>
      </c>
      <c r="E45" s="1274">
        <v>5000000</v>
      </c>
      <c r="F45" s="1275">
        <v>7</v>
      </c>
      <c r="G45" s="1274">
        <v>5000000</v>
      </c>
      <c r="H45" s="1276">
        <v>6.57</v>
      </c>
      <c r="I45" s="1275">
        <v>0</v>
      </c>
      <c r="J45" s="1275">
        <v>0</v>
      </c>
      <c r="K45" s="1275">
        <v>0</v>
      </c>
      <c r="L45" s="1263">
        <v>5000000</v>
      </c>
      <c r="M45" s="1276">
        <v>0</v>
      </c>
      <c r="N45" s="1227"/>
      <c r="O45" s="1227"/>
      <c r="P45" s="1227"/>
      <c r="Q45" s="1227"/>
      <c r="R45" s="1227"/>
    </row>
    <row r="46" spans="1:18">
      <c r="A46" s="1271"/>
      <c r="B46" s="1272" t="s">
        <v>59</v>
      </c>
      <c r="C46" s="1273">
        <v>53644123</v>
      </c>
      <c r="D46" s="1262">
        <v>93</v>
      </c>
      <c r="E46" s="1274">
        <v>75984000</v>
      </c>
      <c r="F46" s="1275">
        <v>100</v>
      </c>
      <c r="G46" s="1274">
        <v>76084000</v>
      </c>
      <c r="H46" s="1276">
        <v>100</v>
      </c>
      <c r="I46" s="1274">
        <v>100000</v>
      </c>
      <c r="J46" s="1273">
        <v>15264509</v>
      </c>
      <c r="K46" s="1275">
        <v>100</v>
      </c>
      <c r="L46" s="1263">
        <v>60819491</v>
      </c>
      <c r="M46" s="1276">
        <v>20.100000000000001</v>
      </c>
      <c r="N46" s="1227"/>
      <c r="O46" s="1227"/>
      <c r="P46" s="1227"/>
      <c r="Q46" s="1227"/>
      <c r="R46" s="1227"/>
    </row>
    <row r="47" spans="1:18">
      <c r="A47" s="1266"/>
      <c r="B47" s="1267" t="s">
        <v>60</v>
      </c>
      <c r="C47" s="1270">
        <v>0</v>
      </c>
      <c r="D47" s="1270"/>
      <c r="E47" s="1270"/>
      <c r="F47" s="1270"/>
      <c r="G47" s="1270"/>
      <c r="H47" s="1270"/>
      <c r="I47" s="1270"/>
      <c r="J47" s="1270">
        <v>0</v>
      </c>
      <c r="K47" s="1270"/>
      <c r="L47" s="1270"/>
      <c r="M47" s="1265"/>
      <c r="N47" s="1227"/>
      <c r="O47" s="1227"/>
      <c r="P47" s="1227"/>
      <c r="Q47" s="1227"/>
      <c r="R47" s="1227"/>
    </row>
    <row r="48" spans="1:18">
      <c r="A48" s="1266"/>
      <c r="B48" s="1267" t="s">
        <v>61</v>
      </c>
      <c r="C48" s="1270">
        <v>0</v>
      </c>
      <c r="D48" s="1270"/>
      <c r="E48" s="1270"/>
      <c r="F48" s="1270"/>
      <c r="G48" s="1270"/>
      <c r="H48" s="1270"/>
      <c r="I48" s="1270"/>
      <c r="J48" s="1270">
        <v>0</v>
      </c>
      <c r="K48" s="1270"/>
      <c r="L48" s="1270"/>
      <c r="M48" s="1265"/>
      <c r="N48" s="1227"/>
      <c r="O48" s="1227"/>
      <c r="P48" s="1227"/>
      <c r="Q48" s="1227"/>
      <c r="R48" s="1227"/>
    </row>
    <row r="49" spans="1:18" ht="15.75" thickBot="1">
      <c r="A49" s="1271"/>
      <c r="B49" s="1272" t="s">
        <v>62</v>
      </c>
      <c r="C49" s="1273">
        <v>53644123</v>
      </c>
      <c r="D49" s="1275"/>
      <c r="E49" s="1275"/>
      <c r="F49" s="1275"/>
      <c r="G49" s="1275"/>
      <c r="H49" s="1275"/>
      <c r="I49" s="1275"/>
      <c r="J49" s="1273">
        <v>15264509</v>
      </c>
      <c r="K49" s="1275"/>
      <c r="L49" s="1275"/>
      <c r="M49" s="1276"/>
      <c r="N49" s="1227"/>
      <c r="O49" s="1227"/>
      <c r="P49" s="1227"/>
      <c r="Q49" s="1227"/>
      <c r="R49" s="1227"/>
    </row>
    <row r="50" spans="1:18" ht="15.75" thickTop="1">
      <c r="A50" s="2147" t="s">
        <v>63</v>
      </c>
      <c r="B50" s="2148"/>
      <c r="C50" s="1277"/>
      <c r="D50" s="1278"/>
      <c r="E50" s="1277"/>
      <c r="F50" s="1278"/>
      <c r="G50" s="1277"/>
      <c r="H50" s="1278"/>
      <c r="I50" s="1279"/>
      <c r="J50" s="1277"/>
      <c r="K50" s="1278"/>
      <c r="L50" s="1277"/>
      <c r="M50" s="1280"/>
      <c r="N50" s="1227"/>
      <c r="O50" s="1227"/>
      <c r="P50" s="1227"/>
      <c r="Q50" s="1227"/>
      <c r="R50" s="1227"/>
    </row>
    <row r="51" spans="1:18">
      <c r="A51" s="1281" t="s">
        <v>35</v>
      </c>
      <c r="B51" s="1257" t="s">
        <v>29</v>
      </c>
      <c r="C51" s="1252"/>
      <c r="D51" s="1253"/>
      <c r="E51" s="1252"/>
      <c r="F51" s="1253"/>
      <c r="G51" s="1252"/>
      <c r="H51" s="1253"/>
      <c r="I51" s="1258"/>
      <c r="J51" s="1252"/>
      <c r="K51" s="1253"/>
      <c r="L51" s="1252"/>
      <c r="M51" s="1255"/>
      <c r="N51" s="1227"/>
      <c r="O51" s="1227"/>
      <c r="P51" s="1227"/>
      <c r="Q51" s="1227"/>
      <c r="R51" s="1227"/>
    </row>
    <row r="52" spans="1:18">
      <c r="A52" s="1259"/>
      <c r="B52" s="1282" t="s">
        <v>64</v>
      </c>
      <c r="C52" s="1273">
        <v>49744123</v>
      </c>
      <c r="D52" s="1275">
        <v>93</v>
      </c>
      <c r="E52" s="1274">
        <v>70984000</v>
      </c>
      <c r="F52" s="1275">
        <v>93</v>
      </c>
      <c r="G52" s="1274">
        <v>71084000</v>
      </c>
      <c r="H52" s="1275">
        <v>93</v>
      </c>
      <c r="I52" s="1274">
        <v>100000</v>
      </c>
      <c r="J52" s="1274">
        <v>15264509</v>
      </c>
      <c r="K52" s="1275">
        <v>100</v>
      </c>
      <c r="L52" s="1274">
        <v>55819491</v>
      </c>
      <c r="M52" s="1276">
        <v>21.47</v>
      </c>
      <c r="N52" s="1227"/>
      <c r="O52" s="1227"/>
      <c r="P52" s="1227"/>
      <c r="Q52" s="1227"/>
      <c r="R52" s="1227"/>
    </row>
    <row r="53" spans="1:18">
      <c r="A53" s="1259" t="s">
        <v>65</v>
      </c>
      <c r="B53" s="1283" t="s">
        <v>66</v>
      </c>
      <c r="C53" s="1262"/>
      <c r="D53" s="1262"/>
      <c r="E53" s="1262"/>
      <c r="F53" s="1262"/>
      <c r="G53" s="1262"/>
      <c r="H53" s="1262"/>
      <c r="I53" s="1275">
        <v>0</v>
      </c>
      <c r="J53" s="1262"/>
      <c r="K53" s="1262"/>
      <c r="L53" s="1262"/>
      <c r="M53" s="1264"/>
      <c r="N53" s="1227"/>
      <c r="O53" s="1227"/>
      <c r="P53" s="1227"/>
      <c r="Q53" s="1227"/>
      <c r="R53" s="1227"/>
    </row>
    <row r="54" spans="1:18">
      <c r="A54" s="1259" t="s">
        <v>143</v>
      </c>
      <c r="B54" s="1283" t="s">
        <v>144</v>
      </c>
      <c r="C54" s="1261">
        <v>47464356</v>
      </c>
      <c r="D54" s="1262">
        <v>88</v>
      </c>
      <c r="E54" s="1263">
        <v>59621000</v>
      </c>
      <c r="F54" s="1262">
        <v>78</v>
      </c>
      <c r="G54" s="1263">
        <v>59721000</v>
      </c>
      <c r="H54" s="1262">
        <v>89</v>
      </c>
      <c r="I54" s="1274">
        <v>100000</v>
      </c>
      <c r="J54" s="1261">
        <v>15126125</v>
      </c>
      <c r="K54" s="1262">
        <v>99.1</v>
      </c>
      <c r="L54" s="1263">
        <v>44594875</v>
      </c>
      <c r="M54" s="1264">
        <v>25.33</v>
      </c>
      <c r="N54" s="1227"/>
      <c r="O54" s="1227"/>
      <c r="P54" s="1227"/>
      <c r="Q54" s="1227"/>
      <c r="R54" s="1227"/>
    </row>
    <row r="55" spans="1:18">
      <c r="A55" s="1259" t="s">
        <v>145</v>
      </c>
      <c r="B55" s="1283" t="s">
        <v>146</v>
      </c>
      <c r="C55" s="1261">
        <v>809101</v>
      </c>
      <c r="D55" s="1262">
        <v>2</v>
      </c>
      <c r="E55" s="1263">
        <v>2872000</v>
      </c>
      <c r="F55" s="1262">
        <v>4</v>
      </c>
      <c r="G55" s="1263">
        <v>2872000</v>
      </c>
      <c r="H55" s="1262">
        <v>2</v>
      </c>
      <c r="I55" s="1275">
        <v>0</v>
      </c>
      <c r="J55" s="1261">
        <v>14175</v>
      </c>
      <c r="K55" s="1262">
        <v>0.1</v>
      </c>
      <c r="L55" s="1263">
        <v>2857825</v>
      </c>
      <c r="M55" s="1264">
        <v>0.49</v>
      </c>
      <c r="N55" s="1227"/>
      <c r="O55" s="1227"/>
      <c r="P55" s="1227"/>
      <c r="Q55" s="1227"/>
      <c r="R55" s="1227"/>
    </row>
    <row r="56" spans="1:18">
      <c r="A56" s="1259" t="s">
        <v>147</v>
      </c>
      <c r="B56" s="1283" t="s">
        <v>148</v>
      </c>
      <c r="C56" s="1261">
        <v>973260</v>
      </c>
      <c r="D56" s="1262">
        <v>2</v>
      </c>
      <c r="E56" s="1263">
        <v>6425000</v>
      </c>
      <c r="F56" s="1262">
        <v>8</v>
      </c>
      <c r="G56" s="1263">
        <v>6425000</v>
      </c>
      <c r="H56" s="1262">
        <v>2</v>
      </c>
      <c r="I56" s="1275">
        <v>0</v>
      </c>
      <c r="J56" s="1261">
        <v>43200</v>
      </c>
      <c r="K56" s="1262">
        <v>0.3</v>
      </c>
      <c r="L56" s="1263">
        <v>6381800</v>
      </c>
      <c r="M56" s="1264">
        <v>0.67</v>
      </c>
      <c r="N56" s="1227"/>
      <c r="O56" s="1227"/>
      <c r="P56" s="1227"/>
      <c r="Q56" s="1227"/>
      <c r="R56" s="1227"/>
    </row>
    <row r="57" spans="1:18" ht="29.25">
      <c r="A57" s="1259" t="s">
        <v>149</v>
      </c>
      <c r="B57" s="1283" t="s">
        <v>401</v>
      </c>
      <c r="C57" s="1261">
        <v>497406</v>
      </c>
      <c r="D57" s="1262">
        <v>1</v>
      </c>
      <c r="E57" s="1263">
        <v>2066000</v>
      </c>
      <c r="F57" s="1262">
        <v>3</v>
      </c>
      <c r="G57" s="1263">
        <v>2066000</v>
      </c>
      <c r="H57" s="1262">
        <v>1</v>
      </c>
      <c r="I57" s="1275">
        <v>0</v>
      </c>
      <c r="J57" s="1261">
        <v>81009</v>
      </c>
      <c r="K57" s="1262">
        <v>0.5</v>
      </c>
      <c r="L57" s="1263">
        <v>1984991</v>
      </c>
      <c r="M57" s="1264">
        <v>3.92</v>
      </c>
      <c r="N57" s="1227"/>
      <c r="O57" s="1227"/>
      <c r="P57" s="1227"/>
      <c r="Q57" s="1227"/>
      <c r="R57" s="1227"/>
    </row>
    <row r="58" spans="1:18">
      <c r="A58" s="1259"/>
      <c r="B58" s="1282" t="s">
        <v>67</v>
      </c>
      <c r="C58" s="1273">
        <v>3900000</v>
      </c>
      <c r="D58" s="1275">
        <v>7</v>
      </c>
      <c r="E58" s="1274">
        <v>5000000</v>
      </c>
      <c r="F58" s="1275">
        <v>7</v>
      </c>
      <c r="G58" s="1274">
        <v>5000000</v>
      </c>
      <c r="H58" s="1275">
        <v>7</v>
      </c>
      <c r="I58" s="1275">
        <v>0</v>
      </c>
      <c r="J58" s="1275">
        <v>0</v>
      </c>
      <c r="K58" s="1275">
        <v>0</v>
      </c>
      <c r="L58" s="1275">
        <v>0</v>
      </c>
      <c r="M58" s="1276">
        <v>0</v>
      </c>
      <c r="N58" s="1227"/>
      <c r="O58" s="1227"/>
      <c r="P58" s="1227"/>
      <c r="Q58" s="1227"/>
      <c r="R58" s="1227"/>
    </row>
    <row r="59" spans="1:18">
      <c r="A59" s="1259" t="s">
        <v>65</v>
      </c>
      <c r="B59" s="1283" t="s">
        <v>66</v>
      </c>
      <c r="C59" s="1262"/>
      <c r="D59" s="1262"/>
      <c r="E59" s="1262"/>
      <c r="F59" s="1262"/>
      <c r="G59" s="1262"/>
      <c r="H59" s="1262"/>
      <c r="I59" s="1275">
        <v>0</v>
      </c>
      <c r="J59" s="1262"/>
      <c r="K59" s="1262"/>
      <c r="L59" s="1262"/>
      <c r="M59" s="1264"/>
      <c r="N59" s="1227"/>
      <c r="O59" s="1227"/>
      <c r="P59" s="1227"/>
      <c r="Q59" s="1227"/>
      <c r="R59" s="1227"/>
    </row>
    <row r="60" spans="1:18">
      <c r="A60" s="1259" t="s">
        <v>76</v>
      </c>
      <c r="B60" s="1283" t="s">
        <v>77</v>
      </c>
      <c r="C60" s="1261">
        <v>3900000</v>
      </c>
      <c r="D60" s="1262">
        <v>7</v>
      </c>
      <c r="E60" s="1262"/>
      <c r="F60" s="1262">
        <v>7</v>
      </c>
      <c r="G60" s="1263">
        <v>5000000</v>
      </c>
      <c r="H60" s="1262">
        <v>7</v>
      </c>
      <c r="I60" s="1274">
        <v>5000000</v>
      </c>
      <c r="J60" s="1262">
        <v>0</v>
      </c>
      <c r="K60" s="1262">
        <v>0</v>
      </c>
      <c r="L60" s="1262">
        <v>0</v>
      </c>
      <c r="M60" s="1264">
        <v>0</v>
      </c>
      <c r="N60" s="1227"/>
      <c r="O60" s="1227"/>
      <c r="P60" s="1227"/>
      <c r="Q60" s="1227"/>
      <c r="R60" s="1227"/>
    </row>
    <row r="61" spans="1:18">
      <c r="A61" s="1259" t="s">
        <v>595</v>
      </c>
      <c r="B61" s="1283" t="s">
        <v>596</v>
      </c>
      <c r="C61" s="1262"/>
      <c r="D61" s="1262"/>
      <c r="E61" s="1263">
        <v>4000000</v>
      </c>
      <c r="F61" s="1262"/>
      <c r="G61" s="1262"/>
      <c r="H61" s="1262"/>
      <c r="I61" s="1275"/>
      <c r="J61" s="1262"/>
      <c r="K61" s="1262"/>
      <c r="L61" s="1262"/>
      <c r="M61" s="1264"/>
      <c r="N61" s="1227"/>
      <c r="O61" s="1227"/>
      <c r="P61" s="1227"/>
      <c r="Q61" s="1227"/>
      <c r="R61" s="1227"/>
    </row>
    <row r="62" spans="1:18">
      <c r="A62" s="1259" t="s">
        <v>597</v>
      </c>
      <c r="B62" s="1283" t="s">
        <v>598</v>
      </c>
      <c r="C62" s="1262"/>
      <c r="D62" s="1262"/>
      <c r="E62" s="1263">
        <v>1000000</v>
      </c>
      <c r="F62" s="1262"/>
      <c r="G62" s="1262"/>
      <c r="H62" s="1262"/>
      <c r="I62" s="1275"/>
      <c r="J62" s="1262"/>
      <c r="K62" s="1262"/>
      <c r="L62" s="1262"/>
      <c r="M62" s="1264"/>
      <c r="N62" s="1227"/>
      <c r="O62" s="1227"/>
      <c r="P62" s="1227"/>
      <c r="Q62" s="1227"/>
      <c r="R62" s="1227"/>
    </row>
    <row r="63" spans="1:18">
      <c r="A63" s="1259"/>
      <c r="B63" s="1284" t="s">
        <v>56</v>
      </c>
      <c r="C63" s="1268">
        <v>3900000</v>
      </c>
      <c r="D63" s="1270">
        <v>0</v>
      </c>
      <c r="E63" s="1269">
        <v>5000000</v>
      </c>
      <c r="F63" s="1270">
        <v>7</v>
      </c>
      <c r="G63" s="1269">
        <v>5000000</v>
      </c>
      <c r="H63" s="1270">
        <v>7</v>
      </c>
      <c r="I63" s="1275">
        <v>0</v>
      </c>
      <c r="J63" s="1270">
        <v>0</v>
      </c>
      <c r="K63" s="1270">
        <v>0</v>
      </c>
      <c r="L63" s="1270">
        <v>0</v>
      </c>
      <c r="M63" s="1265">
        <v>0</v>
      </c>
      <c r="N63" s="1227"/>
      <c r="O63" s="1227"/>
      <c r="P63" s="1227"/>
      <c r="Q63" s="1227"/>
      <c r="R63" s="1227"/>
    </row>
    <row r="64" spans="1:18">
      <c r="A64" s="1259" t="s">
        <v>65</v>
      </c>
      <c r="B64" s="1283" t="s">
        <v>66</v>
      </c>
      <c r="C64" s="1262"/>
      <c r="D64" s="1262"/>
      <c r="E64" s="1262"/>
      <c r="F64" s="1262"/>
      <c r="G64" s="1262"/>
      <c r="H64" s="1262"/>
      <c r="I64" s="1262"/>
      <c r="J64" s="1262"/>
      <c r="K64" s="1262"/>
      <c r="L64" s="1262"/>
      <c r="M64" s="1264"/>
      <c r="N64" s="1227"/>
      <c r="O64" s="1227"/>
      <c r="P64" s="1227"/>
      <c r="Q64" s="1227"/>
      <c r="R64" s="1227"/>
    </row>
    <row r="65" spans="1:18">
      <c r="A65" s="1259"/>
      <c r="B65" s="1284" t="s">
        <v>57</v>
      </c>
      <c r="C65" s="1270">
        <v>0</v>
      </c>
      <c r="D65" s="1270"/>
      <c r="E65" s="1270">
        <v>0</v>
      </c>
      <c r="F65" s="1270">
        <v>0</v>
      </c>
      <c r="G65" s="1270">
        <v>0</v>
      </c>
      <c r="H65" s="1270">
        <v>0</v>
      </c>
      <c r="I65" s="1270">
        <v>0</v>
      </c>
      <c r="J65" s="1270">
        <v>0</v>
      </c>
      <c r="K65" s="1270">
        <v>0</v>
      </c>
      <c r="L65" s="1270">
        <v>0</v>
      </c>
      <c r="M65" s="1265">
        <v>0</v>
      </c>
      <c r="N65" s="1227"/>
      <c r="O65" s="1227"/>
      <c r="P65" s="1227"/>
      <c r="Q65" s="1227"/>
      <c r="R65" s="1227"/>
    </row>
    <row r="66" spans="1:18">
      <c r="A66" s="1259" t="s">
        <v>65</v>
      </c>
      <c r="B66" s="1283" t="s">
        <v>66</v>
      </c>
      <c r="C66" s="1262"/>
      <c r="D66" s="1262"/>
      <c r="E66" s="1262"/>
      <c r="F66" s="1262"/>
      <c r="G66" s="1262"/>
      <c r="H66" s="1262"/>
      <c r="I66" s="1262"/>
      <c r="J66" s="1262"/>
      <c r="K66" s="1262"/>
      <c r="L66" s="1262"/>
      <c r="M66" s="1264"/>
      <c r="N66" s="1227"/>
      <c r="O66" s="1227"/>
      <c r="P66" s="1227"/>
      <c r="Q66" s="1227"/>
      <c r="R66" s="1227"/>
    </row>
    <row r="67" spans="1:18">
      <c r="A67" s="1259" t="s">
        <v>65</v>
      </c>
      <c r="B67" s="1283" t="s">
        <v>66</v>
      </c>
      <c r="C67" s="1262"/>
      <c r="D67" s="1262"/>
      <c r="E67" s="1262"/>
      <c r="F67" s="1262"/>
      <c r="G67" s="1262"/>
      <c r="H67" s="1262"/>
      <c r="I67" s="1262"/>
      <c r="J67" s="1262"/>
      <c r="K67" s="1262"/>
      <c r="L67" s="1262"/>
      <c r="M67" s="1264"/>
      <c r="N67" s="1227"/>
      <c r="O67" s="1227"/>
      <c r="P67" s="1227"/>
      <c r="Q67" s="1227"/>
      <c r="R67" s="1227"/>
    </row>
    <row r="68" spans="1:18">
      <c r="A68" s="1259"/>
      <c r="B68" s="1285" t="s">
        <v>62</v>
      </c>
      <c r="C68" s="1286">
        <v>53644123</v>
      </c>
      <c r="D68" s="1287">
        <v>100</v>
      </c>
      <c r="E68" s="1288">
        <v>75984000</v>
      </c>
      <c r="F68" s="1287">
        <v>100</v>
      </c>
      <c r="G68" s="1288">
        <v>76084000</v>
      </c>
      <c r="H68" s="1287">
        <v>100</v>
      </c>
      <c r="I68" s="1288">
        <v>100000</v>
      </c>
      <c r="J68" s="1286">
        <v>15264509</v>
      </c>
      <c r="K68" s="1287"/>
      <c r="L68" s="1288">
        <v>60819491</v>
      </c>
      <c r="M68" s="1289"/>
      <c r="N68" s="1227"/>
      <c r="O68" s="1227"/>
      <c r="P68" s="1227"/>
      <c r="Q68" s="1227"/>
      <c r="R68" s="1227"/>
    </row>
    <row r="69" spans="1:18">
      <c r="A69" s="1227"/>
      <c r="B69" s="1227"/>
      <c r="C69" s="1227"/>
      <c r="D69" s="1227"/>
      <c r="E69" s="1227"/>
      <c r="F69" s="1227"/>
      <c r="G69" s="1227"/>
      <c r="H69" s="1227"/>
      <c r="I69" s="1227"/>
      <c r="J69" s="1227"/>
      <c r="K69" s="1227"/>
      <c r="L69" s="1227"/>
      <c r="M69" s="1227"/>
      <c r="N69" s="1227"/>
      <c r="O69" s="1227"/>
      <c r="P69" s="1227"/>
      <c r="Q69" s="1227"/>
      <c r="R69" s="1227"/>
    </row>
    <row r="70" spans="1:18">
      <c r="A70" s="1227"/>
      <c r="B70" s="1227"/>
      <c r="C70" s="1227"/>
      <c r="D70" s="1227"/>
      <c r="E70" s="1227"/>
      <c r="F70" s="1227"/>
      <c r="G70" s="1227"/>
      <c r="H70" s="1227"/>
      <c r="I70" s="1227"/>
      <c r="J70" s="1227"/>
      <c r="K70" s="1227"/>
      <c r="L70" s="1227"/>
      <c r="M70" s="1227"/>
      <c r="N70" s="1227"/>
      <c r="O70" s="1227"/>
      <c r="P70" s="1227"/>
      <c r="Q70" s="1227"/>
      <c r="R70" s="1227"/>
    </row>
    <row r="71" spans="1:18" ht="15.75">
      <c r="A71" s="1972" t="s">
        <v>68</v>
      </c>
      <c r="B71" s="1972"/>
      <c r="C71" s="1972"/>
      <c r="D71" s="1972"/>
      <c r="E71" s="1972"/>
      <c r="F71" s="1972"/>
      <c r="G71" s="1972"/>
      <c r="H71" s="1972"/>
      <c r="I71" s="1972"/>
      <c r="J71" s="1972"/>
      <c r="K71" s="1972"/>
      <c r="L71" s="1972"/>
      <c r="M71" s="1972"/>
      <c r="N71" s="1972"/>
      <c r="O71" s="1972"/>
      <c r="P71" s="1972"/>
      <c r="Q71" s="1972"/>
      <c r="R71" s="1972"/>
    </row>
    <row r="72" spans="1:18">
      <c r="A72" s="2023" t="s">
        <v>537</v>
      </c>
      <c r="B72" s="2023"/>
      <c r="C72" s="2023"/>
      <c r="D72" s="2023"/>
      <c r="E72" s="2023"/>
      <c r="F72" s="2023"/>
      <c r="G72" s="2023"/>
      <c r="H72" s="2023"/>
      <c r="I72" s="2023"/>
      <c r="J72" s="2023"/>
      <c r="K72" s="2023"/>
      <c r="L72" s="2023"/>
      <c r="M72" s="2023"/>
    </row>
    <row r="73" spans="1:18" ht="15.75" thickBot="1"/>
    <row r="74" spans="1:18" ht="15.75" thickTop="1">
      <c r="A74" s="2149" t="s">
        <v>28</v>
      </c>
      <c r="B74" s="2150"/>
      <c r="C74" s="2078" t="s">
        <v>45</v>
      </c>
      <c r="D74" s="2078" t="s">
        <v>1</v>
      </c>
      <c r="E74" s="2159" t="s">
        <v>2</v>
      </c>
      <c r="F74" s="2078" t="s">
        <v>3</v>
      </c>
      <c r="G74" s="2149" t="s">
        <v>4</v>
      </c>
      <c r="H74" s="2081" t="s">
        <v>5</v>
      </c>
      <c r="I74" s="2082"/>
      <c r="J74" s="2082"/>
      <c r="K74" s="2082"/>
      <c r="L74" s="2082"/>
      <c r="M74" s="2082"/>
      <c r="N74" s="2082"/>
      <c r="O74" s="2082"/>
      <c r="P74" s="2082"/>
      <c r="Q74" s="2082"/>
      <c r="R74" s="2083"/>
    </row>
    <row r="75" spans="1:18">
      <c r="A75" s="2151"/>
      <c r="B75" s="2152"/>
      <c r="C75" s="2079"/>
      <c r="D75" s="2079"/>
      <c r="E75" s="2160"/>
      <c r="F75" s="2162"/>
      <c r="G75" s="2151"/>
      <c r="H75" s="1290">
        <v>230</v>
      </c>
      <c r="I75" s="1290">
        <v>231</v>
      </c>
      <c r="J75" s="1290">
        <v>600</v>
      </c>
      <c r="K75" s="1290">
        <v>601</v>
      </c>
      <c r="L75" s="1290">
        <v>602</v>
      </c>
      <c r="M75" s="1290">
        <v>603</v>
      </c>
      <c r="N75" s="1290">
        <v>604</v>
      </c>
      <c r="O75" s="1290">
        <v>605</v>
      </c>
      <c r="P75" s="2085">
        <v>606</v>
      </c>
      <c r="Q75" s="2086"/>
      <c r="R75" s="1291" t="s">
        <v>6</v>
      </c>
    </row>
    <row r="76" spans="1:18" ht="39">
      <c r="A76" s="2153"/>
      <c r="B76" s="2154"/>
      <c r="C76" s="2080"/>
      <c r="D76" s="2080"/>
      <c r="E76" s="2161"/>
      <c r="F76" s="1292" t="s">
        <v>7</v>
      </c>
      <c r="G76" s="2153"/>
      <c r="H76" s="1293" t="s">
        <v>69</v>
      </c>
      <c r="I76" s="1293" t="s">
        <v>70</v>
      </c>
      <c r="J76" s="1293" t="s">
        <v>8</v>
      </c>
      <c r="K76" s="1293" t="s">
        <v>71</v>
      </c>
      <c r="L76" s="1293" t="s">
        <v>72</v>
      </c>
      <c r="M76" s="1293" t="s">
        <v>73</v>
      </c>
      <c r="N76" s="1293" t="s">
        <v>74</v>
      </c>
      <c r="O76" s="1293" t="s">
        <v>75</v>
      </c>
      <c r="P76" s="2163" t="s">
        <v>9</v>
      </c>
      <c r="Q76" s="2164"/>
      <c r="R76" s="1294" t="s">
        <v>6</v>
      </c>
    </row>
    <row r="77" spans="1:18">
      <c r="A77" s="2155">
        <v>1120</v>
      </c>
      <c r="B77" s="2156"/>
      <c r="C77" s="1295" t="s">
        <v>30</v>
      </c>
      <c r="D77" s="1296">
        <v>1</v>
      </c>
      <c r="E77" s="1297" t="s">
        <v>10</v>
      </c>
      <c r="F77" s="1296">
        <v>2026</v>
      </c>
      <c r="G77" s="1295" t="s">
        <v>11</v>
      </c>
      <c r="H77" s="1298">
        <v>0</v>
      </c>
      <c r="I77" s="1299">
        <v>5000000</v>
      </c>
      <c r="J77" s="1299">
        <v>40844000</v>
      </c>
      <c r="K77" s="1299">
        <v>6940000</v>
      </c>
      <c r="L77" s="1299">
        <v>23200000</v>
      </c>
      <c r="M77" s="1298">
        <v>0</v>
      </c>
      <c r="N77" s="1298">
        <v>0</v>
      </c>
      <c r="O77" s="1298">
        <v>0</v>
      </c>
      <c r="P77" s="2165">
        <v>0</v>
      </c>
      <c r="Q77" s="2166"/>
      <c r="R77" s="1300">
        <v>75984000</v>
      </c>
    </row>
    <row r="78" spans="1:18">
      <c r="A78" s="2155">
        <v>1120</v>
      </c>
      <c r="B78" s="2156"/>
      <c r="C78" s="1295" t="s">
        <v>30</v>
      </c>
      <c r="D78" s="1296">
        <v>1</v>
      </c>
      <c r="E78" s="1297" t="s">
        <v>10</v>
      </c>
      <c r="F78" s="1296">
        <v>2026</v>
      </c>
      <c r="G78" s="1295" t="s">
        <v>12</v>
      </c>
      <c r="H78" s="1298">
        <v>0</v>
      </c>
      <c r="I78" s="1299">
        <v>5000000</v>
      </c>
      <c r="J78" s="1299">
        <v>40844000</v>
      </c>
      <c r="K78" s="1299">
        <v>6940000</v>
      </c>
      <c r="L78" s="1299">
        <v>23176000</v>
      </c>
      <c r="M78" s="1298">
        <v>0</v>
      </c>
      <c r="N78" s="1298">
        <v>0</v>
      </c>
      <c r="O78" s="1298">
        <v>0</v>
      </c>
      <c r="P78" s="2157">
        <v>124000</v>
      </c>
      <c r="Q78" s="2158"/>
      <c r="R78" s="1300">
        <v>76084000</v>
      </c>
    </row>
    <row r="79" spans="1:18">
      <c r="A79" s="2155">
        <v>1120</v>
      </c>
      <c r="B79" s="2156"/>
      <c r="C79" s="1295" t="s">
        <v>30</v>
      </c>
      <c r="D79" s="1296">
        <v>1</v>
      </c>
      <c r="E79" s="1297" t="s">
        <v>10</v>
      </c>
      <c r="F79" s="1296">
        <v>2026</v>
      </c>
      <c r="G79" s="1295" t="s">
        <v>13</v>
      </c>
      <c r="H79" s="1298">
        <v>0</v>
      </c>
      <c r="I79" s="1298">
        <v>0</v>
      </c>
      <c r="J79" s="1299">
        <v>12094860</v>
      </c>
      <c r="K79" s="1299">
        <v>2006907</v>
      </c>
      <c r="L79" s="1299">
        <v>1162742</v>
      </c>
      <c r="M79" s="1298">
        <v>0</v>
      </c>
      <c r="N79" s="1298">
        <v>0</v>
      </c>
      <c r="O79" s="1298">
        <v>0</v>
      </c>
      <c r="P79" s="2165">
        <v>0</v>
      </c>
      <c r="Q79" s="2166"/>
      <c r="R79" s="1300">
        <v>15264509</v>
      </c>
    </row>
    <row r="80" spans="1:18">
      <c r="A80" s="2155">
        <v>1120</v>
      </c>
      <c r="B80" s="2156"/>
      <c r="C80" s="1295" t="s">
        <v>30</v>
      </c>
      <c r="D80" s="1296">
        <v>1</v>
      </c>
      <c r="E80" s="1297" t="s">
        <v>10</v>
      </c>
      <c r="F80" s="1296">
        <v>2026</v>
      </c>
      <c r="G80" s="1295" t="s">
        <v>14</v>
      </c>
      <c r="H80" s="1298">
        <v>0</v>
      </c>
      <c r="I80" s="1298">
        <v>0</v>
      </c>
      <c r="J80" s="1298">
        <v>0</v>
      </c>
      <c r="K80" s="1298">
        <v>0</v>
      </c>
      <c r="L80" s="1299">
        <v>1193757</v>
      </c>
      <c r="M80" s="1298">
        <v>0</v>
      </c>
      <c r="N80" s="1298">
        <v>0</v>
      </c>
      <c r="O80" s="1298">
        <v>0</v>
      </c>
      <c r="P80" s="2165">
        <v>0</v>
      </c>
      <c r="Q80" s="2166"/>
      <c r="R80" s="1300">
        <v>1193757</v>
      </c>
    </row>
    <row r="81" spans="1:18">
      <c r="A81" s="2155">
        <v>1120</v>
      </c>
      <c r="B81" s="2156"/>
      <c r="C81" s="1295" t="s">
        <v>30</v>
      </c>
      <c r="D81" s="1296"/>
      <c r="E81" s="1297" t="s">
        <v>6</v>
      </c>
      <c r="F81" s="1296">
        <v>2026</v>
      </c>
      <c r="G81" s="1295" t="s">
        <v>11</v>
      </c>
      <c r="H81" s="1298">
        <v>0</v>
      </c>
      <c r="I81" s="1299">
        <v>5000000</v>
      </c>
      <c r="J81" s="1299">
        <v>40844000</v>
      </c>
      <c r="K81" s="1299">
        <v>6940000</v>
      </c>
      <c r="L81" s="1299">
        <v>23200000</v>
      </c>
      <c r="M81" s="1298">
        <v>0</v>
      </c>
      <c r="N81" s="1298">
        <v>0</v>
      </c>
      <c r="O81" s="1298">
        <v>0</v>
      </c>
      <c r="P81" s="2165">
        <v>0</v>
      </c>
      <c r="Q81" s="2166"/>
      <c r="R81" s="1300">
        <v>75984000</v>
      </c>
    </row>
    <row r="82" spans="1:18">
      <c r="A82" s="2155">
        <v>1120</v>
      </c>
      <c r="B82" s="2156"/>
      <c r="C82" s="1295" t="s">
        <v>30</v>
      </c>
      <c r="D82" s="1296"/>
      <c r="E82" s="1297" t="s">
        <v>6</v>
      </c>
      <c r="F82" s="1296">
        <v>2026</v>
      </c>
      <c r="G82" s="1295" t="s">
        <v>12</v>
      </c>
      <c r="H82" s="1298">
        <v>0</v>
      </c>
      <c r="I82" s="1299">
        <v>5000000</v>
      </c>
      <c r="J82" s="1299">
        <v>40844000</v>
      </c>
      <c r="K82" s="1299">
        <v>6940000</v>
      </c>
      <c r="L82" s="1299">
        <v>23176000</v>
      </c>
      <c r="M82" s="1298">
        <v>0</v>
      </c>
      <c r="N82" s="1298">
        <v>0</v>
      </c>
      <c r="O82" s="1298">
        <v>0</v>
      </c>
      <c r="P82" s="2157">
        <v>124000</v>
      </c>
      <c r="Q82" s="2158"/>
      <c r="R82" s="1300">
        <v>76084000</v>
      </c>
    </row>
    <row r="83" spans="1:18">
      <c r="A83" s="2155">
        <v>1120</v>
      </c>
      <c r="B83" s="2156"/>
      <c r="C83" s="1295" t="s">
        <v>30</v>
      </c>
      <c r="D83" s="1296"/>
      <c r="E83" s="1297" t="s">
        <v>6</v>
      </c>
      <c r="F83" s="1296">
        <v>2026</v>
      </c>
      <c r="G83" s="1295" t="s">
        <v>13</v>
      </c>
      <c r="H83" s="1298">
        <v>0</v>
      </c>
      <c r="I83" s="1298"/>
      <c r="J83" s="1299">
        <v>12094860</v>
      </c>
      <c r="K83" s="1299">
        <v>2006907</v>
      </c>
      <c r="L83" s="1299">
        <v>1162742</v>
      </c>
      <c r="M83" s="1298">
        <v>0</v>
      </c>
      <c r="N83" s="1298">
        <v>0</v>
      </c>
      <c r="O83" s="1298">
        <v>0</v>
      </c>
      <c r="P83" s="2165">
        <v>0</v>
      </c>
      <c r="Q83" s="2166"/>
      <c r="R83" s="1300">
        <v>15264509</v>
      </c>
    </row>
    <row r="84" spans="1:18">
      <c r="A84" s="2155">
        <v>1120</v>
      </c>
      <c r="B84" s="2156"/>
      <c r="C84" s="1295" t="s">
        <v>30</v>
      </c>
      <c r="D84" s="1296"/>
      <c r="E84" s="1297" t="s">
        <v>6</v>
      </c>
      <c r="F84" s="1296">
        <v>2026</v>
      </c>
      <c r="G84" s="1295" t="s">
        <v>14</v>
      </c>
      <c r="H84" s="1298">
        <v>0</v>
      </c>
      <c r="I84" s="1298">
        <v>0</v>
      </c>
      <c r="J84" s="1298">
        <v>0</v>
      </c>
      <c r="K84" s="1298">
        <v>0</v>
      </c>
      <c r="L84" s="1299">
        <v>1193757</v>
      </c>
      <c r="M84" s="1298">
        <v>0</v>
      </c>
      <c r="N84" s="1298">
        <v>0</v>
      </c>
      <c r="O84" s="1301">
        <v>0</v>
      </c>
      <c r="P84" s="2165">
        <v>0</v>
      </c>
      <c r="Q84" s="2166"/>
      <c r="R84" s="1300">
        <v>1193757</v>
      </c>
    </row>
    <row r="85" spans="1:18">
      <c r="A85" s="2155">
        <v>1120</v>
      </c>
      <c r="B85" s="2156"/>
      <c r="C85" s="1295" t="s">
        <v>15</v>
      </c>
      <c r="D85" s="1296"/>
      <c r="E85" s="1297"/>
      <c r="F85" s="1296">
        <v>2026</v>
      </c>
      <c r="G85" s="1295"/>
      <c r="H85" s="1298">
        <v>0</v>
      </c>
      <c r="I85" s="1298">
        <v>0</v>
      </c>
      <c r="J85" s="1299">
        <v>28749140</v>
      </c>
      <c r="K85" s="1299">
        <v>4933093</v>
      </c>
      <c r="L85" s="1299">
        <v>22013258</v>
      </c>
      <c r="M85" s="1298">
        <v>0</v>
      </c>
      <c r="N85" s="1298">
        <v>0</v>
      </c>
      <c r="O85" s="1302">
        <v>0</v>
      </c>
      <c r="P85" s="2167">
        <v>124000</v>
      </c>
      <c r="Q85" s="2168"/>
      <c r="R85" s="1300">
        <v>60819491</v>
      </c>
    </row>
    <row r="86" spans="1:18">
      <c r="A86" s="2155">
        <v>1120</v>
      </c>
      <c r="B86" s="2156"/>
      <c r="C86" s="1295" t="s">
        <v>16</v>
      </c>
      <c r="D86" s="1296"/>
      <c r="E86" s="1297"/>
      <c r="F86" s="1296">
        <v>2026</v>
      </c>
      <c r="G86" s="1295"/>
      <c r="H86" s="1298">
        <v>0</v>
      </c>
      <c r="I86" s="1298">
        <v>100</v>
      </c>
      <c r="J86" s="1303">
        <v>29.61</v>
      </c>
      <c r="K86" s="1304">
        <v>28.92</v>
      </c>
      <c r="L86" s="1304">
        <v>5.0199999999999996</v>
      </c>
      <c r="M86" s="1298">
        <v>0</v>
      </c>
      <c r="N86" s="1298">
        <v>0</v>
      </c>
      <c r="O86" s="1305">
        <v>0</v>
      </c>
      <c r="P86" s="2169">
        <v>0</v>
      </c>
      <c r="Q86" s="2170"/>
      <c r="R86" s="1306">
        <v>20.100000000000001</v>
      </c>
    </row>
    <row r="87" spans="1:18">
      <c r="A87" s="1227"/>
      <c r="B87" s="1227"/>
      <c r="C87" s="1227"/>
      <c r="D87" s="1227"/>
      <c r="E87" s="1227"/>
      <c r="F87" s="1227"/>
      <c r="G87" s="1227"/>
      <c r="H87" s="1227"/>
      <c r="I87" s="1227"/>
      <c r="J87" s="1227"/>
      <c r="K87" s="1227"/>
      <c r="L87" s="1227"/>
      <c r="M87" s="1227"/>
      <c r="N87" s="1227"/>
      <c r="O87" s="1227"/>
      <c r="P87" s="1227"/>
      <c r="Q87" s="1227"/>
      <c r="R87" s="1227"/>
    </row>
    <row r="88" spans="1:18">
      <c r="A88" s="1227"/>
      <c r="B88" s="1227"/>
      <c r="C88" s="1227"/>
      <c r="D88" s="1227"/>
      <c r="E88" s="1227"/>
      <c r="F88" s="1227"/>
      <c r="G88" s="1227"/>
      <c r="H88" s="1227"/>
      <c r="I88" s="1227"/>
      <c r="J88" s="1227"/>
      <c r="K88" s="1227"/>
      <c r="L88" s="1227"/>
      <c r="M88" s="1227"/>
      <c r="N88" s="1227"/>
      <c r="O88" s="1227"/>
      <c r="P88" s="1227"/>
      <c r="Q88" s="1227"/>
      <c r="R88" s="1227"/>
    </row>
    <row r="89" spans="1:18">
      <c r="A89" s="1227"/>
      <c r="B89" s="1227"/>
      <c r="C89" s="1227"/>
      <c r="D89" s="1227"/>
      <c r="E89" s="1227"/>
      <c r="F89" s="1227"/>
      <c r="G89" s="1227"/>
      <c r="H89" s="1227"/>
      <c r="I89" s="1227"/>
      <c r="J89" s="1227"/>
      <c r="K89" s="1227"/>
      <c r="L89" s="1227"/>
      <c r="M89" s="1227"/>
      <c r="N89" s="1227"/>
      <c r="O89" s="1227"/>
      <c r="P89" s="1227"/>
      <c r="Q89" s="1227"/>
      <c r="R89" s="1227"/>
    </row>
    <row r="90" spans="1:18">
      <c r="A90" s="1227"/>
      <c r="B90" s="1227"/>
      <c r="C90" s="1227"/>
      <c r="D90" s="1227"/>
      <c r="E90" s="1227"/>
      <c r="F90" s="1227"/>
      <c r="G90" s="1227"/>
      <c r="H90" s="1227"/>
      <c r="I90" s="1227"/>
      <c r="J90" s="1227"/>
      <c r="K90" s="1227"/>
      <c r="L90" s="1227"/>
      <c r="M90" s="1227"/>
      <c r="N90" s="1227"/>
      <c r="O90" s="1227"/>
      <c r="P90" s="1227"/>
      <c r="Q90" s="1227"/>
      <c r="R90" s="1227"/>
    </row>
    <row r="91" spans="1:18">
      <c r="A91" s="1227"/>
      <c r="B91" s="1227"/>
      <c r="C91" s="1227"/>
      <c r="D91" s="1227"/>
      <c r="E91" s="1227"/>
      <c r="F91" s="1227"/>
      <c r="G91" s="1227"/>
      <c r="H91" s="1227"/>
      <c r="I91" s="1227"/>
      <c r="J91" s="1227"/>
      <c r="K91" s="1227"/>
      <c r="L91" s="1227"/>
      <c r="M91" s="1227"/>
      <c r="N91" s="1227"/>
      <c r="O91" s="1227"/>
      <c r="P91" s="1227"/>
      <c r="Q91" s="1227"/>
      <c r="R91" s="1227"/>
    </row>
    <row r="92" spans="1:18" ht="15.75">
      <c r="A92" s="1988" t="s">
        <v>78</v>
      </c>
      <c r="B92" s="1988"/>
      <c r="C92" s="1988"/>
      <c r="D92" s="1988"/>
      <c r="E92" s="1988"/>
      <c r="F92" s="1988"/>
      <c r="G92" s="1988"/>
      <c r="H92" s="1988"/>
      <c r="I92" s="1988"/>
      <c r="J92" s="1988"/>
      <c r="K92" s="1988"/>
      <c r="L92" s="1988"/>
      <c r="M92" s="1988"/>
      <c r="N92" s="1988"/>
      <c r="O92" s="1988"/>
      <c r="P92" s="1988"/>
      <c r="Q92" s="1988"/>
      <c r="R92" s="1988"/>
    </row>
    <row r="93" spans="1:18">
      <c r="A93" s="1227"/>
    </row>
    <row r="94" spans="1:18">
      <c r="A94" s="2023" t="s">
        <v>537</v>
      </c>
      <c r="B94" s="2023"/>
      <c r="C94" s="2023"/>
      <c r="D94" s="2023"/>
      <c r="E94" s="2023"/>
      <c r="F94" s="2023"/>
      <c r="G94" s="2023"/>
      <c r="H94" s="2023"/>
      <c r="I94" s="2023"/>
      <c r="J94" s="2023"/>
      <c r="K94" s="2023"/>
      <c r="L94" s="2023"/>
      <c r="M94" s="2023"/>
    </row>
    <row r="95" spans="1:18" ht="15.75" thickBot="1">
      <c r="A95" s="1227"/>
    </row>
    <row r="96" spans="1:18" ht="15.75" thickTop="1">
      <c r="A96" s="2171" t="s">
        <v>19</v>
      </c>
      <c r="B96" s="2171"/>
      <c r="C96" s="2171"/>
      <c r="D96" s="1307" t="s">
        <v>20</v>
      </c>
      <c r="E96" s="2171">
        <v>14</v>
      </c>
      <c r="F96" s="2171"/>
      <c r="G96" s="2171"/>
      <c r="H96" s="2171"/>
      <c r="I96" s="2171"/>
      <c r="J96" s="2171"/>
      <c r="K96" s="2171"/>
      <c r="L96" s="2171"/>
      <c r="M96" s="2171"/>
      <c r="N96" s="2171"/>
      <c r="O96" s="2171"/>
      <c r="P96" s="2171"/>
      <c r="Q96" s="2172"/>
      <c r="R96" s="1227"/>
    </row>
    <row r="97" spans="1:18">
      <c r="A97" s="2173" t="s">
        <v>30</v>
      </c>
      <c r="B97" s="2173"/>
      <c r="C97" s="2173"/>
      <c r="D97" s="1308" t="s">
        <v>49</v>
      </c>
      <c r="E97" s="2174">
        <v>1120</v>
      </c>
      <c r="F97" s="2174"/>
      <c r="G97" s="2174"/>
      <c r="H97" s="2174"/>
      <c r="I97" s="2174"/>
      <c r="J97" s="2174"/>
      <c r="K97" s="2174"/>
      <c r="L97" s="2174"/>
      <c r="M97" s="2174"/>
      <c r="N97" s="2174"/>
      <c r="O97" s="2174"/>
      <c r="P97" s="2174"/>
      <c r="Q97" s="2175"/>
      <c r="R97" s="1227"/>
    </row>
    <row r="98" spans="1:18" ht="36" customHeight="1">
      <c r="A98" s="2178" t="s">
        <v>80</v>
      </c>
      <c r="B98" s="2181" t="s">
        <v>81</v>
      </c>
      <c r="C98" s="2184" t="s">
        <v>51</v>
      </c>
      <c r="D98" s="2185"/>
      <c r="E98" s="2186"/>
      <c r="F98" s="2187" t="s">
        <v>82</v>
      </c>
      <c r="G98" s="2188"/>
      <c r="H98" s="2189"/>
      <c r="I98" s="2187" t="s">
        <v>82</v>
      </c>
      <c r="J98" s="2188"/>
      <c r="K98" s="2189"/>
      <c r="L98" s="2187" t="s">
        <v>82</v>
      </c>
      <c r="M98" s="2188"/>
      <c r="N98" s="2189"/>
      <c r="O98" s="2187" t="s">
        <v>83</v>
      </c>
      <c r="P98" s="2188"/>
      <c r="Q98" s="2190"/>
      <c r="R98" s="1227"/>
    </row>
    <row r="99" spans="1:18" ht="18" customHeight="1">
      <c r="A99" s="2179"/>
      <c r="B99" s="2182"/>
      <c r="C99" s="1246" t="s">
        <v>261</v>
      </c>
      <c r="D99" s="1309" t="s">
        <v>263</v>
      </c>
      <c r="E99" s="1249" t="s">
        <v>265</v>
      </c>
      <c r="F99" s="1247" t="s">
        <v>267</v>
      </c>
      <c r="G99" s="1309" t="s">
        <v>269</v>
      </c>
      <c r="H99" s="1312" t="s">
        <v>265</v>
      </c>
      <c r="I99" s="1247" t="s">
        <v>267</v>
      </c>
      <c r="J99" s="2191" t="s">
        <v>84</v>
      </c>
      <c r="K99" s="2104" t="s">
        <v>85</v>
      </c>
      <c r="L99" s="2110" t="s">
        <v>86</v>
      </c>
      <c r="M99" s="2191" t="s">
        <v>87</v>
      </c>
      <c r="N99" s="2104" t="s">
        <v>88</v>
      </c>
      <c r="O99" s="2110" t="s">
        <v>89</v>
      </c>
      <c r="P99" s="2191" t="s">
        <v>90</v>
      </c>
      <c r="Q99" s="2069" t="s">
        <v>91</v>
      </c>
      <c r="R99" s="2071"/>
    </row>
    <row r="100" spans="1:18" ht="27">
      <c r="A100" s="2180"/>
      <c r="B100" s="2183"/>
      <c r="C100" s="1248" t="s">
        <v>262</v>
      </c>
      <c r="D100" s="1310" t="s">
        <v>264</v>
      </c>
      <c r="E100" s="1311" t="s">
        <v>266</v>
      </c>
      <c r="F100" s="1248" t="s">
        <v>268</v>
      </c>
      <c r="G100" s="1310" t="s">
        <v>270</v>
      </c>
      <c r="H100" s="1313" t="s">
        <v>271</v>
      </c>
      <c r="I100" s="1248" t="s">
        <v>272</v>
      </c>
      <c r="J100" s="2192"/>
      <c r="K100" s="2106"/>
      <c r="L100" s="2112"/>
      <c r="M100" s="2192"/>
      <c r="N100" s="2106"/>
      <c r="O100" s="2112"/>
      <c r="P100" s="2192"/>
      <c r="Q100" s="2070"/>
      <c r="R100" s="2071"/>
    </row>
    <row r="101" spans="1:18" ht="22.5" customHeight="1" thickBot="1">
      <c r="A101" s="1250"/>
      <c r="B101" s="1250"/>
      <c r="C101" s="1250">
        <v>-1</v>
      </c>
      <c r="D101" s="1250">
        <v>-2</v>
      </c>
      <c r="E101" s="1250">
        <v>-3</v>
      </c>
      <c r="F101" s="1250">
        <v>-4</v>
      </c>
      <c r="G101" s="1250">
        <v>-5</v>
      </c>
      <c r="H101" s="1250">
        <v>-6</v>
      </c>
      <c r="I101" s="1250">
        <v>-7</v>
      </c>
      <c r="J101" s="1250">
        <v>-8</v>
      </c>
      <c r="K101" s="1250">
        <v>-9</v>
      </c>
      <c r="L101" s="1250">
        <v>-10</v>
      </c>
      <c r="M101" s="1250">
        <v>-11</v>
      </c>
      <c r="N101" s="1250">
        <v>-12</v>
      </c>
      <c r="O101" s="1250">
        <v>-13</v>
      </c>
      <c r="P101" s="1250">
        <v>-14</v>
      </c>
      <c r="Q101" s="1251">
        <v>-15</v>
      </c>
      <c r="R101" s="1227"/>
    </row>
    <row r="102" spans="1:18" ht="15.75" thickTop="1">
      <c r="A102" s="1252"/>
      <c r="B102" s="1253"/>
      <c r="C102" s="1252"/>
      <c r="D102" s="1253"/>
      <c r="E102" s="1252"/>
      <c r="F102" s="1253"/>
      <c r="G102" s="1254"/>
      <c r="H102" s="1252"/>
      <c r="I102" s="1253"/>
      <c r="J102" s="1254"/>
      <c r="K102" s="1252"/>
      <c r="L102" s="1253"/>
      <c r="M102" s="1254"/>
      <c r="N102" s="1252"/>
      <c r="O102" s="1253"/>
      <c r="P102" s="1314"/>
      <c r="Q102" s="1227"/>
    </row>
    <row r="103" spans="1:18">
      <c r="A103" s="1315" t="s">
        <v>144</v>
      </c>
      <c r="B103" s="1316" t="s">
        <v>95</v>
      </c>
      <c r="C103" s="1317">
        <v>248</v>
      </c>
      <c r="D103" s="1318">
        <v>47464356</v>
      </c>
      <c r="E103" s="1318">
        <v>191389</v>
      </c>
      <c r="F103" s="1317">
        <v>190</v>
      </c>
      <c r="G103" s="1318">
        <v>59621000</v>
      </c>
      <c r="H103" s="1318">
        <v>313795</v>
      </c>
      <c r="I103" s="1317">
        <v>190</v>
      </c>
      <c r="J103" s="1318">
        <v>59721000</v>
      </c>
      <c r="K103" s="1318">
        <v>314321</v>
      </c>
      <c r="L103" s="1317">
        <v>92</v>
      </c>
      <c r="M103" s="1318">
        <v>15126125</v>
      </c>
      <c r="N103" s="1318">
        <v>164414</v>
      </c>
      <c r="O103" s="1318">
        <v>-26974</v>
      </c>
      <c r="P103" s="1318">
        <v>-149380</v>
      </c>
      <c r="Q103" s="1319">
        <v>-149907</v>
      </c>
      <c r="R103" s="1227"/>
    </row>
    <row r="104" spans="1:18">
      <c r="A104" s="1315" t="s">
        <v>146</v>
      </c>
      <c r="B104" s="1316" t="s">
        <v>95</v>
      </c>
      <c r="C104" s="1317">
        <v>35</v>
      </c>
      <c r="D104" s="1318">
        <v>809101</v>
      </c>
      <c r="E104" s="1318">
        <v>23117</v>
      </c>
      <c r="F104" s="1317">
        <v>48</v>
      </c>
      <c r="G104" s="1318">
        <v>2872000</v>
      </c>
      <c r="H104" s="1318">
        <v>59833</v>
      </c>
      <c r="I104" s="1317">
        <v>48</v>
      </c>
      <c r="J104" s="1318">
        <v>2872000</v>
      </c>
      <c r="K104" s="1318">
        <v>59833</v>
      </c>
      <c r="L104" s="1317">
        <v>10</v>
      </c>
      <c r="M104" s="1318">
        <v>14175</v>
      </c>
      <c r="N104" s="1318">
        <v>1418</v>
      </c>
      <c r="O104" s="1318">
        <v>-21700</v>
      </c>
      <c r="P104" s="1318">
        <v>-58416</v>
      </c>
      <c r="Q104" s="1319">
        <v>-58416</v>
      </c>
      <c r="R104" s="1227"/>
    </row>
    <row r="105" spans="1:18" ht="19.5">
      <c r="A105" s="1315" t="s">
        <v>148</v>
      </c>
      <c r="B105" s="1316" t="s">
        <v>152</v>
      </c>
      <c r="C105" s="1317">
        <v>6</v>
      </c>
      <c r="D105" s="1318">
        <v>973260</v>
      </c>
      <c r="E105" s="1318">
        <v>162210</v>
      </c>
      <c r="F105" s="1317">
        <v>10</v>
      </c>
      <c r="G105" s="1318">
        <v>6425000</v>
      </c>
      <c r="H105" s="1318">
        <v>642500</v>
      </c>
      <c r="I105" s="1317">
        <v>6</v>
      </c>
      <c r="J105" s="1318">
        <v>6425000</v>
      </c>
      <c r="K105" s="1318">
        <v>1070833</v>
      </c>
      <c r="L105" s="1317">
        <v>1</v>
      </c>
      <c r="M105" s="1318">
        <v>43200</v>
      </c>
      <c r="N105" s="1318">
        <v>43200</v>
      </c>
      <c r="O105" s="1318">
        <v>-119010</v>
      </c>
      <c r="P105" s="1318">
        <v>-599300</v>
      </c>
      <c r="Q105" s="1319">
        <v>-1027633</v>
      </c>
      <c r="R105" s="1227"/>
    </row>
    <row r="106" spans="1:18" ht="39">
      <c r="A106" s="1315" t="s">
        <v>153</v>
      </c>
      <c r="B106" s="1316" t="s">
        <v>152</v>
      </c>
      <c r="C106" s="1317">
        <v>289</v>
      </c>
      <c r="D106" s="1318">
        <v>497406</v>
      </c>
      <c r="E106" s="1318">
        <v>1721</v>
      </c>
      <c r="F106" s="1317">
        <v>248</v>
      </c>
      <c r="G106" s="1318">
        <v>2066000</v>
      </c>
      <c r="H106" s="1318">
        <v>8331</v>
      </c>
      <c r="I106" s="1317">
        <v>244</v>
      </c>
      <c r="J106" s="1318">
        <v>2066000</v>
      </c>
      <c r="K106" s="1318">
        <v>8467</v>
      </c>
      <c r="L106" s="1317">
        <v>103</v>
      </c>
      <c r="M106" s="1318">
        <v>81009</v>
      </c>
      <c r="N106" s="1317">
        <v>786</v>
      </c>
      <c r="O106" s="1317">
        <v>-935</v>
      </c>
      <c r="P106" s="1318">
        <v>-7544</v>
      </c>
      <c r="Q106" s="1319">
        <v>-7681</v>
      </c>
      <c r="R106" s="1227"/>
    </row>
    <row r="107" spans="1:18">
      <c r="A107" s="1315" t="s">
        <v>77</v>
      </c>
      <c r="B107" s="1316" t="s">
        <v>95</v>
      </c>
      <c r="C107" s="1317">
        <v>1</v>
      </c>
      <c r="D107" s="1318">
        <v>3900000</v>
      </c>
      <c r="E107" s="1318">
        <v>3900000</v>
      </c>
      <c r="F107" s="1317"/>
      <c r="G107" s="1317"/>
      <c r="H107" s="1317"/>
      <c r="I107" s="1317"/>
      <c r="J107" s="1317"/>
      <c r="K107" s="1317"/>
      <c r="L107" s="1317"/>
      <c r="M107" s="1317"/>
      <c r="N107" s="1317"/>
      <c r="O107" s="1317"/>
      <c r="P107" s="1317"/>
      <c r="Q107" s="1320"/>
      <c r="R107" s="1227"/>
    </row>
    <row r="108" spans="1:18" ht="22.5" customHeight="1">
      <c r="A108" s="1315" t="s">
        <v>599</v>
      </c>
      <c r="B108" s="1316" t="s">
        <v>95</v>
      </c>
      <c r="C108" s="1317"/>
      <c r="D108" s="1317"/>
      <c r="E108" s="1317"/>
      <c r="F108" s="1317">
        <v>1</v>
      </c>
      <c r="G108" s="1318">
        <v>4000000</v>
      </c>
      <c r="H108" s="1318">
        <v>4000000</v>
      </c>
      <c r="I108" s="1317">
        <v>1</v>
      </c>
      <c r="J108" s="1318">
        <v>4000000</v>
      </c>
      <c r="K108" s="1318">
        <v>4000000</v>
      </c>
      <c r="L108" s="1317"/>
      <c r="M108" s="1317"/>
      <c r="N108" s="1317"/>
      <c r="O108" s="1317"/>
      <c r="P108" s="1317"/>
      <c r="Q108" s="1320"/>
      <c r="R108" s="1227"/>
    </row>
    <row r="109" spans="1:18">
      <c r="A109" s="1315" t="s">
        <v>600</v>
      </c>
      <c r="B109" s="1316" t="s">
        <v>95</v>
      </c>
      <c r="C109" s="1317"/>
      <c r="D109" s="1317"/>
      <c r="E109" s="1317"/>
      <c r="F109" s="1317">
        <v>40</v>
      </c>
      <c r="G109" s="1318">
        <v>1000000</v>
      </c>
      <c r="H109" s="1318">
        <v>25000</v>
      </c>
      <c r="I109" s="1317">
        <v>40</v>
      </c>
      <c r="J109" s="1318">
        <v>1000000</v>
      </c>
      <c r="K109" s="1318">
        <v>25000</v>
      </c>
      <c r="L109" s="1317"/>
      <c r="M109" s="1317"/>
      <c r="N109" s="1317"/>
      <c r="O109" s="1317"/>
      <c r="P109" s="1317"/>
      <c r="Q109" s="1320"/>
      <c r="R109" s="1227"/>
    </row>
    <row r="110" spans="1:18">
      <c r="A110" s="1315" t="s">
        <v>6</v>
      </c>
      <c r="B110" s="1316"/>
      <c r="C110" s="1317"/>
      <c r="D110" s="1318">
        <v>53644123</v>
      </c>
      <c r="E110" s="1317"/>
      <c r="F110" s="1317"/>
      <c r="G110" s="1318">
        <v>75984000</v>
      </c>
      <c r="H110" s="1317"/>
      <c r="I110" s="1317"/>
      <c r="J110" s="1318">
        <v>76084000</v>
      </c>
      <c r="K110" s="1317"/>
      <c r="L110" s="1317"/>
      <c r="M110" s="1318">
        <v>15264509</v>
      </c>
      <c r="N110" s="1317"/>
      <c r="O110" s="1317"/>
      <c r="P110" s="1317"/>
      <c r="Q110" s="1320"/>
      <c r="R110" s="1227"/>
    </row>
    <row r="111" spans="1:18">
      <c r="A111" s="1252"/>
      <c r="B111" s="1253"/>
      <c r="C111" s="1252"/>
      <c r="D111" s="1253"/>
      <c r="E111" s="1252"/>
      <c r="F111" s="1253"/>
      <c r="G111" s="1254"/>
      <c r="H111" s="1252"/>
      <c r="I111" s="1253"/>
      <c r="J111" s="1254"/>
      <c r="K111" s="1252"/>
      <c r="L111" s="1253"/>
      <c r="M111" s="1254"/>
      <c r="N111" s="1252"/>
      <c r="O111" s="1253"/>
      <c r="P111" s="1314"/>
      <c r="Q111" s="1227"/>
    </row>
    <row r="112" spans="1:18">
      <c r="A112" s="1227"/>
      <c r="B112" s="1227"/>
      <c r="C112" s="1227"/>
      <c r="D112" s="1227"/>
      <c r="E112" s="1227"/>
      <c r="F112" s="1227"/>
      <c r="G112" s="1227"/>
      <c r="H112" s="1227"/>
      <c r="I112" s="1227"/>
      <c r="J112" s="1227"/>
      <c r="K112" s="1227"/>
      <c r="L112" s="1227"/>
      <c r="M112" s="1227"/>
      <c r="N112" s="1227"/>
      <c r="O112" s="1227"/>
      <c r="P112" s="1227"/>
      <c r="Q112" s="1227"/>
      <c r="R112" s="1227"/>
    </row>
    <row r="113" spans="1:18" ht="15.75">
      <c r="A113" s="1227"/>
      <c r="B113" s="1972" t="s">
        <v>138</v>
      </c>
      <c r="C113" s="1972"/>
      <c r="D113" s="1972"/>
      <c r="E113" s="1972"/>
      <c r="F113" s="1972"/>
      <c r="G113" s="1972"/>
      <c r="H113" s="1972"/>
      <c r="I113" s="1972"/>
      <c r="J113" s="1972"/>
      <c r="K113" s="1972"/>
      <c r="L113" s="1972"/>
      <c r="M113" s="1972"/>
      <c r="N113" s="1972"/>
      <c r="O113" s="1972"/>
      <c r="P113" s="1972"/>
      <c r="Q113" s="1972"/>
      <c r="R113" s="1972"/>
    </row>
    <row r="114" spans="1:18">
      <c r="A114" s="1394" t="s">
        <v>537</v>
      </c>
    </row>
    <row r="115" spans="1:18" ht="15.75" thickBot="1"/>
    <row r="116" spans="1:18" ht="15.75" thickTop="1">
      <c r="A116" s="2078" t="s">
        <v>28</v>
      </c>
      <c r="B116" s="2078" t="s">
        <v>45</v>
      </c>
      <c r="C116" s="2078" t="s">
        <v>139</v>
      </c>
      <c r="D116" s="2072" t="s">
        <v>80</v>
      </c>
      <c r="E116" s="2073"/>
      <c r="F116" s="2078" t="s">
        <v>46</v>
      </c>
      <c r="G116" s="2149" t="s">
        <v>140</v>
      </c>
      <c r="H116" s="2081" t="s">
        <v>5</v>
      </c>
      <c r="I116" s="2082"/>
      <c r="J116" s="2082"/>
      <c r="K116" s="2082"/>
      <c r="L116" s="2082"/>
      <c r="M116" s="2082"/>
      <c r="N116" s="2082"/>
      <c r="O116" s="2082"/>
      <c r="P116" s="2082"/>
      <c r="Q116" s="2082"/>
      <c r="R116" s="2083"/>
    </row>
    <row r="117" spans="1:18">
      <c r="A117" s="2079"/>
      <c r="B117" s="2079"/>
      <c r="C117" s="2079"/>
      <c r="D117" s="2074"/>
      <c r="E117" s="2075"/>
      <c r="F117" s="2079"/>
      <c r="G117" s="2151"/>
      <c r="H117" s="2084" t="s">
        <v>6</v>
      </c>
      <c r="I117" s="1290">
        <v>230</v>
      </c>
      <c r="J117" s="1290">
        <v>231</v>
      </c>
      <c r="K117" s="1290">
        <v>600</v>
      </c>
      <c r="L117" s="1290">
        <v>601</v>
      </c>
      <c r="M117" s="1290">
        <v>602</v>
      </c>
      <c r="N117" s="2085">
        <v>603</v>
      </c>
      <c r="O117" s="2086"/>
      <c r="P117" s="1290">
        <v>604</v>
      </c>
      <c r="Q117" s="1290">
        <v>605</v>
      </c>
      <c r="R117" s="1291">
        <v>606</v>
      </c>
    </row>
    <row r="118" spans="1:18">
      <c r="A118" s="2079"/>
      <c r="B118" s="2079"/>
      <c r="C118" s="2079"/>
      <c r="D118" s="2074"/>
      <c r="E118" s="2075"/>
      <c r="F118" s="2079"/>
      <c r="G118" s="2151"/>
      <c r="H118" s="2079"/>
      <c r="I118" s="1321" t="s">
        <v>273</v>
      </c>
      <c r="J118" s="1321" t="s">
        <v>273</v>
      </c>
      <c r="K118" s="2087" t="s">
        <v>8</v>
      </c>
      <c r="L118" s="1321" t="s">
        <v>274</v>
      </c>
      <c r="M118" s="1321" t="s">
        <v>276</v>
      </c>
      <c r="N118" s="2089" t="s">
        <v>278</v>
      </c>
      <c r="O118" s="2090"/>
      <c r="P118" s="1321" t="s">
        <v>280</v>
      </c>
      <c r="Q118" s="1321" t="s">
        <v>282</v>
      </c>
      <c r="R118" s="2093" t="s">
        <v>141</v>
      </c>
    </row>
    <row r="119" spans="1:18" ht="19.5">
      <c r="A119" s="2080"/>
      <c r="B119" s="2080"/>
      <c r="C119" s="2080"/>
      <c r="D119" s="2076"/>
      <c r="E119" s="2077"/>
      <c r="F119" s="2080"/>
      <c r="G119" s="2153"/>
      <c r="H119" s="2080"/>
      <c r="I119" s="1322" t="s">
        <v>43</v>
      </c>
      <c r="J119" s="1322" t="s">
        <v>44</v>
      </c>
      <c r="K119" s="2088"/>
      <c r="L119" s="1322" t="s">
        <v>275</v>
      </c>
      <c r="M119" s="1322" t="s">
        <v>277</v>
      </c>
      <c r="N119" s="2091" t="s">
        <v>279</v>
      </c>
      <c r="O119" s="2092"/>
      <c r="P119" s="1322" t="s">
        <v>281</v>
      </c>
      <c r="Q119" s="1322" t="s">
        <v>283</v>
      </c>
      <c r="R119" s="2094"/>
    </row>
    <row r="120" spans="1:18">
      <c r="A120" s="1296">
        <v>1120</v>
      </c>
      <c r="B120" s="1297" t="s">
        <v>30</v>
      </c>
      <c r="C120" s="1296" t="s">
        <v>143</v>
      </c>
      <c r="D120" s="2176" t="s">
        <v>144</v>
      </c>
      <c r="E120" s="2177"/>
      <c r="F120" s="1295" t="s">
        <v>11</v>
      </c>
      <c r="G120" s="1298">
        <v>190</v>
      </c>
      <c r="H120" s="1299">
        <v>59621000</v>
      </c>
      <c r="I120" s="1298">
        <v>0</v>
      </c>
      <c r="J120" s="1298">
        <v>0</v>
      </c>
      <c r="K120" s="1299">
        <v>40844000</v>
      </c>
      <c r="L120" s="1299">
        <v>6940000</v>
      </c>
      <c r="M120" s="1299">
        <v>11837000</v>
      </c>
      <c r="N120" s="2165">
        <v>0</v>
      </c>
      <c r="O120" s="2166"/>
      <c r="P120" s="1298">
        <v>0</v>
      </c>
      <c r="Q120" s="1298">
        <v>0</v>
      </c>
      <c r="R120" s="1306">
        <v>0</v>
      </c>
    </row>
    <row r="121" spans="1:18">
      <c r="A121" s="1296">
        <v>1120</v>
      </c>
      <c r="B121" s="1297" t="s">
        <v>30</v>
      </c>
      <c r="C121" s="1296" t="s">
        <v>143</v>
      </c>
      <c r="D121" s="2176" t="s">
        <v>144</v>
      </c>
      <c r="E121" s="2177"/>
      <c r="F121" s="1295" t="s">
        <v>12</v>
      </c>
      <c r="G121" s="1298">
        <v>190</v>
      </c>
      <c r="H121" s="1299">
        <v>59721000</v>
      </c>
      <c r="I121" s="1298">
        <v>0</v>
      </c>
      <c r="J121" s="1298">
        <v>0</v>
      </c>
      <c r="K121" s="1299">
        <v>40844000</v>
      </c>
      <c r="L121" s="1299">
        <v>6940000</v>
      </c>
      <c r="M121" s="1299">
        <v>11813000</v>
      </c>
      <c r="N121" s="2165">
        <v>0</v>
      </c>
      <c r="O121" s="2166"/>
      <c r="P121" s="1298">
        <v>0</v>
      </c>
      <c r="Q121" s="1298">
        <v>0</v>
      </c>
      <c r="R121" s="1300">
        <v>124000</v>
      </c>
    </row>
    <row r="122" spans="1:18">
      <c r="A122" s="1296">
        <v>1120</v>
      </c>
      <c r="B122" s="1297" t="s">
        <v>30</v>
      </c>
      <c r="C122" s="1296" t="s">
        <v>143</v>
      </c>
      <c r="D122" s="2176" t="s">
        <v>144</v>
      </c>
      <c r="E122" s="2177"/>
      <c r="F122" s="1295" t="s">
        <v>13</v>
      </c>
      <c r="G122" s="1298">
        <v>92</v>
      </c>
      <c r="H122" s="1299">
        <v>15126125</v>
      </c>
      <c r="I122" s="1298">
        <v>0</v>
      </c>
      <c r="J122" s="1298">
        <v>0</v>
      </c>
      <c r="K122" s="1299">
        <v>12094860</v>
      </c>
      <c r="L122" s="1299">
        <v>2006907</v>
      </c>
      <c r="M122" s="1299">
        <v>1024358</v>
      </c>
      <c r="N122" s="2165">
        <v>0</v>
      </c>
      <c r="O122" s="2166"/>
      <c r="P122" s="1298">
        <v>0</v>
      </c>
      <c r="Q122" s="1298">
        <v>0</v>
      </c>
      <c r="R122" s="1306">
        <v>0</v>
      </c>
    </row>
    <row r="123" spans="1:18" ht="24" customHeight="1">
      <c r="A123" s="1296">
        <v>1120</v>
      </c>
      <c r="B123" s="1297" t="s">
        <v>30</v>
      </c>
      <c r="C123" s="1296" t="s">
        <v>145</v>
      </c>
      <c r="D123" s="2176" t="s">
        <v>146</v>
      </c>
      <c r="E123" s="2177"/>
      <c r="F123" s="1295" t="s">
        <v>11</v>
      </c>
      <c r="G123" s="1298">
        <v>48</v>
      </c>
      <c r="H123" s="1299">
        <v>2872000</v>
      </c>
      <c r="I123" s="1298">
        <v>0</v>
      </c>
      <c r="J123" s="1298">
        <v>0</v>
      </c>
      <c r="K123" s="1298">
        <v>0</v>
      </c>
      <c r="L123" s="1298">
        <v>0</v>
      </c>
      <c r="M123" s="1299">
        <v>2872000</v>
      </c>
      <c r="N123" s="2165">
        <v>0</v>
      </c>
      <c r="O123" s="2166"/>
      <c r="P123" s="1298">
        <v>0</v>
      </c>
      <c r="Q123" s="1298">
        <v>0</v>
      </c>
      <c r="R123" s="1306">
        <v>0</v>
      </c>
    </row>
    <row r="124" spans="1:18" ht="24" customHeight="1">
      <c r="A124" s="1296">
        <v>1120</v>
      </c>
      <c r="B124" s="1297" t="s">
        <v>30</v>
      </c>
      <c r="C124" s="1296" t="s">
        <v>145</v>
      </c>
      <c r="D124" s="2176" t="s">
        <v>146</v>
      </c>
      <c r="E124" s="2177"/>
      <c r="F124" s="1295" t="s">
        <v>12</v>
      </c>
      <c r="G124" s="1298">
        <v>48</v>
      </c>
      <c r="H124" s="1299">
        <v>2872000</v>
      </c>
      <c r="I124" s="1298">
        <v>0</v>
      </c>
      <c r="J124" s="1298">
        <v>0</v>
      </c>
      <c r="K124" s="1298">
        <v>0</v>
      </c>
      <c r="L124" s="1298">
        <v>0</v>
      </c>
      <c r="M124" s="1299">
        <v>2872000</v>
      </c>
      <c r="N124" s="2165">
        <v>0</v>
      </c>
      <c r="O124" s="2166"/>
      <c r="P124" s="1298">
        <v>0</v>
      </c>
      <c r="Q124" s="1298">
        <v>0</v>
      </c>
      <c r="R124" s="1306">
        <v>0</v>
      </c>
    </row>
    <row r="125" spans="1:18" ht="24" customHeight="1">
      <c r="A125" s="1296">
        <v>1120</v>
      </c>
      <c r="B125" s="1297" t="s">
        <v>30</v>
      </c>
      <c r="C125" s="1296" t="s">
        <v>145</v>
      </c>
      <c r="D125" s="2176" t="s">
        <v>146</v>
      </c>
      <c r="E125" s="2177"/>
      <c r="F125" s="1295" t="s">
        <v>13</v>
      </c>
      <c r="G125" s="1298">
        <v>10</v>
      </c>
      <c r="H125" s="1299">
        <v>14175</v>
      </c>
      <c r="I125" s="1298">
        <v>0</v>
      </c>
      <c r="J125" s="1298">
        <v>0</v>
      </c>
      <c r="K125" s="1298">
        <v>0</v>
      </c>
      <c r="L125" s="1298">
        <v>0</v>
      </c>
      <c r="M125" s="1299">
        <v>14175</v>
      </c>
      <c r="N125" s="2165">
        <v>0</v>
      </c>
      <c r="O125" s="2166"/>
      <c r="P125" s="1298">
        <v>0</v>
      </c>
      <c r="Q125" s="1298">
        <v>0</v>
      </c>
      <c r="R125" s="1306">
        <v>0</v>
      </c>
    </row>
    <row r="126" spans="1:18" ht="36" customHeight="1">
      <c r="A126" s="1296">
        <v>1120</v>
      </c>
      <c r="B126" s="1297" t="s">
        <v>30</v>
      </c>
      <c r="C126" s="1296" t="s">
        <v>147</v>
      </c>
      <c r="D126" s="2176" t="s">
        <v>148</v>
      </c>
      <c r="E126" s="2177"/>
      <c r="F126" s="1295" t="s">
        <v>11</v>
      </c>
      <c r="G126" s="1298">
        <v>10</v>
      </c>
      <c r="H126" s="1299">
        <v>6425000</v>
      </c>
      <c r="I126" s="1298">
        <v>0</v>
      </c>
      <c r="J126" s="1298">
        <v>0</v>
      </c>
      <c r="K126" s="1298">
        <v>0</v>
      </c>
      <c r="L126" s="1298">
        <v>0</v>
      </c>
      <c r="M126" s="1299">
        <v>6425000</v>
      </c>
      <c r="N126" s="2165">
        <v>0</v>
      </c>
      <c r="O126" s="2166"/>
      <c r="P126" s="1298">
        <v>0</v>
      </c>
      <c r="Q126" s="1298">
        <v>0</v>
      </c>
      <c r="R126" s="1306">
        <v>0</v>
      </c>
    </row>
    <row r="127" spans="1:18" ht="36" customHeight="1">
      <c r="A127" s="1296">
        <v>1120</v>
      </c>
      <c r="B127" s="1297" t="s">
        <v>30</v>
      </c>
      <c r="C127" s="1296" t="s">
        <v>147</v>
      </c>
      <c r="D127" s="2176" t="s">
        <v>148</v>
      </c>
      <c r="E127" s="2177"/>
      <c r="F127" s="1295" t="s">
        <v>12</v>
      </c>
      <c r="G127" s="1298">
        <v>6</v>
      </c>
      <c r="H127" s="1299">
        <v>6425000</v>
      </c>
      <c r="I127" s="1298">
        <v>0</v>
      </c>
      <c r="J127" s="1298">
        <v>0</v>
      </c>
      <c r="K127" s="1298">
        <v>0</v>
      </c>
      <c r="L127" s="1298">
        <v>0</v>
      </c>
      <c r="M127" s="1299">
        <v>6425000</v>
      </c>
      <c r="N127" s="2165">
        <v>0</v>
      </c>
      <c r="O127" s="2166"/>
      <c r="P127" s="1298">
        <v>0</v>
      </c>
      <c r="Q127" s="1298">
        <v>0</v>
      </c>
      <c r="R127" s="1306">
        <v>0</v>
      </c>
    </row>
    <row r="128" spans="1:18" ht="36" customHeight="1">
      <c r="A128" s="1296">
        <v>1120</v>
      </c>
      <c r="B128" s="1297" t="s">
        <v>30</v>
      </c>
      <c r="C128" s="1296" t="s">
        <v>147</v>
      </c>
      <c r="D128" s="2176" t="s">
        <v>148</v>
      </c>
      <c r="E128" s="2177"/>
      <c r="F128" s="1295" t="s">
        <v>13</v>
      </c>
      <c r="G128" s="1298">
        <v>1</v>
      </c>
      <c r="H128" s="1299">
        <v>43200</v>
      </c>
      <c r="I128" s="1298">
        <v>0</v>
      </c>
      <c r="J128" s="1298">
        <v>0</v>
      </c>
      <c r="K128" s="1298">
        <v>0</v>
      </c>
      <c r="L128" s="1298">
        <v>0</v>
      </c>
      <c r="M128" s="1299">
        <v>43200</v>
      </c>
      <c r="N128" s="2165">
        <v>0</v>
      </c>
      <c r="O128" s="2166"/>
      <c r="P128" s="1298">
        <v>0</v>
      </c>
      <c r="Q128" s="1298">
        <v>0</v>
      </c>
      <c r="R128" s="1306">
        <v>0</v>
      </c>
    </row>
    <row r="129" spans="1:18" ht="84" customHeight="1">
      <c r="A129" s="1296">
        <v>1120</v>
      </c>
      <c r="B129" s="1297" t="s">
        <v>30</v>
      </c>
      <c r="C129" s="1296" t="s">
        <v>149</v>
      </c>
      <c r="D129" s="2176" t="s">
        <v>153</v>
      </c>
      <c r="E129" s="2177"/>
      <c r="F129" s="1295" t="s">
        <v>11</v>
      </c>
      <c r="G129" s="1298">
        <v>248</v>
      </c>
      <c r="H129" s="1299">
        <v>2066000</v>
      </c>
      <c r="I129" s="1298">
        <v>0</v>
      </c>
      <c r="J129" s="1298">
        <v>0</v>
      </c>
      <c r="K129" s="1298">
        <v>0</v>
      </c>
      <c r="L129" s="1298">
        <v>0</v>
      </c>
      <c r="M129" s="1299">
        <v>2066000</v>
      </c>
      <c r="N129" s="2165">
        <v>0</v>
      </c>
      <c r="O129" s="2166"/>
      <c r="P129" s="1298">
        <v>0</v>
      </c>
      <c r="Q129" s="1298">
        <v>0</v>
      </c>
      <c r="R129" s="1306">
        <v>0</v>
      </c>
    </row>
    <row r="130" spans="1:18" ht="84" customHeight="1">
      <c r="A130" s="1296">
        <v>1120</v>
      </c>
      <c r="B130" s="1297" t="s">
        <v>30</v>
      </c>
      <c r="C130" s="1296" t="s">
        <v>149</v>
      </c>
      <c r="D130" s="2176" t="s">
        <v>153</v>
      </c>
      <c r="E130" s="2177"/>
      <c r="F130" s="1295" t="s">
        <v>12</v>
      </c>
      <c r="G130" s="1298">
        <v>244</v>
      </c>
      <c r="H130" s="1299">
        <v>2066000</v>
      </c>
      <c r="I130" s="1298">
        <v>0</v>
      </c>
      <c r="J130" s="1298">
        <v>0</v>
      </c>
      <c r="K130" s="1298">
        <v>0</v>
      </c>
      <c r="L130" s="1298">
        <v>0</v>
      </c>
      <c r="M130" s="1299">
        <v>2066000</v>
      </c>
      <c r="N130" s="2165">
        <v>0</v>
      </c>
      <c r="O130" s="2166"/>
      <c r="P130" s="1298">
        <v>0</v>
      </c>
      <c r="Q130" s="1298">
        <v>0</v>
      </c>
      <c r="R130" s="1306">
        <v>0</v>
      </c>
    </row>
    <row r="131" spans="1:18" ht="84" customHeight="1">
      <c r="A131" s="1296">
        <v>1120</v>
      </c>
      <c r="B131" s="1297" t="s">
        <v>30</v>
      </c>
      <c r="C131" s="1296" t="s">
        <v>149</v>
      </c>
      <c r="D131" s="2176" t="s">
        <v>153</v>
      </c>
      <c r="E131" s="2177"/>
      <c r="F131" s="1295" t="s">
        <v>13</v>
      </c>
      <c r="G131" s="1298">
        <v>103</v>
      </c>
      <c r="H131" s="1299">
        <v>81009</v>
      </c>
      <c r="I131" s="1298">
        <v>0</v>
      </c>
      <c r="J131" s="1298">
        <v>0</v>
      </c>
      <c r="K131" s="1298">
        <v>0</v>
      </c>
      <c r="L131" s="1298">
        <v>0</v>
      </c>
      <c r="M131" s="1299">
        <v>81009</v>
      </c>
      <c r="N131" s="2165">
        <v>0</v>
      </c>
      <c r="O131" s="2166"/>
      <c r="P131" s="1298">
        <v>0</v>
      </c>
      <c r="Q131" s="1298">
        <v>0</v>
      </c>
      <c r="R131" s="1306">
        <v>0</v>
      </c>
    </row>
    <row r="132" spans="1:18" ht="36">
      <c r="A132" s="1296">
        <v>1120</v>
      </c>
      <c r="B132" s="1297" t="s">
        <v>30</v>
      </c>
      <c r="C132" s="1296" t="s">
        <v>595</v>
      </c>
      <c r="D132" s="1297" t="s">
        <v>596</v>
      </c>
      <c r="E132" s="1297"/>
      <c r="F132" s="1295" t="s">
        <v>11</v>
      </c>
      <c r="G132" s="1298">
        <v>1</v>
      </c>
      <c r="H132" s="1299">
        <v>4000000</v>
      </c>
      <c r="I132" s="1298"/>
      <c r="J132" s="1299">
        <v>4000000</v>
      </c>
      <c r="K132" s="1298"/>
      <c r="L132" s="1298"/>
      <c r="M132" s="1298"/>
      <c r="N132" s="1298"/>
      <c r="O132" s="1298"/>
      <c r="P132" s="1298"/>
      <c r="Q132" s="1298"/>
      <c r="R132" s="1306"/>
    </row>
    <row r="133" spans="1:18" ht="36">
      <c r="A133" s="1296">
        <v>1120</v>
      </c>
      <c r="B133" s="1297" t="s">
        <v>30</v>
      </c>
      <c r="C133" s="1296" t="s">
        <v>595</v>
      </c>
      <c r="D133" s="1297" t="s">
        <v>596</v>
      </c>
      <c r="E133" s="1297"/>
      <c r="F133" s="1295" t="s">
        <v>12</v>
      </c>
      <c r="G133" s="1298">
        <v>1</v>
      </c>
      <c r="H133" s="1299">
        <v>4000000</v>
      </c>
      <c r="I133" s="1298"/>
      <c r="J133" s="1299">
        <v>4000000</v>
      </c>
      <c r="K133" s="1298"/>
      <c r="L133" s="1298"/>
      <c r="M133" s="1298"/>
      <c r="N133" s="1298"/>
      <c r="O133" s="1298"/>
      <c r="P133" s="1298"/>
      <c r="Q133" s="1298"/>
      <c r="R133" s="1306"/>
    </row>
    <row r="134" spans="1:18" ht="36">
      <c r="A134" s="1296">
        <v>1120</v>
      </c>
      <c r="B134" s="1297" t="s">
        <v>30</v>
      </c>
      <c r="C134" s="1296" t="s">
        <v>595</v>
      </c>
      <c r="D134" s="1297" t="s">
        <v>596</v>
      </c>
      <c r="E134" s="1297"/>
      <c r="F134" s="1295" t="s">
        <v>13</v>
      </c>
      <c r="G134" s="1298">
        <v>0</v>
      </c>
      <c r="H134" s="1298">
        <v>0</v>
      </c>
      <c r="I134" s="1298"/>
      <c r="J134" s="1298">
        <v>0</v>
      </c>
      <c r="K134" s="1298"/>
      <c r="L134" s="1298"/>
      <c r="M134" s="1298"/>
      <c r="N134" s="1298"/>
      <c r="O134" s="1298"/>
      <c r="P134" s="1298"/>
      <c r="Q134" s="1298"/>
      <c r="R134" s="1306"/>
    </row>
    <row r="135" spans="1:18">
      <c r="A135" s="1296">
        <v>1120</v>
      </c>
      <c r="B135" s="1297" t="s">
        <v>30</v>
      </c>
      <c r="C135" s="1296" t="s">
        <v>597</v>
      </c>
      <c r="D135" s="2176" t="s">
        <v>598</v>
      </c>
      <c r="E135" s="2177"/>
      <c r="F135" s="1295" t="s">
        <v>11</v>
      </c>
      <c r="G135" s="1298">
        <v>40</v>
      </c>
      <c r="H135" s="1299">
        <v>1000000</v>
      </c>
      <c r="I135" s="1298">
        <v>0</v>
      </c>
      <c r="J135" s="1299">
        <v>1000000</v>
      </c>
      <c r="K135" s="1298">
        <v>0</v>
      </c>
      <c r="L135" s="1298">
        <v>0</v>
      </c>
      <c r="M135" s="1298">
        <v>0</v>
      </c>
      <c r="N135" s="2165">
        <v>0</v>
      </c>
      <c r="O135" s="2166"/>
      <c r="P135" s="1298">
        <v>0</v>
      </c>
      <c r="Q135" s="1298">
        <v>0</v>
      </c>
      <c r="R135" s="1306">
        <v>0</v>
      </c>
    </row>
    <row r="136" spans="1:18">
      <c r="A136" s="1296">
        <v>1120</v>
      </c>
      <c r="B136" s="1297" t="s">
        <v>30</v>
      </c>
      <c r="C136" s="1296" t="s">
        <v>597</v>
      </c>
      <c r="D136" s="2176" t="s">
        <v>598</v>
      </c>
      <c r="E136" s="2177"/>
      <c r="F136" s="1295" t="s">
        <v>12</v>
      </c>
      <c r="G136" s="1298">
        <v>40</v>
      </c>
      <c r="H136" s="1299">
        <v>1000000</v>
      </c>
      <c r="I136" s="1298">
        <v>0</v>
      </c>
      <c r="J136" s="1299">
        <v>1000000</v>
      </c>
      <c r="K136" s="1298">
        <v>0</v>
      </c>
      <c r="L136" s="1298">
        <v>0</v>
      </c>
      <c r="M136" s="1298">
        <v>0</v>
      </c>
      <c r="N136" s="2165">
        <v>0</v>
      </c>
      <c r="O136" s="2166"/>
      <c r="P136" s="1298">
        <v>0</v>
      </c>
      <c r="Q136" s="1298">
        <v>0</v>
      </c>
      <c r="R136" s="1306">
        <v>0</v>
      </c>
    </row>
    <row r="137" spans="1:18">
      <c r="A137" s="1296">
        <v>1120</v>
      </c>
      <c r="B137" s="1297" t="s">
        <v>30</v>
      </c>
      <c r="C137" s="1296" t="s">
        <v>597</v>
      </c>
      <c r="D137" s="2176" t="s">
        <v>598</v>
      </c>
      <c r="E137" s="2177"/>
      <c r="F137" s="1295" t="s">
        <v>13</v>
      </c>
      <c r="G137" s="1298">
        <v>0</v>
      </c>
      <c r="H137" s="1298">
        <v>0</v>
      </c>
      <c r="I137" s="1298">
        <v>0</v>
      </c>
      <c r="J137" s="1298">
        <v>0</v>
      </c>
      <c r="K137" s="1298">
        <v>0</v>
      </c>
      <c r="L137" s="1298">
        <v>0</v>
      </c>
      <c r="M137" s="1298">
        <v>0</v>
      </c>
      <c r="N137" s="2165">
        <v>0</v>
      </c>
      <c r="O137" s="2166"/>
      <c r="P137" s="1298">
        <v>0</v>
      </c>
      <c r="Q137" s="1298">
        <v>0</v>
      </c>
      <c r="R137" s="1306">
        <v>0</v>
      </c>
    </row>
    <row r="138" spans="1:18" ht="24" customHeight="1">
      <c r="A138" s="1296"/>
      <c r="B138" s="1297"/>
      <c r="C138" s="1296"/>
      <c r="D138" s="2176" t="s">
        <v>142</v>
      </c>
      <c r="E138" s="2177"/>
      <c r="F138" s="1295" t="s">
        <v>11</v>
      </c>
      <c r="G138" s="1298"/>
      <c r="H138" s="1299">
        <v>75984000</v>
      </c>
      <c r="I138" s="1298">
        <v>0</v>
      </c>
      <c r="J138" s="1299">
        <v>5000000</v>
      </c>
      <c r="K138" s="1299">
        <v>40844000</v>
      </c>
      <c r="L138" s="1299">
        <v>6940000</v>
      </c>
      <c r="M138" s="1299">
        <v>23200000</v>
      </c>
      <c r="N138" s="2165">
        <v>0</v>
      </c>
      <c r="O138" s="2166"/>
      <c r="P138" s="1298">
        <v>0</v>
      </c>
      <c r="Q138" s="1298">
        <v>0</v>
      </c>
      <c r="R138" s="1306">
        <v>0</v>
      </c>
    </row>
    <row r="139" spans="1:18" ht="24" customHeight="1">
      <c r="A139" s="1296"/>
      <c r="B139" s="1297"/>
      <c r="C139" s="1296"/>
      <c r="D139" s="2176" t="s">
        <v>142</v>
      </c>
      <c r="E139" s="2177"/>
      <c r="F139" s="1295" t="s">
        <v>12</v>
      </c>
      <c r="G139" s="1298"/>
      <c r="H139" s="1299">
        <v>76084000</v>
      </c>
      <c r="I139" s="1298">
        <v>0</v>
      </c>
      <c r="J139" s="1299">
        <v>5000000</v>
      </c>
      <c r="K139" s="1299">
        <v>40844000</v>
      </c>
      <c r="L139" s="1299">
        <v>6940000</v>
      </c>
      <c r="M139" s="1299">
        <v>23176000</v>
      </c>
      <c r="N139" s="2165">
        <v>0</v>
      </c>
      <c r="O139" s="2166"/>
      <c r="P139" s="1298">
        <v>0</v>
      </c>
      <c r="Q139" s="1298">
        <v>0</v>
      </c>
      <c r="R139" s="1300">
        <v>124000</v>
      </c>
    </row>
    <row r="140" spans="1:18" ht="24" customHeight="1">
      <c r="A140" s="1296"/>
      <c r="B140" s="1297"/>
      <c r="C140" s="1296"/>
      <c r="D140" s="2176" t="s">
        <v>142</v>
      </c>
      <c r="E140" s="2177"/>
      <c r="F140" s="1295" t="s">
        <v>13</v>
      </c>
      <c r="G140" s="1298"/>
      <c r="H140" s="1299">
        <v>15264509</v>
      </c>
      <c r="I140" s="1298">
        <v>0</v>
      </c>
      <c r="J140" s="1298">
        <v>0</v>
      </c>
      <c r="K140" s="1299">
        <v>12094860</v>
      </c>
      <c r="L140" s="1299">
        <v>2006907</v>
      </c>
      <c r="M140" s="1299">
        <v>1162742</v>
      </c>
      <c r="N140" s="1298">
        <v>0</v>
      </c>
      <c r="O140" s="1298"/>
      <c r="P140" s="1298">
        <v>0</v>
      </c>
      <c r="Q140" s="1298">
        <v>0</v>
      </c>
      <c r="R140" s="1298">
        <v>0</v>
      </c>
    </row>
    <row r="141" spans="1:18">
      <c r="A141" s="1227"/>
      <c r="B141" s="1227"/>
      <c r="C141" s="1227"/>
      <c r="D141" s="1227"/>
      <c r="E141" s="1227"/>
      <c r="F141" s="1227"/>
      <c r="G141" s="1227"/>
      <c r="H141" s="1227"/>
      <c r="I141" s="1227"/>
      <c r="J141" s="1227"/>
      <c r="K141" s="1227"/>
      <c r="L141" s="1227"/>
      <c r="M141" s="1227"/>
      <c r="N141" s="1227"/>
      <c r="O141" s="1227"/>
      <c r="P141" s="1227"/>
      <c r="Q141" s="1227"/>
      <c r="R141" s="1227"/>
    </row>
    <row r="142" spans="1:18">
      <c r="A142" s="1227"/>
      <c r="B142" s="1227"/>
      <c r="C142" s="1227"/>
      <c r="D142" s="1227"/>
      <c r="E142" s="1227"/>
      <c r="F142" s="1227"/>
      <c r="G142" s="1227"/>
      <c r="H142" s="1227"/>
      <c r="I142" s="1227"/>
      <c r="J142" s="1227"/>
      <c r="K142" s="1227"/>
      <c r="L142" s="1227"/>
      <c r="M142" s="1227"/>
      <c r="N142" s="1227"/>
      <c r="O142" s="1227"/>
      <c r="P142" s="1227"/>
      <c r="Q142" s="1227"/>
      <c r="R142" s="1227"/>
    </row>
    <row r="143" spans="1:18">
      <c r="A143" s="1226"/>
      <c r="B143" s="1226"/>
      <c r="C143" s="276"/>
      <c r="D143" s="1226"/>
      <c r="E143" s="1226"/>
      <c r="F143" s="1226"/>
      <c r="G143" s="1226"/>
      <c r="H143" s="1226"/>
      <c r="I143" s="1226"/>
      <c r="J143" s="1226"/>
      <c r="K143" s="1226"/>
      <c r="L143" s="1226"/>
      <c r="M143" s="1323"/>
      <c r="N143" s="1227"/>
      <c r="O143" s="1227"/>
      <c r="P143" s="1227"/>
      <c r="Q143" s="1227"/>
      <c r="R143" s="1227"/>
    </row>
    <row r="144" spans="1:18" ht="15.75" thickBot="1">
      <c r="C144" s="1396" t="s">
        <v>99</v>
      </c>
      <c r="D144" s="1396"/>
      <c r="E144" s="1396"/>
      <c r="F144" s="1396"/>
      <c r="G144" s="1396"/>
      <c r="H144" s="1396"/>
      <c r="I144" s="1396"/>
      <c r="J144" s="1396"/>
      <c r="K144" s="1396"/>
      <c r="N144" s="1227"/>
      <c r="O144" s="1227"/>
      <c r="P144" s="1227"/>
      <c r="Q144" s="1227"/>
      <c r="R144" s="1227"/>
    </row>
    <row r="145" spans="1:18" ht="15.75" thickTop="1">
      <c r="A145" s="1394" t="s">
        <v>537</v>
      </c>
      <c r="B145" s="1395"/>
      <c r="C145" s="1395"/>
      <c r="D145" s="1395"/>
      <c r="E145" s="1395"/>
      <c r="F145" s="1395"/>
      <c r="G145" s="1395"/>
      <c r="H145" s="1395"/>
      <c r="I145" s="1395"/>
      <c r="J145" s="1395"/>
      <c r="K145" s="1395"/>
      <c r="N145" s="1227"/>
      <c r="O145" s="1227"/>
      <c r="P145" s="1227"/>
      <c r="Q145" s="1227"/>
      <c r="R145" s="1227"/>
    </row>
    <row r="146" spans="1:18" ht="15.75" thickBot="1">
      <c r="A146" s="1395"/>
      <c r="B146" s="1395"/>
      <c r="C146" s="1395"/>
      <c r="D146" s="1395"/>
      <c r="E146" s="1395"/>
      <c r="F146" s="1395"/>
      <c r="G146" s="1395"/>
      <c r="H146" s="1395"/>
      <c r="I146" s="1395"/>
      <c r="J146" s="1395"/>
      <c r="K146" s="1395"/>
      <c r="N146" s="1227"/>
      <c r="O146" s="1227"/>
      <c r="P146" s="1227"/>
      <c r="Q146" s="1227"/>
      <c r="R146" s="1227"/>
    </row>
    <row r="147" spans="1:18" ht="24.75" thickTop="1">
      <c r="A147" s="1324" t="s">
        <v>100</v>
      </c>
      <c r="B147" s="1325" t="s">
        <v>101</v>
      </c>
      <c r="C147" s="1325" t="s">
        <v>102</v>
      </c>
      <c r="D147" s="1325" t="s">
        <v>103</v>
      </c>
      <c r="E147" s="1325" t="s">
        <v>104</v>
      </c>
      <c r="F147" s="1325" t="s">
        <v>105</v>
      </c>
      <c r="G147" s="1325" t="s">
        <v>106</v>
      </c>
      <c r="H147" s="1325">
        <v>2023</v>
      </c>
      <c r="I147" s="1325">
        <v>2024</v>
      </c>
      <c r="J147" s="1325">
        <v>2025</v>
      </c>
      <c r="K147" s="1326">
        <v>2026</v>
      </c>
      <c r="N147" s="1227"/>
      <c r="O147" s="1227"/>
      <c r="P147" s="1227"/>
      <c r="Q147" s="1227"/>
      <c r="R147" s="1227"/>
    </row>
    <row r="148" spans="1:18" ht="24" customHeight="1">
      <c r="A148" s="1327">
        <v>14</v>
      </c>
      <c r="B148" s="1328">
        <v>1120</v>
      </c>
      <c r="C148" s="1329" t="s">
        <v>30</v>
      </c>
      <c r="D148" s="1328"/>
      <c r="E148" s="1328" t="s">
        <v>143</v>
      </c>
      <c r="F148" s="1330" t="s">
        <v>144</v>
      </c>
      <c r="G148" s="1331" t="s">
        <v>107</v>
      </c>
      <c r="H148" s="1332">
        <v>190</v>
      </c>
      <c r="I148" s="1332">
        <v>190</v>
      </c>
      <c r="J148" s="1332">
        <v>190</v>
      </c>
      <c r="K148" s="1333">
        <v>190</v>
      </c>
      <c r="N148" s="1227"/>
      <c r="O148" s="1227"/>
      <c r="P148" s="1227"/>
      <c r="Q148" s="1227"/>
      <c r="R148" s="1227"/>
    </row>
    <row r="149" spans="1:18" ht="24">
      <c r="A149" s="1327">
        <v>14</v>
      </c>
      <c r="B149" s="1328">
        <v>1120</v>
      </c>
      <c r="C149" s="1329" t="s">
        <v>30</v>
      </c>
      <c r="D149" s="1328"/>
      <c r="E149" s="1328" t="s">
        <v>143</v>
      </c>
      <c r="F149" s="1330" t="s">
        <v>144</v>
      </c>
      <c r="G149" s="1330" t="s">
        <v>108</v>
      </c>
      <c r="H149" s="1334">
        <v>45577000</v>
      </c>
      <c r="I149" s="1334">
        <v>54910000</v>
      </c>
      <c r="J149" s="1334">
        <v>55681000</v>
      </c>
      <c r="K149" s="1335">
        <v>59621000</v>
      </c>
      <c r="N149" s="1227"/>
      <c r="O149" s="1227"/>
      <c r="P149" s="1227"/>
      <c r="Q149" s="1227"/>
      <c r="R149" s="1227"/>
    </row>
    <row r="150" spans="1:18" ht="24">
      <c r="A150" s="1327">
        <v>14</v>
      </c>
      <c r="B150" s="1328">
        <v>1120</v>
      </c>
      <c r="C150" s="1329" t="s">
        <v>30</v>
      </c>
      <c r="D150" s="1328"/>
      <c r="E150" s="1328" t="s">
        <v>143</v>
      </c>
      <c r="F150" s="1330" t="s">
        <v>144</v>
      </c>
      <c r="G150" s="1330" t="s">
        <v>109</v>
      </c>
      <c r="H150" s="1334">
        <v>239879</v>
      </c>
      <c r="I150" s="1334">
        <v>289000</v>
      </c>
      <c r="J150" s="1334">
        <v>293058</v>
      </c>
      <c r="K150" s="1335">
        <v>313795</v>
      </c>
      <c r="N150" s="1227"/>
      <c r="O150" s="1227"/>
      <c r="P150" s="1227"/>
      <c r="Q150" s="1227"/>
      <c r="R150" s="1227"/>
    </row>
    <row r="151" spans="1:18" ht="72" customHeight="1">
      <c r="A151" s="1327"/>
      <c r="B151" s="1328"/>
      <c r="C151" s="1329"/>
      <c r="D151" s="1328"/>
      <c r="E151" s="1328"/>
      <c r="F151" s="1336" t="s">
        <v>110</v>
      </c>
      <c r="G151" s="1337"/>
      <c r="H151" s="1338"/>
      <c r="I151" s="1339">
        <v>49121</v>
      </c>
      <c r="J151" s="1339">
        <v>4058</v>
      </c>
      <c r="K151" s="1340">
        <v>20737</v>
      </c>
      <c r="N151" s="1227"/>
      <c r="O151" s="1227"/>
      <c r="P151" s="1227"/>
      <c r="Q151" s="1227"/>
      <c r="R151" s="1227"/>
    </row>
    <row r="152" spans="1:18" ht="24">
      <c r="A152" s="1327">
        <v>14</v>
      </c>
      <c r="B152" s="1328">
        <v>1120</v>
      </c>
      <c r="C152" s="1329" t="s">
        <v>30</v>
      </c>
      <c r="D152" s="1328"/>
      <c r="E152" s="1328" t="s">
        <v>143</v>
      </c>
      <c r="F152" s="1330" t="s">
        <v>144</v>
      </c>
      <c r="G152" s="1331" t="s">
        <v>111</v>
      </c>
      <c r="H152" s="1332">
        <v>190</v>
      </c>
      <c r="I152" s="1332">
        <v>190</v>
      </c>
      <c r="J152" s="1332">
        <v>190</v>
      </c>
      <c r="K152" s="1333">
        <v>190</v>
      </c>
      <c r="N152" s="1227"/>
      <c r="O152" s="1227"/>
      <c r="P152" s="1227"/>
      <c r="Q152" s="1227"/>
      <c r="R152" s="1227"/>
    </row>
    <row r="153" spans="1:18" ht="24">
      <c r="A153" s="1327">
        <v>14</v>
      </c>
      <c r="B153" s="1328">
        <v>1120</v>
      </c>
      <c r="C153" s="1329" t="s">
        <v>30</v>
      </c>
      <c r="D153" s="1328"/>
      <c r="E153" s="1328" t="s">
        <v>143</v>
      </c>
      <c r="F153" s="1330" t="s">
        <v>144</v>
      </c>
      <c r="G153" s="1330" t="s">
        <v>112</v>
      </c>
      <c r="H153" s="1334">
        <v>44823000</v>
      </c>
      <c r="I153" s="1334">
        <v>42740000</v>
      </c>
      <c r="J153" s="1334">
        <v>49503000</v>
      </c>
      <c r="K153" s="1335">
        <v>59721000</v>
      </c>
      <c r="N153" s="1227"/>
      <c r="O153" s="1227"/>
      <c r="P153" s="1227"/>
      <c r="Q153" s="1227"/>
      <c r="R153" s="1227"/>
    </row>
    <row r="154" spans="1:18" ht="24">
      <c r="A154" s="1327">
        <v>14</v>
      </c>
      <c r="B154" s="1328">
        <v>1120</v>
      </c>
      <c r="C154" s="1329" t="s">
        <v>30</v>
      </c>
      <c r="D154" s="1328"/>
      <c r="E154" s="1328" t="s">
        <v>143</v>
      </c>
      <c r="F154" s="1330" t="s">
        <v>144</v>
      </c>
      <c r="G154" s="1330" t="s">
        <v>113</v>
      </c>
      <c r="H154" s="1334">
        <v>235911</v>
      </c>
      <c r="I154" s="1334">
        <v>224947</v>
      </c>
      <c r="J154" s="1334">
        <v>260542</v>
      </c>
      <c r="K154" s="1335">
        <v>314321</v>
      </c>
      <c r="N154" s="1227"/>
      <c r="O154" s="1227"/>
      <c r="P154" s="1227"/>
      <c r="Q154" s="1227"/>
      <c r="R154" s="1227"/>
    </row>
    <row r="155" spans="1:18" ht="84" customHeight="1">
      <c r="A155" s="1327"/>
      <c r="B155" s="1328"/>
      <c r="C155" s="1329"/>
      <c r="D155" s="1328"/>
      <c r="E155" s="1328"/>
      <c r="F155" s="1336" t="s">
        <v>114</v>
      </c>
      <c r="G155" s="1337"/>
      <c r="H155" s="1338"/>
      <c r="I155" s="1339">
        <v>-10964</v>
      </c>
      <c r="J155" s="1339">
        <v>35595</v>
      </c>
      <c r="K155" s="1340">
        <v>53779</v>
      </c>
      <c r="N155" s="1227"/>
      <c r="O155" s="1227"/>
      <c r="P155" s="1227"/>
      <c r="Q155" s="1227"/>
      <c r="R155" s="1227"/>
    </row>
    <row r="156" spans="1:18" ht="24" customHeight="1">
      <c r="A156" s="1327">
        <v>14</v>
      </c>
      <c r="B156" s="1328">
        <v>1120</v>
      </c>
      <c r="C156" s="1329" t="s">
        <v>30</v>
      </c>
      <c r="D156" s="1328"/>
      <c r="E156" s="1328" t="s">
        <v>143</v>
      </c>
      <c r="F156" s="1330" t="s">
        <v>144</v>
      </c>
      <c r="G156" s="1331" t="s">
        <v>115</v>
      </c>
      <c r="H156" s="1332">
        <v>193</v>
      </c>
      <c r="I156" s="1332">
        <v>227</v>
      </c>
      <c r="J156" s="1332">
        <v>248</v>
      </c>
      <c r="K156" s="1341">
        <v>92</v>
      </c>
      <c r="N156" s="1227"/>
      <c r="O156" s="1227"/>
      <c r="P156" s="1227"/>
      <c r="Q156" s="1227"/>
      <c r="R156" s="1227"/>
    </row>
    <row r="157" spans="1:18" ht="24">
      <c r="A157" s="1327">
        <v>14</v>
      </c>
      <c r="B157" s="1328">
        <v>1120</v>
      </c>
      <c r="C157" s="1329" t="s">
        <v>30</v>
      </c>
      <c r="D157" s="1328"/>
      <c r="E157" s="1328" t="s">
        <v>143</v>
      </c>
      <c r="F157" s="1330" t="s">
        <v>144</v>
      </c>
      <c r="G157" s="1330" t="s">
        <v>116</v>
      </c>
      <c r="H157" s="1334">
        <v>38790470</v>
      </c>
      <c r="I157" s="1334">
        <v>41283827</v>
      </c>
      <c r="J157" s="1334">
        <v>47464356</v>
      </c>
      <c r="K157" s="1335">
        <v>15126125</v>
      </c>
      <c r="N157" s="1227"/>
      <c r="O157" s="1227"/>
      <c r="P157" s="1227"/>
      <c r="Q157" s="1227"/>
      <c r="R157" s="1227"/>
    </row>
    <row r="158" spans="1:18" ht="24">
      <c r="A158" s="1327">
        <v>14</v>
      </c>
      <c r="B158" s="1328">
        <v>1120</v>
      </c>
      <c r="C158" s="1329" t="s">
        <v>30</v>
      </c>
      <c r="D158" s="1328"/>
      <c r="E158" s="1328" t="s">
        <v>143</v>
      </c>
      <c r="F158" s="1330" t="s">
        <v>144</v>
      </c>
      <c r="G158" s="1330" t="s">
        <v>117</v>
      </c>
      <c r="H158" s="1334">
        <v>200987</v>
      </c>
      <c r="I158" s="1334">
        <v>181867</v>
      </c>
      <c r="J158" s="1334">
        <v>191389</v>
      </c>
      <c r="K158" s="1335">
        <v>164414</v>
      </c>
      <c r="N158" s="1227"/>
      <c r="O158" s="1227"/>
      <c r="P158" s="1227"/>
      <c r="Q158" s="1227"/>
      <c r="R158" s="1227"/>
    </row>
    <row r="159" spans="1:18" ht="60" customHeight="1">
      <c r="A159" s="1327"/>
      <c r="B159" s="1328"/>
      <c r="C159" s="1329"/>
      <c r="D159" s="1328"/>
      <c r="E159" s="1328"/>
      <c r="F159" s="1342" t="s">
        <v>118</v>
      </c>
      <c r="G159" s="1343"/>
      <c r="H159" s="1344"/>
      <c r="I159" s="1339">
        <v>-19120</v>
      </c>
      <c r="J159" s="1339">
        <v>9522</v>
      </c>
      <c r="K159" s="1345">
        <v>-26974</v>
      </c>
      <c r="N159" s="1227"/>
      <c r="O159" s="1227"/>
      <c r="P159" s="1227"/>
      <c r="Q159" s="1227"/>
      <c r="R159" s="1227"/>
    </row>
    <row r="160" spans="1:18" ht="48" customHeight="1">
      <c r="A160" s="1327">
        <v>14</v>
      </c>
      <c r="B160" s="1328">
        <v>1120</v>
      </c>
      <c r="C160" s="1329" t="s">
        <v>30</v>
      </c>
      <c r="D160" s="1328"/>
      <c r="E160" s="1328" t="s">
        <v>145</v>
      </c>
      <c r="F160" s="1330" t="s">
        <v>146</v>
      </c>
      <c r="G160" s="1331" t="s">
        <v>107</v>
      </c>
      <c r="H160" s="1332">
        <v>48</v>
      </c>
      <c r="I160" s="1332">
        <v>48</v>
      </c>
      <c r="J160" s="1332">
        <v>48</v>
      </c>
      <c r="K160" s="1333">
        <v>48</v>
      </c>
      <c r="N160" s="1227"/>
      <c r="O160" s="1227"/>
      <c r="P160" s="1227"/>
      <c r="Q160" s="1227"/>
      <c r="R160" s="1227"/>
    </row>
    <row r="161" spans="1:18" ht="48" customHeight="1">
      <c r="A161" s="1327">
        <v>14</v>
      </c>
      <c r="B161" s="1328">
        <v>1120</v>
      </c>
      <c r="C161" s="1329" t="s">
        <v>30</v>
      </c>
      <c r="D161" s="1328"/>
      <c r="E161" s="1328" t="s">
        <v>145</v>
      </c>
      <c r="F161" s="1330" t="s">
        <v>146</v>
      </c>
      <c r="G161" s="1330" t="s">
        <v>108</v>
      </c>
      <c r="H161" s="1334">
        <v>2761000</v>
      </c>
      <c r="I161" s="1334">
        <v>2872000</v>
      </c>
      <c r="J161" s="1334">
        <v>2872000</v>
      </c>
      <c r="K161" s="1335">
        <v>2872000</v>
      </c>
      <c r="N161" s="1227"/>
      <c r="O161" s="1227"/>
      <c r="P161" s="1227"/>
      <c r="Q161" s="1227"/>
      <c r="R161" s="1227"/>
    </row>
    <row r="162" spans="1:18" ht="48" customHeight="1">
      <c r="A162" s="1327">
        <v>14</v>
      </c>
      <c r="B162" s="1328">
        <v>1120</v>
      </c>
      <c r="C162" s="1329" t="s">
        <v>30</v>
      </c>
      <c r="D162" s="1328"/>
      <c r="E162" s="1328" t="s">
        <v>145</v>
      </c>
      <c r="F162" s="1330" t="s">
        <v>146</v>
      </c>
      <c r="G162" s="1330" t="s">
        <v>109</v>
      </c>
      <c r="H162" s="1334">
        <v>57521</v>
      </c>
      <c r="I162" s="1334">
        <v>59833</v>
      </c>
      <c r="J162" s="1334">
        <v>59833</v>
      </c>
      <c r="K162" s="1335">
        <v>59833</v>
      </c>
      <c r="N162" s="1227"/>
      <c r="O162" s="1227"/>
      <c r="P162" s="1227"/>
      <c r="Q162" s="1227"/>
      <c r="R162" s="1227"/>
    </row>
    <row r="163" spans="1:18" ht="72" customHeight="1">
      <c r="A163" s="1327"/>
      <c r="B163" s="1328"/>
      <c r="C163" s="1329"/>
      <c r="D163" s="1328"/>
      <c r="E163" s="1328"/>
      <c r="F163" s="1336" t="s">
        <v>110</v>
      </c>
      <c r="G163" s="1337"/>
      <c r="H163" s="1338"/>
      <c r="I163" s="1339">
        <v>-2583</v>
      </c>
      <c r="J163" s="1339">
        <v>2312</v>
      </c>
      <c r="K163" s="1346">
        <v>0</v>
      </c>
      <c r="N163" s="1227"/>
      <c r="O163" s="1227"/>
      <c r="P163" s="1227"/>
      <c r="Q163" s="1227"/>
      <c r="R163" s="1227"/>
    </row>
    <row r="164" spans="1:18" ht="48" customHeight="1">
      <c r="A164" s="1327">
        <v>14</v>
      </c>
      <c r="B164" s="1328">
        <v>1120</v>
      </c>
      <c r="C164" s="1329" t="s">
        <v>30</v>
      </c>
      <c r="D164" s="1328"/>
      <c r="E164" s="1328" t="s">
        <v>145</v>
      </c>
      <c r="F164" s="1330" t="s">
        <v>146</v>
      </c>
      <c r="G164" s="1331" t="s">
        <v>111</v>
      </c>
      <c r="H164" s="1332">
        <v>48</v>
      </c>
      <c r="I164" s="1332">
        <v>48</v>
      </c>
      <c r="J164" s="1332">
        <v>48</v>
      </c>
      <c r="K164" s="1333">
        <v>48</v>
      </c>
      <c r="N164" s="1227"/>
      <c r="O164" s="1227"/>
      <c r="P164" s="1227"/>
      <c r="Q164" s="1227"/>
      <c r="R164" s="1227"/>
    </row>
    <row r="165" spans="1:18" ht="48" customHeight="1">
      <c r="A165" s="1327">
        <v>14</v>
      </c>
      <c r="B165" s="1328">
        <v>1120</v>
      </c>
      <c r="C165" s="1329" t="s">
        <v>30</v>
      </c>
      <c r="D165" s="1328"/>
      <c r="E165" s="1328" t="s">
        <v>145</v>
      </c>
      <c r="F165" s="1330" t="s">
        <v>146</v>
      </c>
      <c r="G165" s="1330" t="s">
        <v>112</v>
      </c>
      <c r="H165" s="1334">
        <v>2761000</v>
      </c>
      <c r="I165" s="1334">
        <v>926000</v>
      </c>
      <c r="J165" s="1334">
        <v>872000</v>
      </c>
      <c r="K165" s="1335">
        <v>2872000</v>
      </c>
      <c r="N165" s="1227"/>
      <c r="O165" s="1227"/>
      <c r="P165" s="1227"/>
      <c r="Q165" s="1227"/>
      <c r="R165" s="1227"/>
    </row>
    <row r="166" spans="1:18" ht="48" customHeight="1">
      <c r="A166" s="1327">
        <v>14</v>
      </c>
      <c r="B166" s="1328">
        <v>1120</v>
      </c>
      <c r="C166" s="1329" t="s">
        <v>30</v>
      </c>
      <c r="D166" s="1328"/>
      <c r="E166" s="1328" t="s">
        <v>145</v>
      </c>
      <c r="F166" s="1330" t="s">
        <v>146</v>
      </c>
      <c r="G166" s="1330" t="s">
        <v>113</v>
      </c>
      <c r="H166" s="1334">
        <v>57521</v>
      </c>
      <c r="I166" s="1334">
        <v>19292</v>
      </c>
      <c r="J166" s="1334">
        <v>18167</v>
      </c>
      <c r="K166" s="1335">
        <v>59833</v>
      </c>
      <c r="N166" s="1227"/>
      <c r="O166" s="1227"/>
      <c r="P166" s="1227"/>
      <c r="Q166" s="1227"/>
      <c r="R166" s="1227"/>
    </row>
    <row r="167" spans="1:18" ht="84" customHeight="1">
      <c r="A167" s="1327"/>
      <c r="B167" s="1328"/>
      <c r="C167" s="1329"/>
      <c r="D167" s="1328"/>
      <c r="E167" s="1328"/>
      <c r="F167" s="1336" t="s">
        <v>114</v>
      </c>
      <c r="G167" s="1337"/>
      <c r="H167" s="1338"/>
      <c r="I167" s="1339">
        <v>35125</v>
      </c>
      <c r="J167" s="1339">
        <v>-38229</v>
      </c>
      <c r="K167" s="1340">
        <v>41667</v>
      </c>
      <c r="N167" s="1227"/>
      <c r="O167" s="1227"/>
      <c r="P167" s="1227"/>
      <c r="Q167" s="1227"/>
      <c r="R167" s="1227"/>
    </row>
    <row r="168" spans="1:18" ht="48" customHeight="1">
      <c r="A168" s="1327">
        <v>14</v>
      </c>
      <c r="B168" s="1328">
        <v>1120</v>
      </c>
      <c r="C168" s="1329" t="s">
        <v>30</v>
      </c>
      <c r="D168" s="1328"/>
      <c r="E168" s="1328" t="s">
        <v>145</v>
      </c>
      <c r="F168" s="1330" t="s">
        <v>146</v>
      </c>
      <c r="G168" s="1331" t="s">
        <v>115</v>
      </c>
      <c r="H168" s="1332">
        <v>42</v>
      </c>
      <c r="I168" s="1332">
        <v>37</v>
      </c>
      <c r="J168" s="1332">
        <v>35</v>
      </c>
      <c r="K168" s="1341">
        <v>10</v>
      </c>
      <c r="N168" s="1227"/>
      <c r="O168" s="1227"/>
      <c r="P168" s="1227"/>
      <c r="Q168" s="1227"/>
      <c r="R168" s="1227"/>
    </row>
    <row r="169" spans="1:18" ht="48" customHeight="1">
      <c r="A169" s="1327">
        <v>14</v>
      </c>
      <c r="B169" s="1328">
        <v>1120</v>
      </c>
      <c r="C169" s="1329" t="s">
        <v>30</v>
      </c>
      <c r="D169" s="1328"/>
      <c r="E169" s="1328" t="s">
        <v>145</v>
      </c>
      <c r="F169" s="1330" t="s">
        <v>146</v>
      </c>
      <c r="G169" s="1330" t="s">
        <v>116</v>
      </c>
      <c r="H169" s="1334">
        <v>1321841</v>
      </c>
      <c r="I169" s="1334">
        <v>922081</v>
      </c>
      <c r="J169" s="1334">
        <v>809101</v>
      </c>
      <c r="K169" s="1335">
        <v>14175</v>
      </c>
      <c r="N169" s="1227"/>
      <c r="O169" s="1227"/>
      <c r="P169" s="1227"/>
      <c r="Q169" s="1227"/>
      <c r="R169" s="1227"/>
    </row>
    <row r="170" spans="1:18" ht="48" customHeight="1">
      <c r="A170" s="1327">
        <v>14</v>
      </c>
      <c r="B170" s="1328">
        <v>1120</v>
      </c>
      <c r="C170" s="1329" t="s">
        <v>30</v>
      </c>
      <c r="D170" s="1328"/>
      <c r="E170" s="1328" t="s">
        <v>145</v>
      </c>
      <c r="F170" s="1330" t="s">
        <v>146</v>
      </c>
      <c r="G170" s="1330" t="s">
        <v>117</v>
      </c>
      <c r="H170" s="1334">
        <v>31472</v>
      </c>
      <c r="I170" s="1334">
        <v>24921</v>
      </c>
      <c r="J170" s="1334">
        <v>23117</v>
      </c>
      <c r="K170" s="1335">
        <v>1418</v>
      </c>
      <c r="N170" s="1227"/>
      <c r="O170" s="1227"/>
      <c r="P170" s="1227"/>
      <c r="Q170" s="1227"/>
      <c r="R170" s="1227"/>
    </row>
    <row r="171" spans="1:18" ht="60" customHeight="1">
      <c r="A171" s="1327"/>
      <c r="B171" s="1328"/>
      <c r="C171" s="1329"/>
      <c r="D171" s="1328"/>
      <c r="E171" s="1328"/>
      <c r="F171" s="1342" t="s">
        <v>118</v>
      </c>
      <c r="G171" s="1343"/>
      <c r="H171" s="1344"/>
      <c r="I171" s="1339">
        <v>-6551</v>
      </c>
      <c r="J171" s="1339">
        <v>-1804</v>
      </c>
      <c r="K171" s="1345">
        <v>-21700</v>
      </c>
      <c r="N171" s="1227"/>
      <c r="O171" s="1227"/>
      <c r="P171" s="1227"/>
      <c r="Q171" s="1227"/>
      <c r="R171" s="1227"/>
    </row>
    <row r="172" spans="1:18" ht="60" customHeight="1">
      <c r="A172" s="1327">
        <v>14</v>
      </c>
      <c r="B172" s="1328">
        <v>1120</v>
      </c>
      <c r="C172" s="1329" t="s">
        <v>30</v>
      </c>
      <c r="D172" s="1328"/>
      <c r="E172" s="1328" t="s">
        <v>147</v>
      </c>
      <c r="F172" s="1330" t="s">
        <v>148</v>
      </c>
      <c r="G172" s="1331" t="s">
        <v>107</v>
      </c>
      <c r="H172" s="1332">
        <v>10</v>
      </c>
      <c r="I172" s="1332">
        <v>10</v>
      </c>
      <c r="J172" s="1332">
        <v>10</v>
      </c>
      <c r="K172" s="1333">
        <v>10</v>
      </c>
      <c r="N172" s="1227"/>
      <c r="O172" s="1227"/>
      <c r="P172" s="1227"/>
      <c r="Q172" s="1227"/>
      <c r="R172" s="1227"/>
    </row>
    <row r="173" spans="1:18" ht="60" customHeight="1">
      <c r="A173" s="1327">
        <v>14</v>
      </c>
      <c r="B173" s="1328">
        <v>1120</v>
      </c>
      <c r="C173" s="1329" t="s">
        <v>30</v>
      </c>
      <c r="D173" s="1328"/>
      <c r="E173" s="1328" t="s">
        <v>147</v>
      </c>
      <c r="F173" s="1330" t="s">
        <v>148</v>
      </c>
      <c r="G173" s="1330" t="s">
        <v>108</v>
      </c>
      <c r="H173" s="1334">
        <v>6176000</v>
      </c>
      <c r="I173" s="1334">
        <v>6426000</v>
      </c>
      <c r="J173" s="1334">
        <v>6425000</v>
      </c>
      <c r="K173" s="1335">
        <v>6425000</v>
      </c>
      <c r="N173" s="1227"/>
      <c r="O173" s="1227"/>
      <c r="P173" s="1227"/>
      <c r="Q173" s="1227"/>
      <c r="R173" s="1227"/>
    </row>
    <row r="174" spans="1:18" ht="60" customHeight="1">
      <c r="A174" s="1327">
        <v>14</v>
      </c>
      <c r="B174" s="1328">
        <v>1120</v>
      </c>
      <c r="C174" s="1329" t="s">
        <v>30</v>
      </c>
      <c r="D174" s="1328"/>
      <c r="E174" s="1328" t="s">
        <v>147</v>
      </c>
      <c r="F174" s="1330" t="s">
        <v>148</v>
      </c>
      <c r="G174" s="1330" t="s">
        <v>109</v>
      </c>
      <c r="H174" s="1334">
        <v>617600</v>
      </c>
      <c r="I174" s="1334">
        <v>642600</v>
      </c>
      <c r="J174" s="1334">
        <v>642500</v>
      </c>
      <c r="K174" s="1335">
        <v>642500</v>
      </c>
      <c r="N174" s="1227"/>
      <c r="O174" s="1227"/>
      <c r="P174" s="1227"/>
      <c r="Q174" s="1227"/>
      <c r="R174" s="1227"/>
    </row>
    <row r="175" spans="1:18" ht="72" customHeight="1">
      <c r="A175" s="1327"/>
      <c r="B175" s="1328"/>
      <c r="C175" s="1329"/>
      <c r="D175" s="1328"/>
      <c r="E175" s="1328"/>
      <c r="F175" s="1336" t="s">
        <v>110</v>
      </c>
      <c r="G175" s="1337"/>
      <c r="H175" s="1338"/>
      <c r="I175" s="1339">
        <v>-99511</v>
      </c>
      <c r="J175" s="1339">
        <v>25000</v>
      </c>
      <c r="K175" s="1346">
        <v>0</v>
      </c>
      <c r="N175" s="1227"/>
      <c r="O175" s="1227"/>
      <c r="P175" s="1227"/>
      <c r="Q175" s="1227"/>
      <c r="R175" s="1227"/>
    </row>
    <row r="176" spans="1:18" ht="60" customHeight="1">
      <c r="A176" s="1327">
        <v>14</v>
      </c>
      <c r="B176" s="1328">
        <v>1120</v>
      </c>
      <c r="C176" s="1329" t="s">
        <v>30</v>
      </c>
      <c r="D176" s="1328"/>
      <c r="E176" s="1328" t="s">
        <v>147</v>
      </c>
      <c r="F176" s="1330" t="s">
        <v>148</v>
      </c>
      <c r="G176" s="1331" t="s">
        <v>111</v>
      </c>
      <c r="H176" s="1332">
        <v>8</v>
      </c>
      <c r="I176" s="1347">
        <v>9</v>
      </c>
      <c r="J176" s="1348">
        <v>6</v>
      </c>
      <c r="K176" s="1333">
        <v>6</v>
      </c>
      <c r="N176" s="1227"/>
      <c r="O176" s="1227"/>
      <c r="P176" s="1227"/>
      <c r="Q176" s="1227"/>
      <c r="R176" s="1227"/>
    </row>
    <row r="177" spans="1:18" ht="60" customHeight="1">
      <c r="A177" s="1327">
        <v>14</v>
      </c>
      <c r="B177" s="1328">
        <v>1120</v>
      </c>
      <c r="C177" s="1329" t="s">
        <v>30</v>
      </c>
      <c r="D177" s="1328"/>
      <c r="E177" s="1328" t="s">
        <v>147</v>
      </c>
      <c r="F177" s="1330" t="s">
        <v>148</v>
      </c>
      <c r="G177" s="1330" t="s">
        <v>112</v>
      </c>
      <c r="H177" s="1334">
        <v>6176000</v>
      </c>
      <c r="I177" s="1349">
        <v>2144000</v>
      </c>
      <c r="J177" s="1350">
        <v>1135000</v>
      </c>
      <c r="K177" s="1335">
        <v>6425000</v>
      </c>
      <c r="N177" s="1227"/>
      <c r="O177" s="1227"/>
      <c r="P177" s="1227"/>
      <c r="Q177" s="1227"/>
      <c r="R177" s="1227"/>
    </row>
    <row r="178" spans="1:18" ht="60" customHeight="1">
      <c r="A178" s="1327">
        <v>14</v>
      </c>
      <c r="B178" s="1328">
        <v>1120</v>
      </c>
      <c r="C178" s="1329" t="s">
        <v>30</v>
      </c>
      <c r="D178" s="1328"/>
      <c r="E178" s="1328" t="s">
        <v>147</v>
      </c>
      <c r="F178" s="1330" t="s">
        <v>148</v>
      </c>
      <c r="G178" s="1330" t="s">
        <v>113</v>
      </c>
      <c r="H178" s="1334">
        <v>772000</v>
      </c>
      <c r="I178" s="1349">
        <v>238222</v>
      </c>
      <c r="J178" s="1350">
        <v>189167</v>
      </c>
      <c r="K178" s="1335">
        <v>1070833</v>
      </c>
      <c r="N178" s="1227"/>
      <c r="O178" s="1227"/>
      <c r="P178" s="1227"/>
      <c r="Q178" s="1227"/>
      <c r="R178" s="1227"/>
    </row>
    <row r="179" spans="1:18" ht="84" customHeight="1">
      <c r="A179" s="1327"/>
      <c r="B179" s="1328"/>
      <c r="C179" s="1329"/>
      <c r="D179" s="1328"/>
      <c r="E179" s="1328"/>
      <c r="F179" s="1336" t="s">
        <v>114</v>
      </c>
      <c r="G179" s="1337"/>
      <c r="H179" s="1338"/>
      <c r="I179" s="1339">
        <v>392111</v>
      </c>
      <c r="J179" s="1339">
        <v>-533778</v>
      </c>
      <c r="K179" s="1340">
        <v>881667</v>
      </c>
      <c r="N179" s="1227"/>
      <c r="O179" s="1227"/>
      <c r="P179" s="1227"/>
      <c r="Q179" s="1227"/>
      <c r="R179" s="1227"/>
    </row>
    <row r="180" spans="1:18" ht="60" customHeight="1">
      <c r="A180" s="1327">
        <v>14</v>
      </c>
      <c r="B180" s="1328">
        <v>1120</v>
      </c>
      <c r="C180" s="1329" t="s">
        <v>30</v>
      </c>
      <c r="D180" s="1328"/>
      <c r="E180" s="1328" t="s">
        <v>147</v>
      </c>
      <c r="F180" s="1330" t="s">
        <v>148</v>
      </c>
      <c r="G180" s="1331" t="s">
        <v>115</v>
      </c>
      <c r="H180" s="1332">
        <v>8</v>
      </c>
      <c r="I180" s="1332">
        <v>9</v>
      </c>
      <c r="J180" s="1332">
        <v>6</v>
      </c>
      <c r="K180" s="1341">
        <v>1</v>
      </c>
      <c r="N180" s="1227"/>
      <c r="O180" s="1227"/>
      <c r="P180" s="1227"/>
      <c r="Q180" s="1227"/>
      <c r="R180" s="1227"/>
    </row>
    <row r="181" spans="1:18" ht="60" customHeight="1">
      <c r="A181" s="1327">
        <v>14</v>
      </c>
      <c r="B181" s="1328">
        <v>1120</v>
      </c>
      <c r="C181" s="1329" t="s">
        <v>30</v>
      </c>
      <c r="D181" s="1328"/>
      <c r="E181" s="1328" t="s">
        <v>147</v>
      </c>
      <c r="F181" s="1330" t="s">
        <v>148</v>
      </c>
      <c r="G181" s="1330" t="s">
        <v>116</v>
      </c>
      <c r="H181" s="1334">
        <v>1805614</v>
      </c>
      <c r="I181" s="1334">
        <v>2103102</v>
      </c>
      <c r="J181" s="1334">
        <v>973260</v>
      </c>
      <c r="K181" s="1335">
        <v>43200</v>
      </c>
      <c r="N181" s="1227"/>
      <c r="O181" s="1227"/>
      <c r="P181" s="1227"/>
      <c r="Q181" s="1227"/>
      <c r="R181" s="1227"/>
    </row>
    <row r="182" spans="1:18" ht="60" customHeight="1">
      <c r="A182" s="1327">
        <v>14</v>
      </c>
      <c r="B182" s="1328">
        <v>1120</v>
      </c>
      <c r="C182" s="1329" t="s">
        <v>30</v>
      </c>
      <c r="D182" s="1328"/>
      <c r="E182" s="1328" t="s">
        <v>147</v>
      </c>
      <c r="F182" s="1330" t="s">
        <v>148</v>
      </c>
      <c r="G182" s="1330" t="s">
        <v>117</v>
      </c>
      <c r="H182" s="1334">
        <v>225702</v>
      </c>
      <c r="I182" s="1334">
        <v>233678</v>
      </c>
      <c r="J182" s="1334">
        <v>162210</v>
      </c>
      <c r="K182" s="1335">
        <v>43200</v>
      </c>
      <c r="N182" s="1227"/>
      <c r="O182" s="1227"/>
      <c r="P182" s="1227"/>
      <c r="Q182" s="1227"/>
      <c r="R182" s="1227"/>
    </row>
    <row r="183" spans="1:18" ht="60" customHeight="1">
      <c r="A183" s="1327"/>
      <c r="B183" s="1328"/>
      <c r="C183" s="1329"/>
      <c r="D183" s="1328"/>
      <c r="E183" s="1328"/>
      <c r="F183" s="1342" t="s">
        <v>118</v>
      </c>
      <c r="G183" s="1343"/>
      <c r="H183" s="1338"/>
      <c r="I183" s="1339">
        <v>18699</v>
      </c>
      <c r="J183" s="1339">
        <v>7976</v>
      </c>
      <c r="K183" s="1345">
        <v>-119010</v>
      </c>
      <c r="N183" s="1227"/>
      <c r="O183" s="1227"/>
      <c r="P183" s="1227"/>
      <c r="Q183" s="1227"/>
      <c r="R183" s="1227"/>
    </row>
    <row r="184" spans="1:18" ht="168" customHeight="1">
      <c r="A184" s="1327">
        <v>14</v>
      </c>
      <c r="B184" s="1328">
        <v>1120</v>
      </c>
      <c r="C184" s="1329" t="s">
        <v>30</v>
      </c>
      <c r="D184" s="1328"/>
      <c r="E184" s="1328" t="s">
        <v>149</v>
      </c>
      <c r="F184" s="1330" t="s">
        <v>153</v>
      </c>
      <c r="G184" s="1331" t="s">
        <v>107</v>
      </c>
      <c r="H184" s="1332">
        <v>248</v>
      </c>
      <c r="I184" s="1332">
        <v>248</v>
      </c>
      <c r="J184" s="1332">
        <v>248</v>
      </c>
      <c r="K184" s="1333">
        <v>248</v>
      </c>
      <c r="N184" s="1227"/>
      <c r="O184" s="1227"/>
      <c r="P184" s="1227"/>
      <c r="Q184" s="1227"/>
      <c r="R184" s="1227"/>
    </row>
    <row r="185" spans="1:18" ht="168" customHeight="1">
      <c r="A185" s="1327">
        <v>14</v>
      </c>
      <c r="B185" s="1328">
        <v>1120</v>
      </c>
      <c r="C185" s="1329" t="s">
        <v>30</v>
      </c>
      <c r="D185" s="1328"/>
      <c r="E185" s="1328" t="s">
        <v>149</v>
      </c>
      <c r="F185" s="1330" t="s">
        <v>153</v>
      </c>
      <c r="G185" s="1330" t="s">
        <v>108</v>
      </c>
      <c r="H185" s="1334">
        <v>1986000</v>
      </c>
      <c r="I185" s="1334">
        <v>2066000</v>
      </c>
      <c r="J185" s="1334">
        <v>2066000</v>
      </c>
      <c r="K185" s="1335">
        <v>2066000</v>
      </c>
      <c r="N185" s="1227"/>
      <c r="O185" s="1227"/>
      <c r="P185" s="1227"/>
      <c r="Q185" s="1227"/>
      <c r="R185" s="1227"/>
    </row>
    <row r="186" spans="1:18" ht="168" customHeight="1">
      <c r="A186" s="1327">
        <v>14</v>
      </c>
      <c r="B186" s="1328">
        <v>1120</v>
      </c>
      <c r="C186" s="1329" t="s">
        <v>30</v>
      </c>
      <c r="D186" s="1328"/>
      <c r="E186" s="1328" t="s">
        <v>149</v>
      </c>
      <c r="F186" s="1330" t="s">
        <v>153</v>
      </c>
      <c r="G186" s="1330" t="s">
        <v>109</v>
      </c>
      <c r="H186" s="1334">
        <v>8008</v>
      </c>
      <c r="I186" s="1334">
        <v>8331</v>
      </c>
      <c r="J186" s="1334">
        <v>8331</v>
      </c>
      <c r="K186" s="1335">
        <v>8331</v>
      </c>
      <c r="N186" s="1227"/>
      <c r="O186" s="1227"/>
      <c r="P186" s="1227"/>
      <c r="Q186" s="1227"/>
      <c r="R186" s="1227"/>
    </row>
    <row r="187" spans="1:18" ht="72" customHeight="1">
      <c r="A187" s="1327"/>
      <c r="B187" s="1328"/>
      <c r="C187" s="1329"/>
      <c r="D187" s="1328"/>
      <c r="E187" s="1328"/>
      <c r="F187" s="1336" t="s">
        <v>110</v>
      </c>
      <c r="G187" s="1337"/>
      <c r="H187" s="1338"/>
      <c r="I187" s="1338">
        <v>-363</v>
      </c>
      <c r="J187" s="1338">
        <v>323</v>
      </c>
      <c r="K187" s="1346">
        <v>0</v>
      </c>
      <c r="N187" s="1227"/>
      <c r="O187" s="1227"/>
      <c r="P187" s="1227"/>
      <c r="Q187" s="1227"/>
      <c r="R187" s="1227"/>
    </row>
    <row r="188" spans="1:18" ht="168" customHeight="1">
      <c r="A188" s="1327">
        <v>14</v>
      </c>
      <c r="B188" s="1328">
        <v>1120</v>
      </c>
      <c r="C188" s="1329" t="s">
        <v>30</v>
      </c>
      <c r="D188" s="1328"/>
      <c r="E188" s="1328" t="s">
        <v>149</v>
      </c>
      <c r="F188" s="1330" t="s">
        <v>153</v>
      </c>
      <c r="G188" s="1331" t="s">
        <v>111</v>
      </c>
      <c r="H188" s="1332">
        <v>248</v>
      </c>
      <c r="I188" s="1332">
        <v>246</v>
      </c>
      <c r="J188" s="1332">
        <v>244</v>
      </c>
      <c r="K188" s="1333">
        <v>244</v>
      </c>
      <c r="N188" s="1227"/>
      <c r="O188" s="1227"/>
      <c r="P188" s="1227"/>
      <c r="Q188" s="1227"/>
      <c r="R188" s="1227"/>
    </row>
    <row r="189" spans="1:18" ht="168" customHeight="1">
      <c r="A189" s="1327">
        <v>14</v>
      </c>
      <c r="B189" s="1328">
        <v>1120</v>
      </c>
      <c r="C189" s="1329" t="s">
        <v>30</v>
      </c>
      <c r="D189" s="1328"/>
      <c r="E189" s="1328" t="s">
        <v>149</v>
      </c>
      <c r="F189" s="1330" t="s">
        <v>153</v>
      </c>
      <c r="G189" s="1330" t="s">
        <v>112</v>
      </c>
      <c r="H189" s="1334">
        <v>1986000</v>
      </c>
      <c r="I189" s="1334">
        <v>1244000</v>
      </c>
      <c r="J189" s="1334">
        <v>506000</v>
      </c>
      <c r="K189" s="1335">
        <v>2066000</v>
      </c>
      <c r="N189" s="1227"/>
      <c r="O189" s="1227"/>
      <c r="P189" s="1227"/>
      <c r="Q189" s="1227"/>
      <c r="R189" s="1227"/>
    </row>
    <row r="190" spans="1:18" ht="168" customHeight="1">
      <c r="A190" s="1327">
        <v>14</v>
      </c>
      <c r="B190" s="1328">
        <v>1120</v>
      </c>
      <c r="C190" s="1329" t="s">
        <v>30</v>
      </c>
      <c r="D190" s="1328"/>
      <c r="E190" s="1328" t="s">
        <v>149</v>
      </c>
      <c r="F190" s="1330" t="s">
        <v>153</v>
      </c>
      <c r="G190" s="1330" t="s">
        <v>113</v>
      </c>
      <c r="H190" s="1334">
        <v>8008</v>
      </c>
      <c r="I190" s="1334">
        <v>5057</v>
      </c>
      <c r="J190" s="1334">
        <v>2074</v>
      </c>
      <c r="K190" s="1335">
        <v>8467</v>
      </c>
      <c r="N190" s="1227"/>
      <c r="O190" s="1227"/>
      <c r="P190" s="1227"/>
      <c r="Q190" s="1227"/>
      <c r="R190" s="1227"/>
    </row>
    <row r="191" spans="1:18" ht="84" customHeight="1">
      <c r="A191" s="1327"/>
      <c r="B191" s="1328"/>
      <c r="C191" s="1329"/>
      <c r="D191" s="1328"/>
      <c r="E191" s="1328"/>
      <c r="F191" s="1336" t="s">
        <v>114</v>
      </c>
      <c r="G191" s="1337"/>
      <c r="H191" s="1338"/>
      <c r="I191" s="1339">
        <v>1573</v>
      </c>
      <c r="J191" s="1339">
        <v>-2951</v>
      </c>
      <c r="K191" s="1340">
        <v>6393</v>
      </c>
      <c r="N191" s="1227"/>
      <c r="O191" s="1227"/>
      <c r="P191" s="1227"/>
      <c r="Q191" s="1227"/>
      <c r="R191" s="1227"/>
    </row>
    <row r="192" spans="1:18" ht="168" customHeight="1">
      <c r="A192" s="1327">
        <v>14</v>
      </c>
      <c r="B192" s="1328">
        <v>1120</v>
      </c>
      <c r="C192" s="1329" t="s">
        <v>30</v>
      </c>
      <c r="D192" s="1328"/>
      <c r="E192" s="1328" t="s">
        <v>149</v>
      </c>
      <c r="F192" s="1330" t="s">
        <v>153</v>
      </c>
      <c r="G192" s="1331" t="s">
        <v>115</v>
      </c>
      <c r="H192" s="1332">
        <v>243</v>
      </c>
      <c r="I192" s="1332">
        <v>273</v>
      </c>
      <c r="J192" s="1332">
        <v>289</v>
      </c>
      <c r="K192" s="1341">
        <v>103</v>
      </c>
      <c r="N192" s="1227"/>
      <c r="O192" s="1227"/>
      <c r="P192" s="1227"/>
      <c r="Q192" s="1227"/>
      <c r="R192" s="1227"/>
    </row>
    <row r="193" spans="1:18" ht="168" customHeight="1">
      <c r="A193" s="1327">
        <v>14</v>
      </c>
      <c r="B193" s="1328">
        <v>1120</v>
      </c>
      <c r="C193" s="1329" t="s">
        <v>30</v>
      </c>
      <c r="D193" s="1328"/>
      <c r="E193" s="1328" t="s">
        <v>149</v>
      </c>
      <c r="F193" s="1330" t="s">
        <v>153</v>
      </c>
      <c r="G193" s="1330" t="s">
        <v>116</v>
      </c>
      <c r="H193" s="1334">
        <v>1182234</v>
      </c>
      <c r="I193" s="1334">
        <v>1192788</v>
      </c>
      <c r="J193" s="1334">
        <v>497406</v>
      </c>
      <c r="K193" s="1335">
        <v>81009</v>
      </c>
      <c r="N193" s="1227"/>
      <c r="O193" s="1227"/>
      <c r="P193" s="1227"/>
      <c r="Q193" s="1227"/>
      <c r="R193" s="1227"/>
    </row>
    <row r="194" spans="1:18" ht="168" customHeight="1">
      <c r="A194" s="1327">
        <v>14</v>
      </c>
      <c r="B194" s="1328">
        <v>1120</v>
      </c>
      <c r="C194" s="1329" t="s">
        <v>30</v>
      </c>
      <c r="D194" s="1328"/>
      <c r="E194" s="1328" t="s">
        <v>149</v>
      </c>
      <c r="F194" s="1330" t="s">
        <v>153</v>
      </c>
      <c r="G194" s="1330" t="s">
        <v>117</v>
      </c>
      <c r="H194" s="1334">
        <v>4865</v>
      </c>
      <c r="I194" s="1334">
        <v>4369</v>
      </c>
      <c r="J194" s="1334">
        <v>1721</v>
      </c>
      <c r="K194" s="1333">
        <v>786</v>
      </c>
      <c r="N194" s="1227"/>
      <c r="O194" s="1227"/>
      <c r="P194" s="1227"/>
      <c r="Q194" s="1227"/>
      <c r="R194" s="1227"/>
    </row>
    <row r="195" spans="1:18" ht="60" customHeight="1">
      <c r="A195" s="1327"/>
      <c r="B195" s="1328"/>
      <c r="C195" s="1329"/>
      <c r="D195" s="1328"/>
      <c r="E195" s="1328"/>
      <c r="F195" s="1342" t="s">
        <v>118</v>
      </c>
      <c r="G195" s="1343"/>
      <c r="H195" s="1338"/>
      <c r="I195" s="1338">
        <v>-183</v>
      </c>
      <c r="J195" s="1338">
        <v>-496</v>
      </c>
      <c r="K195" s="1351">
        <v>-935</v>
      </c>
      <c r="N195" s="1227"/>
      <c r="O195" s="1227"/>
      <c r="P195" s="1227"/>
      <c r="Q195" s="1227"/>
      <c r="R195" s="1227"/>
    </row>
    <row r="196" spans="1:18" ht="36" customHeight="1">
      <c r="A196" s="1327">
        <v>14</v>
      </c>
      <c r="B196" s="1328">
        <v>1120</v>
      </c>
      <c r="C196" s="1329" t="s">
        <v>30</v>
      </c>
      <c r="D196" s="1328"/>
      <c r="E196" s="1328" t="s">
        <v>150</v>
      </c>
      <c r="F196" s="1330" t="s">
        <v>151</v>
      </c>
      <c r="G196" s="1331" t="s">
        <v>107</v>
      </c>
      <c r="H196" s="1332">
        <v>35</v>
      </c>
      <c r="I196" s="1332">
        <v>0</v>
      </c>
      <c r="J196" s="1332">
        <v>0</v>
      </c>
      <c r="K196" s="1352"/>
      <c r="N196" s="1227"/>
      <c r="O196" s="1227"/>
      <c r="P196" s="1227"/>
      <c r="Q196" s="1227"/>
      <c r="R196" s="1227"/>
    </row>
    <row r="197" spans="1:18" ht="36" customHeight="1">
      <c r="A197" s="1327">
        <v>14</v>
      </c>
      <c r="B197" s="1328">
        <v>1120</v>
      </c>
      <c r="C197" s="1329" t="s">
        <v>30</v>
      </c>
      <c r="D197" s="1328"/>
      <c r="E197" s="1328" t="s">
        <v>150</v>
      </c>
      <c r="F197" s="1330" t="s">
        <v>151</v>
      </c>
      <c r="G197" s="1330" t="s">
        <v>108</v>
      </c>
      <c r="H197" s="1334">
        <v>3000000</v>
      </c>
      <c r="I197" s="1332">
        <v>0</v>
      </c>
      <c r="J197" s="1332">
        <v>0</v>
      </c>
      <c r="K197" s="1333">
        <v>0</v>
      </c>
      <c r="N197" s="1227"/>
      <c r="O197" s="1227"/>
      <c r="P197" s="1227"/>
      <c r="Q197" s="1227"/>
      <c r="R197" s="1227"/>
    </row>
    <row r="198" spans="1:18" ht="36" customHeight="1">
      <c r="A198" s="1327">
        <v>14</v>
      </c>
      <c r="B198" s="1328">
        <v>1120</v>
      </c>
      <c r="C198" s="1329" t="s">
        <v>30</v>
      </c>
      <c r="D198" s="1328"/>
      <c r="E198" s="1328" t="s">
        <v>150</v>
      </c>
      <c r="F198" s="1330" t="s">
        <v>151</v>
      </c>
      <c r="G198" s="1330" t="s">
        <v>109</v>
      </c>
      <c r="H198" s="1334">
        <v>85714</v>
      </c>
      <c r="I198" s="1332">
        <v>0</v>
      </c>
      <c r="J198" s="1332">
        <v>0</v>
      </c>
      <c r="K198" s="1333">
        <v>0</v>
      </c>
      <c r="N198" s="1227"/>
      <c r="O198" s="1227"/>
      <c r="P198" s="1227"/>
      <c r="Q198" s="1227"/>
      <c r="R198" s="1227"/>
    </row>
    <row r="199" spans="1:18" ht="72" customHeight="1">
      <c r="A199" s="1327"/>
      <c r="B199" s="1328"/>
      <c r="C199" s="1329"/>
      <c r="D199" s="1328"/>
      <c r="E199" s="1328"/>
      <c r="F199" s="1336" t="s">
        <v>110</v>
      </c>
      <c r="G199" s="1337"/>
      <c r="H199" s="1338"/>
      <c r="I199" s="1338"/>
      <c r="J199" s="1338"/>
      <c r="K199" s="1353"/>
      <c r="N199" s="1227"/>
      <c r="O199" s="1227"/>
      <c r="P199" s="1227"/>
      <c r="Q199" s="1227"/>
      <c r="R199" s="1227"/>
    </row>
    <row r="200" spans="1:18" ht="36" customHeight="1">
      <c r="A200" s="1327">
        <v>14</v>
      </c>
      <c r="B200" s="1328">
        <v>1120</v>
      </c>
      <c r="C200" s="1329" t="s">
        <v>30</v>
      </c>
      <c r="D200" s="1328"/>
      <c r="E200" s="1328" t="s">
        <v>150</v>
      </c>
      <c r="F200" s="1330" t="s">
        <v>151</v>
      </c>
      <c r="G200" s="1331" t="s">
        <v>111</v>
      </c>
      <c r="H200" s="1332">
        <v>0</v>
      </c>
      <c r="I200" s="1332">
        <v>35</v>
      </c>
      <c r="J200" s="1332">
        <v>0</v>
      </c>
      <c r="K200" s="1352"/>
      <c r="N200" s="1227"/>
      <c r="O200" s="1227"/>
      <c r="P200" s="1227"/>
      <c r="Q200" s="1227"/>
      <c r="R200" s="1227"/>
    </row>
    <row r="201" spans="1:18" ht="36" customHeight="1">
      <c r="A201" s="1327">
        <v>14</v>
      </c>
      <c r="B201" s="1328">
        <v>1120</v>
      </c>
      <c r="C201" s="1329" t="s">
        <v>30</v>
      </c>
      <c r="D201" s="1328"/>
      <c r="E201" s="1328" t="s">
        <v>150</v>
      </c>
      <c r="F201" s="1330" t="s">
        <v>151</v>
      </c>
      <c r="G201" s="1330" t="s">
        <v>112</v>
      </c>
      <c r="H201" s="1332">
        <v>0</v>
      </c>
      <c r="I201" s="1332">
        <v>0</v>
      </c>
      <c r="J201" s="1332">
        <v>0</v>
      </c>
      <c r="K201" s="1333">
        <v>0</v>
      </c>
      <c r="N201" s="1227"/>
      <c r="O201" s="1227"/>
      <c r="P201" s="1227"/>
      <c r="Q201" s="1227"/>
      <c r="R201" s="1227"/>
    </row>
    <row r="202" spans="1:18" ht="36" customHeight="1">
      <c r="A202" s="1327">
        <v>14</v>
      </c>
      <c r="B202" s="1328">
        <v>1120</v>
      </c>
      <c r="C202" s="1329" t="s">
        <v>30</v>
      </c>
      <c r="D202" s="1328"/>
      <c r="E202" s="1328" t="s">
        <v>150</v>
      </c>
      <c r="F202" s="1330" t="s">
        <v>151</v>
      </c>
      <c r="G202" s="1330" t="s">
        <v>113</v>
      </c>
      <c r="H202" s="1332"/>
      <c r="I202" s="1332">
        <v>0</v>
      </c>
      <c r="J202" s="1332"/>
      <c r="K202" s="1333">
        <v>0</v>
      </c>
      <c r="N202" s="1227"/>
      <c r="O202" s="1227"/>
      <c r="P202" s="1227"/>
      <c r="Q202" s="1227"/>
      <c r="R202" s="1227"/>
    </row>
    <row r="203" spans="1:18" ht="84" customHeight="1">
      <c r="A203" s="1327"/>
      <c r="B203" s="1328"/>
      <c r="C203" s="1329"/>
      <c r="D203" s="1328"/>
      <c r="E203" s="1328"/>
      <c r="F203" s="1336" t="s">
        <v>114</v>
      </c>
      <c r="G203" s="1337"/>
      <c r="H203" s="1338"/>
      <c r="I203" s="1338"/>
      <c r="J203" s="1338"/>
      <c r="K203" s="1353"/>
      <c r="N203" s="1227"/>
      <c r="O203" s="1227"/>
      <c r="P203" s="1227"/>
      <c r="Q203" s="1227"/>
      <c r="R203" s="1227"/>
    </row>
    <row r="204" spans="1:18" ht="36" customHeight="1">
      <c r="A204" s="1327">
        <v>14</v>
      </c>
      <c r="B204" s="1328">
        <v>1120</v>
      </c>
      <c r="C204" s="1329" t="s">
        <v>30</v>
      </c>
      <c r="D204" s="1328"/>
      <c r="E204" s="1328" t="s">
        <v>150</v>
      </c>
      <c r="F204" s="1330" t="s">
        <v>151</v>
      </c>
      <c r="G204" s="1331" t="s">
        <v>115</v>
      </c>
      <c r="H204" s="1332"/>
      <c r="I204" s="1332"/>
      <c r="J204" s="1332"/>
      <c r="K204" s="1352"/>
      <c r="N204" s="1227"/>
      <c r="O204" s="1227"/>
      <c r="P204" s="1227"/>
      <c r="Q204" s="1227"/>
      <c r="R204" s="1227"/>
    </row>
    <row r="205" spans="1:18" ht="36" customHeight="1">
      <c r="A205" s="1327">
        <v>14</v>
      </c>
      <c r="B205" s="1328">
        <v>1120</v>
      </c>
      <c r="C205" s="1329" t="s">
        <v>30</v>
      </c>
      <c r="D205" s="1328"/>
      <c r="E205" s="1328" t="s">
        <v>150</v>
      </c>
      <c r="F205" s="1330" t="s">
        <v>151</v>
      </c>
      <c r="G205" s="1330" t="s">
        <v>116</v>
      </c>
      <c r="H205" s="1332">
        <v>0</v>
      </c>
      <c r="I205" s="1332">
        <v>0</v>
      </c>
      <c r="J205" s="1332">
        <v>0</v>
      </c>
      <c r="K205" s="1333">
        <v>0</v>
      </c>
      <c r="N205" s="1227"/>
      <c r="O205" s="1227"/>
      <c r="P205" s="1227"/>
      <c r="Q205" s="1227"/>
      <c r="R205" s="1227"/>
    </row>
    <row r="206" spans="1:18" ht="36" customHeight="1">
      <c r="A206" s="1327">
        <v>14</v>
      </c>
      <c r="B206" s="1328">
        <v>1120</v>
      </c>
      <c r="C206" s="1329" t="s">
        <v>30</v>
      </c>
      <c r="D206" s="1328"/>
      <c r="E206" s="1328" t="s">
        <v>150</v>
      </c>
      <c r="F206" s="1330" t="s">
        <v>151</v>
      </c>
      <c r="G206" s="1330" t="s">
        <v>117</v>
      </c>
      <c r="H206" s="1332">
        <v>0</v>
      </c>
      <c r="I206" s="1332">
        <v>0</v>
      </c>
      <c r="J206" s="1332">
        <v>0</v>
      </c>
      <c r="K206" s="1333">
        <v>0</v>
      </c>
      <c r="N206" s="1227"/>
      <c r="O206" s="1227"/>
      <c r="P206" s="1227"/>
      <c r="Q206" s="1227"/>
      <c r="R206" s="1227"/>
    </row>
    <row r="207" spans="1:18" ht="60" customHeight="1">
      <c r="A207" s="1327"/>
      <c r="B207" s="1328"/>
      <c r="C207" s="1329"/>
      <c r="D207" s="1328"/>
      <c r="E207" s="1328"/>
      <c r="F207" s="1342" t="s">
        <v>118</v>
      </c>
      <c r="G207" s="1343"/>
      <c r="H207" s="1338"/>
      <c r="I207" s="1338">
        <v>0</v>
      </c>
      <c r="J207" s="1338">
        <v>0</v>
      </c>
      <c r="K207" s="1351">
        <v>0</v>
      </c>
      <c r="N207" s="1227"/>
      <c r="O207" s="1227"/>
      <c r="P207" s="1227"/>
      <c r="Q207" s="1227"/>
      <c r="R207" s="1227"/>
    </row>
    <row r="208" spans="1:18" ht="24" customHeight="1">
      <c r="A208" s="1327">
        <v>14</v>
      </c>
      <c r="B208" s="1328">
        <v>1120</v>
      </c>
      <c r="C208" s="1329" t="s">
        <v>30</v>
      </c>
      <c r="D208" s="1328"/>
      <c r="E208" s="1328" t="s">
        <v>597</v>
      </c>
      <c r="F208" s="1329" t="s">
        <v>598</v>
      </c>
      <c r="G208" s="1354" t="s">
        <v>107</v>
      </c>
      <c r="H208" s="1355"/>
      <c r="I208" s="1355"/>
      <c r="J208" s="1355"/>
      <c r="K208" s="1341">
        <v>40</v>
      </c>
      <c r="N208" s="1227"/>
      <c r="O208" s="1227"/>
      <c r="P208" s="1227"/>
      <c r="Q208" s="1227"/>
      <c r="R208" s="1227"/>
    </row>
    <row r="209" spans="1:18" ht="24">
      <c r="A209" s="1327">
        <v>14</v>
      </c>
      <c r="B209" s="1328">
        <v>1120</v>
      </c>
      <c r="C209" s="1329" t="s">
        <v>30</v>
      </c>
      <c r="D209" s="1328"/>
      <c r="E209" s="1328" t="s">
        <v>597</v>
      </c>
      <c r="F209" s="1329" t="s">
        <v>598</v>
      </c>
      <c r="G209" s="1329" t="s">
        <v>108</v>
      </c>
      <c r="H209" s="1355">
        <v>0</v>
      </c>
      <c r="I209" s="1355">
        <v>0</v>
      </c>
      <c r="J209" s="1355">
        <v>0</v>
      </c>
      <c r="K209" s="1356">
        <v>1000000</v>
      </c>
      <c r="N209" s="1227"/>
      <c r="O209" s="1227"/>
      <c r="P209" s="1227"/>
      <c r="Q209" s="1227"/>
      <c r="R209" s="1227"/>
    </row>
    <row r="210" spans="1:18" ht="24">
      <c r="A210" s="1327">
        <v>14</v>
      </c>
      <c r="B210" s="1328">
        <v>1120</v>
      </c>
      <c r="C210" s="1329" t="s">
        <v>30</v>
      </c>
      <c r="D210" s="1328"/>
      <c r="E210" s="1328" t="s">
        <v>597</v>
      </c>
      <c r="F210" s="1329" t="s">
        <v>598</v>
      </c>
      <c r="G210" s="1329" t="s">
        <v>109</v>
      </c>
      <c r="H210" s="1355">
        <v>0</v>
      </c>
      <c r="I210" s="1355">
        <v>0</v>
      </c>
      <c r="J210" s="1355">
        <v>0</v>
      </c>
      <c r="K210" s="1356">
        <v>25000</v>
      </c>
      <c r="N210" s="1227"/>
      <c r="O210" s="1227"/>
      <c r="P210" s="1227"/>
      <c r="Q210" s="1227"/>
      <c r="R210" s="1227"/>
    </row>
    <row r="211" spans="1:18" ht="72" customHeight="1">
      <c r="A211" s="1327"/>
      <c r="B211" s="1328"/>
      <c r="C211" s="1329"/>
      <c r="D211" s="1328"/>
      <c r="E211" s="1328"/>
      <c r="F211" s="1336" t="s">
        <v>110</v>
      </c>
      <c r="G211" s="1337"/>
      <c r="H211" s="1338"/>
      <c r="I211" s="1338"/>
      <c r="J211" s="1338"/>
      <c r="K211" s="1353"/>
      <c r="N211" s="1227"/>
      <c r="O211" s="1227"/>
      <c r="P211" s="1227"/>
      <c r="Q211" s="1227"/>
      <c r="R211" s="1227"/>
    </row>
    <row r="212" spans="1:18" ht="24">
      <c r="A212" s="1327">
        <v>14</v>
      </c>
      <c r="B212" s="1328">
        <v>1120</v>
      </c>
      <c r="C212" s="1329" t="s">
        <v>30</v>
      </c>
      <c r="D212" s="1328"/>
      <c r="E212" s="1328" t="s">
        <v>597</v>
      </c>
      <c r="F212" s="1329" t="s">
        <v>598</v>
      </c>
      <c r="G212" s="1354" t="s">
        <v>111</v>
      </c>
      <c r="H212" s="1355"/>
      <c r="I212" s="1355"/>
      <c r="J212" s="1355"/>
      <c r="K212" s="1341">
        <v>40</v>
      </c>
      <c r="N212" s="1227"/>
      <c r="O212" s="1227"/>
      <c r="P212" s="1227"/>
      <c r="Q212" s="1227"/>
      <c r="R212" s="1227"/>
    </row>
    <row r="213" spans="1:18" ht="24">
      <c r="A213" s="1327">
        <v>14</v>
      </c>
      <c r="B213" s="1328">
        <v>1120</v>
      </c>
      <c r="C213" s="1329" t="s">
        <v>30</v>
      </c>
      <c r="D213" s="1328"/>
      <c r="E213" s="1328" t="s">
        <v>597</v>
      </c>
      <c r="F213" s="1329" t="s">
        <v>598</v>
      </c>
      <c r="G213" s="1329" t="s">
        <v>112</v>
      </c>
      <c r="H213" s="1355">
        <v>0</v>
      </c>
      <c r="I213" s="1355">
        <v>0</v>
      </c>
      <c r="J213" s="1355">
        <v>0</v>
      </c>
      <c r="K213" s="1356">
        <v>1000000</v>
      </c>
      <c r="N213" s="1227"/>
      <c r="O213" s="1227"/>
      <c r="P213" s="1227"/>
      <c r="Q213" s="1227"/>
      <c r="R213" s="1227"/>
    </row>
    <row r="214" spans="1:18" ht="24">
      <c r="A214" s="1327">
        <v>14</v>
      </c>
      <c r="B214" s="1328">
        <v>1120</v>
      </c>
      <c r="C214" s="1329" t="s">
        <v>30</v>
      </c>
      <c r="D214" s="1328"/>
      <c r="E214" s="1328" t="s">
        <v>597</v>
      </c>
      <c r="F214" s="1329" t="s">
        <v>598</v>
      </c>
      <c r="G214" s="1329" t="s">
        <v>113</v>
      </c>
      <c r="H214" s="1355">
        <v>0</v>
      </c>
      <c r="I214" s="1355">
        <v>0</v>
      </c>
      <c r="J214" s="1355">
        <v>0</v>
      </c>
      <c r="K214" s="1356">
        <v>25000</v>
      </c>
      <c r="N214" s="1227"/>
      <c r="O214" s="1227"/>
      <c r="P214" s="1227"/>
      <c r="Q214" s="1227"/>
      <c r="R214" s="1227"/>
    </row>
    <row r="215" spans="1:18" ht="84" customHeight="1">
      <c r="A215" s="1327"/>
      <c r="B215" s="1328"/>
      <c r="C215" s="1329"/>
      <c r="D215" s="1328"/>
      <c r="E215" s="1328"/>
      <c r="F215" s="1336" t="s">
        <v>114</v>
      </c>
      <c r="G215" s="1337"/>
      <c r="H215" s="1338"/>
      <c r="I215" s="1338"/>
      <c r="J215" s="1338"/>
      <c r="K215" s="1353"/>
      <c r="N215" s="1227"/>
      <c r="O215" s="1227"/>
      <c r="P215" s="1227"/>
      <c r="Q215" s="1227"/>
      <c r="R215" s="1227"/>
    </row>
    <row r="216" spans="1:18" ht="24" customHeight="1">
      <c r="A216" s="1327">
        <v>14</v>
      </c>
      <c r="B216" s="1328">
        <v>1120</v>
      </c>
      <c r="C216" s="1329" t="s">
        <v>30</v>
      </c>
      <c r="D216" s="1328"/>
      <c r="E216" s="1328" t="s">
        <v>597</v>
      </c>
      <c r="F216" s="1329" t="s">
        <v>598</v>
      </c>
      <c r="G216" s="1354" t="s">
        <v>115</v>
      </c>
      <c r="H216" s="1355"/>
      <c r="I216" s="1355"/>
      <c r="J216" s="1355"/>
      <c r="K216" s="1341">
        <v>0</v>
      </c>
      <c r="N216" s="1227"/>
      <c r="O216" s="1227"/>
      <c r="P216" s="1227"/>
      <c r="Q216" s="1227"/>
      <c r="R216" s="1227"/>
    </row>
    <row r="217" spans="1:18" ht="24">
      <c r="A217" s="1327">
        <v>14</v>
      </c>
      <c r="B217" s="1328">
        <v>1120</v>
      </c>
      <c r="C217" s="1329" t="s">
        <v>30</v>
      </c>
      <c r="D217" s="1328"/>
      <c r="E217" s="1328" t="s">
        <v>597</v>
      </c>
      <c r="F217" s="1329" t="s">
        <v>598</v>
      </c>
      <c r="G217" s="1329" t="s">
        <v>116</v>
      </c>
      <c r="H217" s="1355">
        <v>0</v>
      </c>
      <c r="I217" s="1355">
        <v>0</v>
      </c>
      <c r="J217" s="1355">
        <v>0</v>
      </c>
      <c r="K217" s="1341">
        <v>0</v>
      </c>
      <c r="N217" s="1227"/>
      <c r="O217" s="1227"/>
      <c r="P217" s="1227"/>
      <c r="Q217" s="1227"/>
      <c r="R217" s="1227"/>
    </row>
    <row r="218" spans="1:18" ht="24">
      <c r="A218" s="1327">
        <v>14</v>
      </c>
      <c r="B218" s="1328">
        <v>1120</v>
      </c>
      <c r="C218" s="1329" t="s">
        <v>30</v>
      </c>
      <c r="D218" s="1328"/>
      <c r="E218" s="1328" t="s">
        <v>597</v>
      </c>
      <c r="F218" s="1329" t="s">
        <v>598</v>
      </c>
      <c r="G218" s="1329" t="s">
        <v>117</v>
      </c>
      <c r="H218" s="1355">
        <v>0</v>
      </c>
      <c r="I218" s="1355">
        <v>0</v>
      </c>
      <c r="J218" s="1355">
        <v>0</v>
      </c>
      <c r="K218" s="1341">
        <v>0</v>
      </c>
      <c r="N218" s="1227"/>
      <c r="O218" s="1227"/>
      <c r="P218" s="1227"/>
      <c r="Q218" s="1227"/>
      <c r="R218" s="1227"/>
    </row>
    <row r="219" spans="1:18" ht="60" customHeight="1">
      <c r="A219" s="1327"/>
      <c r="B219" s="1328"/>
      <c r="C219" s="1329"/>
      <c r="D219" s="1328"/>
      <c r="E219" s="1328"/>
      <c r="F219" s="1342" t="s">
        <v>118</v>
      </c>
      <c r="G219" s="1343"/>
      <c r="H219" s="1338"/>
      <c r="I219" s="1338">
        <v>0</v>
      </c>
      <c r="J219" s="1338">
        <v>0</v>
      </c>
      <c r="K219" s="1346">
        <v>0</v>
      </c>
      <c r="N219" s="1227"/>
      <c r="O219" s="1227"/>
      <c r="P219" s="1227"/>
      <c r="Q219" s="1227"/>
      <c r="R219" s="1227"/>
    </row>
    <row r="220" spans="1:18" ht="96" customHeight="1">
      <c r="A220" s="1327">
        <v>14</v>
      </c>
      <c r="B220" s="1328">
        <v>1120</v>
      </c>
      <c r="C220" s="1329" t="s">
        <v>30</v>
      </c>
      <c r="D220" s="1328"/>
      <c r="E220" s="1328" t="s">
        <v>595</v>
      </c>
      <c r="F220" s="1330" t="s">
        <v>596</v>
      </c>
      <c r="G220" s="1331" t="s">
        <v>107</v>
      </c>
      <c r="H220" s="1332">
        <v>0</v>
      </c>
      <c r="I220" s="1332">
        <v>0</v>
      </c>
      <c r="J220" s="1332">
        <v>0</v>
      </c>
      <c r="K220" s="1333">
        <v>1</v>
      </c>
      <c r="N220" s="1227"/>
      <c r="O220" s="1227"/>
      <c r="P220" s="1227"/>
      <c r="Q220" s="1227"/>
      <c r="R220" s="1227"/>
    </row>
    <row r="221" spans="1:18" ht="96" customHeight="1">
      <c r="A221" s="1327">
        <v>14</v>
      </c>
      <c r="B221" s="1328">
        <v>1120</v>
      </c>
      <c r="C221" s="1329" t="s">
        <v>30</v>
      </c>
      <c r="D221" s="1328"/>
      <c r="E221" s="1328" t="s">
        <v>595</v>
      </c>
      <c r="F221" s="1330" t="s">
        <v>596</v>
      </c>
      <c r="G221" s="1330" t="s">
        <v>108</v>
      </c>
      <c r="H221" s="1332">
        <v>0</v>
      </c>
      <c r="I221" s="1332">
        <v>0</v>
      </c>
      <c r="J221" s="1332">
        <v>0</v>
      </c>
      <c r="K221" s="1335">
        <v>4000000</v>
      </c>
      <c r="N221" s="1227"/>
      <c r="O221" s="1227"/>
      <c r="P221" s="1227"/>
      <c r="Q221" s="1227"/>
      <c r="R221" s="1227"/>
    </row>
    <row r="222" spans="1:18" ht="96" customHeight="1">
      <c r="A222" s="1327">
        <v>14</v>
      </c>
      <c r="B222" s="1328">
        <v>1120</v>
      </c>
      <c r="C222" s="1329" t="s">
        <v>30</v>
      </c>
      <c r="D222" s="1328"/>
      <c r="E222" s="1328" t="s">
        <v>595</v>
      </c>
      <c r="F222" s="1330" t="s">
        <v>596</v>
      </c>
      <c r="G222" s="1330" t="s">
        <v>109</v>
      </c>
      <c r="H222" s="1332">
        <v>0</v>
      </c>
      <c r="I222" s="1332">
        <v>0</v>
      </c>
      <c r="J222" s="1332">
        <v>0</v>
      </c>
      <c r="K222" s="1335">
        <v>4000000</v>
      </c>
      <c r="N222" s="1227"/>
      <c r="O222" s="1227"/>
      <c r="P222" s="1227"/>
      <c r="Q222" s="1227"/>
      <c r="R222" s="1227"/>
    </row>
    <row r="223" spans="1:18" ht="72" customHeight="1">
      <c r="A223" s="1327"/>
      <c r="B223" s="1328"/>
      <c r="C223" s="1329"/>
      <c r="D223" s="1328"/>
      <c r="E223" s="1328"/>
      <c r="F223" s="1336" t="s">
        <v>110</v>
      </c>
      <c r="G223" s="1337"/>
      <c r="H223" s="1338"/>
      <c r="I223" s="1338"/>
      <c r="J223" s="1338">
        <v>0</v>
      </c>
      <c r="K223" s="1346">
        <v>0</v>
      </c>
      <c r="N223" s="1227"/>
      <c r="O223" s="1227"/>
      <c r="P223" s="1227"/>
      <c r="Q223" s="1227"/>
      <c r="R223" s="1227"/>
    </row>
    <row r="224" spans="1:18" ht="96" customHeight="1">
      <c r="A224" s="1327">
        <v>14</v>
      </c>
      <c r="B224" s="1328">
        <v>1120</v>
      </c>
      <c r="C224" s="1329" t="s">
        <v>30</v>
      </c>
      <c r="D224" s="1328"/>
      <c r="E224" s="1328" t="s">
        <v>595</v>
      </c>
      <c r="F224" s="1330" t="s">
        <v>596</v>
      </c>
      <c r="G224" s="1331" t="s">
        <v>111</v>
      </c>
      <c r="H224" s="1332">
        <v>0</v>
      </c>
      <c r="I224" s="1332">
        <v>0</v>
      </c>
      <c r="J224" s="1332">
        <v>0</v>
      </c>
      <c r="K224" s="1333">
        <v>1</v>
      </c>
      <c r="N224" s="1227"/>
      <c r="O224" s="1227"/>
      <c r="P224" s="1227"/>
      <c r="Q224" s="1227"/>
      <c r="R224" s="1227"/>
    </row>
    <row r="225" spans="1:18" ht="96" customHeight="1">
      <c r="A225" s="1327">
        <v>14</v>
      </c>
      <c r="B225" s="1328">
        <v>1120</v>
      </c>
      <c r="C225" s="1329" t="s">
        <v>30</v>
      </c>
      <c r="D225" s="1328"/>
      <c r="E225" s="1328" t="s">
        <v>595</v>
      </c>
      <c r="F225" s="1330" t="s">
        <v>596</v>
      </c>
      <c r="G225" s="1330" t="s">
        <v>112</v>
      </c>
      <c r="H225" s="1332">
        <v>0</v>
      </c>
      <c r="I225" s="1332">
        <v>0</v>
      </c>
      <c r="J225" s="1332">
        <v>0</v>
      </c>
      <c r="K225" s="1335">
        <v>4000000</v>
      </c>
      <c r="N225" s="1227"/>
      <c r="O225" s="1227"/>
      <c r="P225" s="1227"/>
      <c r="Q225" s="1227"/>
      <c r="R225" s="1227"/>
    </row>
    <row r="226" spans="1:18" ht="96" customHeight="1">
      <c r="A226" s="1327">
        <v>14</v>
      </c>
      <c r="B226" s="1328">
        <v>1120</v>
      </c>
      <c r="C226" s="1329" t="s">
        <v>30</v>
      </c>
      <c r="D226" s="1328"/>
      <c r="E226" s="1328" t="s">
        <v>595</v>
      </c>
      <c r="F226" s="1330" t="s">
        <v>596</v>
      </c>
      <c r="G226" s="1330" t="s">
        <v>113</v>
      </c>
      <c r="H226" s="1332">
        <v>0</v>
      </c>
      <c r="I226" s="1332">
        <v>0</v>
      </c>
      <c r="J226" s="1332">
        <v>0</v>
      </c>
      <c r="K226" s="1335">
        <v>4000000</v>
      </c>
      <c r="N226" s="1227"/>
      <c r="O226" s="1227"/>
      <c r="P226" s="1227"/>
      <c r="Q226" s="1227"/>
      <c r="R226" s="1227"/>
    </row>
    <row r="227" spans="1:18" ht="84" customHeight="1">
      <c r="A227" s="1327"/>
      <c r="B227" s="1328"/>
      <c r="C227" s="1329"/>
      <c r="D227" s="1328"/>
      <c r="E227" s="1328"/>
      <c r="F227" s="1336" t="s">
        <v>114</v>
      </c>
      <c r="G227" s="1337"/>
      <c r="H227" s="1338"/>
      <c r="I227" s="1338">
        <v>0</v>
      </c>
      <c r="J227" s="1338">
        <v>0</v>
      </c>
      <c r="K227" s="1346">
        <v>0</v>
      </c>
      <c r="N227" s="1227"/>
      <c r="O227" s="1227"/>
      <c r="P227" s="1227"/>
      <c r="Q227" s="1227"/>
      <c r="R227" s="1227"/>
    </row>
    <row r="228" spans="1:18" ht="96" customHeight="1">
      <c r="A228" s="1327">
        <v>14</v>
      </c>
      <c r="B228" s="1328">
        <v>1120</v>
      </c>
      <c r="C228" s="1329" t="s">
        <v>30</v>
      </c>
      <c r="D228" s="1328"/>
      <c r="E228" s="1328" t="s">
        <v>595</v>
      </c>
      <c r="F228" s="1330" t="s">
        <v>596</v>
      </c>
      <c r="G228" s="1331" t="s">
        <v>115</v>
      </c>
      <c r="H228" s="1332">
        <v>0</v>
      </c>
      <c r="I228" s="1332">
        <v>0</v>
      </c>
      <c r="J228" s="1332">
        <v>0</v>
      </c>
      <c r="K228" s="1333">
        <v>0</v>
      </c>
      <c r="N228" s="1227"/>
      <c r="O228" s="1227"/>
      <c r="P228" s="1227"/>
      <c r="Q228" s="1227"/>
      <c r="R228" s="1227"/>
    </row>
    <row r="229" spans="1:18" ht="96" customHeight="1">
      <c r="A229" s="1327">
        <v>14</v>
      </c>
      <c r="B229" s="1328">
        <v>1120</v>
      </c>
      <c r="C229" s="1329" t="s">
        <v>30</v>
      </c>
      <c r="D229" s="1328"/>
      <c r="E229" s="1328" t="s">
        <v>595</v>
      </c>
      <c r="F229" s="1330" t="s">
        <v>596</v>
      </c>
      <c r="G229" s="1330" t="s">
        <v>116</v>
      </c>
      <c r="H229" s="1332">
        <v>0</v>
      </c>
      <c r="I229" s="1332">
        <v>0</v>
      </c>
      <c r="J229" s="1332">
        <v>0</v>
      </c>
      <c r="K229" s="1333">
        <v>0</v>
      </c>
      <c r="N229" s="1227"/>
      <c r="O229" s="1227"/>
      <c r="P229" s="1227"/>
      <c r="Q229" s="1227"/>
      <c r="R229" s="1227"/>
    </row>
    <row r="230" spans="1:18" ht="96" customHeight="1">
      <c r="A230" s="1327">
        <v>14</v>
      </c>
      <c r="B230" s="1328">
        <v>1120</v>
      </c>
      <c r="C230" s="1329" t="s">
        <v>30</v>
      </c>
      <c r="D230" s="1328"/>
      <c r="E230" s="1328" t="s">
        <v>595</v>
      </c>
      <c r="F230" s="1330" t="s">
        <v>596</v>
      </c>
      <c r="G230" s="1330" t="s">
        <v>117</v>
      </c>
      <c r="H230" s="1332">
        <v>0</v>
      </c>
      <c r="I230" s="1332">
        <v>0</v>
      </c>
      <c r="J230" s="1332">
        <v>0</v>
      </c>
      <c r="K230" s="1333">
        <v>0</v>
      </c>
      <c r="N230" s="1227"/>
      <c r="O230" s="1227"/>
      <c r="P230" s="1227"/>
      <c r="Q230" s="1227"/>
      <c r="R230" s="1227"/>
    </row>
    <row r="231" spans="1:18" ht="60" customHeight="1">
      <c r="A231" s="1327"/>
      <c r="B231" s="1328"/>
      <c r="C231" s="1329"/>
      <c r="D231" s="1328"/>
      <c r="E231" s="1328"/>
      <c r="F231" s="1342" t="s">
        <v>118</v>
      </c>
      <c r="G231" s="1343"/>
      <c r="H231" s="1344"/>
      <c r="I231" s="1344"/>
      <c r="J231" s="1344">
        <v>0</v>
      </c>
      <c r="K231" s="1351">
        <v>0</v>
      </c>
      <c r="N231" s="1227"/>
      <c r="O231" s="1227"/>
      <c r="P231" s="1227"/>
      <c r="Q231" s="1227"/>
      <c r="R231" s="1227"/>
    </row>
    <row r="232" spans="1:18" ht="60" customHeight="1">
      <c r="A232" s="1327">
        <v>14</v>
      </c>
      <c r="B232" s="1328">
        <v>1120</v>
      </c>
      <c r="C232" s="1329" t="s">
        <v>30</v>
      </c>
      <c r="D232" s="1328"/>
      <c r="E232" s="1328" t="s">
        <v>76</v>
      </c>
      <c r="F232" s="1330" t="s">
        <v>77</v>
      </c>
      <c r="G232" s="1331" t="s">
        <v>107</v>
      </c>
      <c r="H232" s="1332">
        <v>5</v>
      </c>
      <c r="I232" s="1332">
        <v>0</v>
      </c>
      <c r="J232" s="1332">
        <v>1</v>
      </c>
      <c r="K232" s="1333">
        <v>0</v>
      </c>
      <c r="N232" s="1227"/>
      <c r="O232" s="1227"/>
      <c r="P232" s="1227"/>
      <c r="Q232" s="1227"/>
      <c r="R232" s="1227"/>
    </row>
    <row r="233" spans="1:18" ht="60" customHeight="1">
      <c r="A233" s="1327">
        <v>14</v>
      </c>
      <c r="B233" s="1328">
        <v>1120</v>
      </c>
      <c r="C233" s="1329" t="s">
        <v>30</v>
      </c>
      <c r="D233" s="1328"/>
      <c r="E233" s="1328" t="s">
        <v>76</v>
      </c>
      <c r="F233" s="1330" t="s">
        <v>77</v>
      </c>
      <c r="G233" s="1330" t="s">
        <v>108</v>
      </c>
      <c r="H233" s="1334">
        <v>2000000</v>
      </c>
      <c r="I233" s="1334">
        <v>5000000</v>
      </c>
      <c r="J233" s="1334">
        <v>5000000</v>
      </c>
      <c r="K233" s="1333">
        <v>0</v>
      </c>
      <c r="N233" s="1227"/>
      <c r="O233" s="1227"/>
      <c r="P233" s="1227"/>
      <c r="Q233" s="1227"/>
      <c r="R233" s="1227"/>
    </row>
    <row r="234" spans="1:18" ht="60" customHeight="1">
      <c r="A234" s="1327">
        <v>14</v>
      </c>
      <c r="B234" s="1328">
        <v>1120</v>
      </c>
      <c r="C234" s="1329" t="s">
        <v>30</v>
      </c>
      <c r="D234" s="1328"/>
      <c r="E234" s="1328" t="s">
        <v>76</v>
      </c>
      <c r="F234" s="1330" t="s">
        <v>77</v>
      </c>
      <c r="G234" s="1330" t="s">
        <v>109</v>
      </c>
      <c r="H234" s="1334">
        <v>400000</v>
      </c>
      <c r="I234" s="1332"/>
      <c r="J234" s="1334">
        <v>5000000</v>
      </c>
      <c r="K234" s="1333">
        <v>0</v>
      </c>
      <c r="N234" s="1227"/>
      <c r="O234" s="1227"/>
      <c r="P234" s="1227"/>
      <c r="Q234" s="1227"/>
      <c r="R234" s="1227"/>
    </row>
    <row r="235" spans="1:18" ht="72" customHeight="1">
      <c r="A235" s="1327"/>
      <c r="B235" s="1328"/>
      <c r="C235" s="1329"/>
      <c r="D235" s="1328"/>
      <c r="E235" s="1328"/>
      <c r="F235" s="1336" t="s">
        <v>110</v>
      </c>
      <c r="G235" s="1337"/>
      <c r="H235" s="1338"/>
      <c r="I235" s="1339">
        <v>-400000</v>
      </c>
      <c r="J235" s="1339">
        <v>5000000</v>
      </c>
      <c r="K235" s="1353"/>
      <c r="N235" s="1227"/>
      <c r="O235" s="1227"/>
      <c r="P235" s="1227"/>
      <c r="Q235" s="1227"/>
      <c r="R235" s="1227"/>
    </row>
    <row r="236" spans="1:18" ht="60" customHeight="1">
      <c r="A236" s="1327">
        <v>14</v>
      </c>
      <c r="B236" s="1328">
        <v>1120</v>
      </c>
      <c r="C236" s="1329" t="s">
        <v>30</v>
      </c>
      <c r="D236" s="1328"/>
      <c r="E236" s="1328" t="s">
        <v>76</v>
      </c>
      <c r="F236" s="1330" t="s">
        <v>77</v>
      </c>
      <c r="G236" s="1331" t="s">
        <v>111</v>
      </c>
      <c r="H236" s="1332">
        <v>5</v>
      </c>
      <c r="I236" s="1332">
        <v>1</v>
      </c>
      <c r="J236" s="1332">
        <v>1</v>
      </c>
      <c r="K236" s="1333">
        <v>0</v>
      </c>
      <c r="N236" s="1227"/>
      <c r="O236" s="1227"/>
      <c r="P236" s="1227"/>
      <c r="Q236" s="1227"/>
      <c r="R236" s="1227"/>
    </row>
    <row r="237" spans="1:18" ht="60" customHeight="1">
      <c r="A237" s="1327">
        <v>14</v>
      </c>
      <c r="B237" s="1328">
        <v>1120</v>
      </c>
      <c r="C237" s="1329" t="s">
        <v>30</v>
      </c>
      <c r="D237" s="1328"/>
      <c r="E237" s="1328" t="s">
        <v>76</v>
      </c>
      <c r="F237" s="1330" t="s">
        <v>77</v>
      </c>
      <c r="G237" s="1330" t="s">
        <v>112</v>
      </c>
      <c r="H237" s="1334">
        <v>2000000</v>
      </c>
      <c r="I237" s="1334">
        <v>4103000</v>
      </c>
      <c r="J237" s="1334">
        <v>3900000</v>
      </c>
      <c r="K237" s="1333">
        <v>0</v>
      </c>
      <c r="N237" s="1227"/>
      <c r="O237" s="1227"/>
      <c r="P237" s="1227"/>
      <c r="Q237" s="1227"/>
      <c r="R237" s="1227"/>
    </row>
    <row r="238" spans="1:18" ht="60" customHeight="1">
      <c r="A238" s="1327">
        <v>14</v>
      </c>
      <c r="B238" s="1328">
        <v>1120</v>
      </c>
      <c r="C238" s="1329" t="s">
        <v>30</v>
      </c>
      <c r="D238" s="1328"/>
      <c r="E238" s="1328" t="s">
        <v>76</v>
      </c>
      <c r="F238" s="1330" t="s">
        <v>77</v>
      </c>
      <c r="G238" s="1330" t="s">
        <v>113</v>
      </c>
      <c r="H238" s="1334">
        <v>400000</v>
      </c>
      <c r="I238" s="1334">
        <v>4103000</v>
      </c>
      <c r="J238" s="1334">
        <v>3900000</v>
      </c>
      <c r="K238" s="1333">
        <v>0</v>
      </c>
      <c r="N238" s="1227"/>
      <c r="O238" s="1227"/>
      <c r="P238" s="1227"/>
      <c r="Q238" s="1227"/>
      <c r="R238" s="1227"/>
    </row>
    <row r="239" spans="1:18" ht="84" customHeight="1">
      <c r="A239" s="1327"/>
      <c r="B239" s="1328"/>
      <c r="C239" s="1329"/>
      <c r="D239" s="1328"/>
      <c r="E239" s="1328"/>
      <c r="F239" s="1336" t="s">
        <v>114</v>
      </c>
      <c r="G239" s="1337"/>
      <c r="H239" s="1338"/>
      <c r="I239" s="1339">
        <v>3703000</v>
      </c>
      <c r="J239" s="1339">
        <v>-203000</v>
      </c>
      <c r="K239" s="1353"/>
      <c r="N239" s="1227"/>
      <c r="O239" s="1227"/>
      <c r="P239" s="1227"/>
      <c r="Q239" s="1227"/>
      <c r="R239" s="1227"/>
    </row>
    <row r="240" spans="1:18" ht="60" customHeight="1">
      <c r="A240" s="1327">
        <v>14</v>
      </c>
      <c r="B240" s="1328">
        <v>1120</v>
      </c>
      <c r="C240" s="1329" t="s">
        <v>30</v>
      </c>
      <c r="D240" s="1328"/>
      <c r="E240" s="1328" t="s">
        <v>76</v>
      </c>
      <c r="F240" s="1330" t="s">
        <v>77</v>
      </c>
      <c r="G240" s="1331" t="s">
        <v>115</v>
      </c>
      <c r="H240" s="1332">
        <v>5</v>
      </c>
      <c r="I240" s="1332">
        <v>0</v>
      </c>
      <c r="J240" s="1332">
        <v>1</v>
      </c>
      <c r="K240" s="1333">
        <v>0</v>
      </c>
      <c r="N240" s="1227"/>
      <c r="O240" s="1227"/>
      <c r="P240" s="1227"/>
      <c r="Q240" s="1227"/>
      <c r="R240" s="1227"/>
    </row>
    <row r="241" spans="1:18" ht="60" customHeight="1">
      <c r="A241" s="1327">
        <v>14</v>
      </c>
      <c r="B241" s="1328">
        <v>1120</v>
      </c>
      <c r="C241" s="1329" t="s">
        <v>30</v>
      </c>
      <c r="D241" s="1328"/>
      <c r="E241" s="1328" t="s">
        <v>76</v>
      </c>
      <c r="F241" s="1330" t="s">
        <v>77</v>
      </c>
      <c r="G241" s="1330" t="s">
        <v>116</v>
      </c>
      <c r="H241" s="1334">
        <v>1292928</v>
      </c>
      <c r="I241" s="1332">
        <v>0</v>
      </c>
      <c r="J241" s="1334">
        <v>3900000</v>
      </c>
      <c r="K241" s="1333">
        <v>0</v>
      </c>
      <c r="N241" s="1227"/>
      <c r="O241" s="1227"/>
      <c r="P241" s="1227"/>
      <c r="Q241" s="1227"/>
      <c r="R241" s="1227"/>
    </row>
    <row r="242" spans="1:18" ht="60" customHeight="1">
      <c r="A242" s="1327">
        <v>14</v>
      </c>
      <c r="B242" s="1328">
        <v>1120</v>
      </c>
      <c r="C242" s="1329" t="s">
        <v>30</v>
      </c>
      <c r="D242" s="1328"/>
      <c r="E242" s="1328" t="s">
        <v>76</v>
      </c>
      <c r="F242" s="1330" t="s">
        <v>77</v>
      </c>
      <c r="G242" s="1330" t="s">
        <v>117</v>
      </c>
      <c r="H242" s="1334">
        <v>258586</v>
      </c>
      <c r="I242" s="1332">
        <v>0</v>
      </c>
      <c r="J242" s="1334">
        <v>3900000</v>
      </c>
      <c r="K242" s="1333">
        <v>0</v>
      </c>
      <c r="N242" s="1227"/>
      <c r="O242" s="1227"/>
      <c r="P242" s="1227"/>
      <c r="Q242" s="1227"/>
      <c r="R242" s="1227"/>
    </row>
    <row r="243" spans="1:18" ht="60" customHeight="1">
      <c r="A243" s="1327"/>
      <c r="B243" s="1328"/>
      <c r="C243" s="1329"/>
      <c r="D243" s="1328"/>
      <c r="E243" s="1328"/>
      <c r="F243" s="1342" t="s">
        <v>118</v>
      </c>
      <c r="G243" s="1337"/>
      <c r="H243" s="1338"/>
      <c r="I243" s="1339">
        <v>-258586</v>
      </c>
      <c r="J243" s="1339">
        <v>3900000</v>
      </c>
      <c r="K243" s="1353"/>
      <c r="N243" s="1227"/>
      <c r="O243" s="1227"/>
      <c r="P243" s="1227"/>
      <c r="Q243" s="1227"/>
      <c r="R243" s="1227"/>
    </row>
    <row r="244" spans="1:18">
      <c r="A244" s="1227"/>
      <c r="B244" s="1227"/>
      <c r="C244" s="1227"/>
      <c r="D244" s="1227"/>
      <c r="E244" s="1227"/>
      <c r="F244" s="1227"/>
      <c r="G244" s="1227"/>
      <c r="H244" s="1227"/>
      <c r="I244" s="1227"/>
      <c r="J244" s="1227"/>
      <c r="K244" s="1227"/>
      <c r="L244" s="1227"/>
      <c r="M244" s="1227"/>
      <c r="N244" s="1227"/>
      <c r="O244" s="1227"/>
      <c r="P244" s="1227"/>
      <c r="Q244" s="1227"/>
      <c r="R244" s="1227"/>
    </row>
    <row r="245" spans="1:18">
      <c r="A245" s="1227"/>
      <c r="B245" s="1227"/>
      <c r="C245" s="1227"/>
      <c r="D245" s="1227"/>
      <c r="E245" s="1227"/>
      <c r="F245" s="1227"/>
      <c r="G245" s="1227"/>
      <c r="H245" s="1227"/>
      <c r="I245" s="1227"/>
      <c r="J245" s="1227"/>
      <c r="K245" s="1227"/>
      <c r="L245" s="1227"/>
      <c r="M245" s="1227"/>
      <c r="N245" s="1227"/>
      <c r="O245" s="1227"/>
      <c r="P245" s="1227"/>
      <c r="Q245" s="1227"/>
      <c r="R245" s="1227"/>
    </row>
    <row r="246" spans="1:18">
      <c r="A246" s="1227"/>
      <c r="B246" s="1227"/>
      <c r="C246" s="1227"/>
      <c r="D246" s="1227"/>
      <c r="E246" s="1227"/>
      <c r="F246" s="1227"/>
      <c r="G246" s="1227"/>
      <c r="H246" s="1227"/>
      <c r="I246" s="1227"/>
      <c r="J246" s="1227"/>
      <c r="K246" s="1227"/>
      <c r="L246" s="1227"/>
      <c r="M246" s="1227"/>
      <c r="N246" s="1227"/>
      <c r="O246" s="1227"/>
      <c r="P246" s="1227"/>
      <c r="Q246" s="1227"/>
      <c r="R246" s="1227"/>
    </row>
    <row r="247" spans="1:18">
      <c r="A247" s="1227"/>
      <c r="B247" s="1227"/>
      <c r="C247" s="1227"/>
      <c r="D247" s="1227"/>
      <c r="E247" s="1227"/>
      <c r="F247" s="1227"/>
      <c r="G247" s="1227"/>
      <c r="H247" s="1227"/>
      <c r="I247" s="1227"/>
      <c r="J247" s="1227"/>
      <c r="K247" s="1227"/>
      <c r="L247" s="1227"/>
      <c r="M247" s="1227"/>
      <c r="N247" s="1227"/>
      <c r="O247" s="1227"/>
      <c r="P247" s="1227"/>
      <c r="Q247" s="1227"/>
      <c r="R247" s="1227"/>
    </row>
    <row r="248" spans="1:18" ht="17.25">
      <c r="A248" s="1227"/>
      <c r="B248" s="2056" t="s">
        <v>119</v>
      </c>
      <c r="C248" s="2056"/>
      <c r="D248" s="2056"/>
      <c r="E248" s="2056"/>
      <c r="F248" s="2056"/>
      <c r="G248" s="2056"/>
      <c r="H248" s="2056"/>
      <c r="I248" s="2056"/>
      <c r="J248" s="2056"/>
      <c r="K248" s="2056"/>
      <c r="L248" s="1227"/>
      <c r="M248" s="1227"/>
      <c r="N248" s="1227"/>
      <c r="O248" s="1227"/>
      <c r="P248" s="1227"/>
      <c r="Q248" s="1227"/>
      <c r="R248" s="1227"/>
    </row>
    <row r="249" spans="1:18" ht="18" thickBot="1">
      <c r="A249" s="1227"/>
      <c r="B249" s="2057" t="s">
        <v>540</v>
      </c>
      <c r="C249" s="2057"/>
      <c r="D249" s="2057"/>
      <c r="E249" s="2057"/>
      <c r="F249" s="2057"/>
      <c r="G249" s="1323"/>
      <c r="H249" s="1323"/>
      <c r="I249" s="1323"/>
      <c r="J249" s="1323"/>
      <c r="K249" s="1323"/>
      <c r="L249" s="1227"/>
      <c r="M249" s="1227"/>
      <c r="N249" s="1227"/>
      <c r="O249" s="1227"/>
      <c r="P249" s="1227"/>
      <c r="Q249" s="1227"/>
      <c r="R249" s="1227"/>
    </row>
    <row r="250" spans="1:18">
      <c r="A250" s="1227"/>
      <c r="B250" s="1357" t="s">
        <v>18</v>
      </c>
      <c r="C250" s="2058" t="s">
        <v>19</v>
      </c>
      <c r="D250" s="2058"/>
      <c r="E250" s="2059" t="s">
        <v>120</v>
      </c>
      <c r="F250" s="2059"/>
      <c r="G250" s="2060">
        <v>14</v>
      </c>
      <c r="H250" s="2060"/>
      <c r="I250" s="2060"/>
      <c r="J250" s="2060"/>
      <c r="K250" s="2061"/>
      <c r="L250" s="1227"/>
      <c r="M250" s="1227"/>
      <c r="N250" s="1227"/>
      <c r="O250" s="1227"/>
      <c r="P250" s="1227"/>
      <c r="Q250" s="1227"/>
      <c r="R250" s="1227"/>
    </row>
    <row r="251" spans="1:18" ht="15.75" thickBot="1">
      <c r="A251" s="1227"/>
      <c r="B251" s="1358" t="s">
        <v>121</v>
      </c>
      <c r="C251" s="2062" t="s">
        <v>30</v>
      </c>
      <c r="D251" s="2062"/>
      <c r="E251" s="2063" t="s">
        <v>28</v>
      </c>
      <c r="F251" s="2063"/>
      <c r="G251" s="2064">
        <v>1120</v>
      </c>
      <c r="H251" s="2064"/>
      <c r="I251" s="2064"/>
      <c r="J251" s="2064"/>
      <c r="K251" s="2065"/>
      <c r="L251" s="1227"/>
      <c r="M251" s="1227"/>
      <c r="N251" s="1227"/>
      <c r="O251" s="1227"/>
      <c r="P251" s="1227"/>
      <c r="Q251" s="1227"/>
      <c r="R251" s="1227"/>
    </row>
    <row r="252" spans="1:18" ht="17.25">
      <c r="A252" s="1227"/>
      <c r="B252" s="1359" t="s">
        <v>122</v>
      </c>
      <c r="C252" s="2066" t="s">
        <v>154</v>
      </c>
      <c r="D252" s="2067"/>
      <c r="E252" s="2067"/>
      <c r="F252" s="2067"/>
      <c r="G252" s="2067"/>
      <c r="H252" s="2067"/>
      <c r="I252" s="2067"/>
      <c r="J252" s="2067"/>
      <c r="K252" s="2068"/>
      <c r="L252" s="1227"/>
      <c r="M252" s="1227"/>
      <c r="N252" s="1227"/>
      <c r="O252" s="1227"/>
      <c r="P252" s="1227"/>
      <c r="Q252" s="1227"/>
      <c r="R252" s="1227"/>
    </row>
    <row r="253" spans="1:18" ht="17.25">
      <c r="A253" s="1227"/>
      <c r="B253" s="2037" t="s">
        <v>123</v>
      </c>
      <c r="C253" s="2038"/>
      <c r="D253" s="2039" t="s">
        <v>124</v>
      </c>
      <c r="E253" s="2040"/>
      <c r="F253" s="2040"/>
      <c r="G253" s="2040"/>
      <c r="H253" s="2040"/>
      <c r="I253" s="2040"/>
      <c r="J253" s="2040"/>
      <c r="K253" s="2041"/>
      <c r="L253" s="1227"/>
      <c r="M253" s="1227"/>
      <c r="N253" s="1227"/>
      <c r="O253" s="1227"/>
      <c r="P253" s="1227"/>
      <c r="Q253" s="1227"/>
      <c r="R253" s="1227"/>
    </row>
    <row r="254" spans="1:18">
      <c r="A254" s="2042"/>
      <c r="B254" s="2043" t="s">
        <v>125</v>
      </c>
      <c r="C254" s="2046" t="s">
        <v>126</v>
      </c>
      <c r="D254" s="1360" t="s">
        <v>284</v>
      </c>
      <c r="E254" s="2049" t="s">
        <v>127</v>
      </c>
      <c r="F254" s="1360" t="s">
        <v>287</v>
      </c>
      <c r="G254" s="1363" t="s">
        <v>289</v>
      </c>
      <c r="H254" s="1363" t="s">
        <v>289</v>
      </c>
      <c r="I254" s="1363" t="s">
        <v>13</v>
      </c>
      <c r="J254" s="1360" t="s">
        <v>294</v>
      </c>
      <c r="K254" s="2052" t="s">
        <v>128</v>
      </c>
      <c r="L254" s="2055"/>
      <c r="M254" s="2033"/>
      <c r="N254" s="2033"/>
      <c r="O254" s="2033"/>
      <c r="P254" s="2033"/>
      <c r="Q254" s="2033"/>
      <c r="R254" s="2033"/>
    </row>
    <row r="255" spans="1:18">
      <c r="A255" s="2042"/>
      <c r="B255" s="2044"/>
      <c r="C255" s="2047"/>
      <c r="D255" s="1361" t="s">
        <v>285</v>
      </c>
      <c r="E255" s="2050"/>
      <c r="F255" s="1361" t="s">
        <v>288</v>
      </c>
      <c r="G255" s="1361" t="s">
        <v>290</v>
      </c>
      <c r="H255" s="1361" t="s">
        <v>291</v>
      </c>
      <c r="I255" s="1361" t="s">
        <v>292</v>
      </c>
      <c r="J255" s="1361" t="s">
        <v>295</v>
      </c>
      <c r="K255" s="2053"/>
      <c r="L255" s="2055"/>
      <c r="M255" s="2033"/>
      <c r="N255" s="2033"/>
      <c r="O255" s="2033"/>
      <c r="P255" s="2033"/>
      <c r="Q255" s="2033"/>
      <c r="R255" s="2033"/>
    </row>
    <row r="256" spans="1:18" ht="18">
      <c r="A256" s="2042"/>
      <c r="B256" s="2045"/>
      <c r="C256" s="2048"/>
      <c r="D256" s="1362" t="s">
        <v>286</v>
      </c>
      <c r="E256" s="2051"/>
      <c r="F256" s="1362"/>
      <c r="G256" s="1362" t="s">
        <v>571</v>
      </c>
      <c r="H256" s="1362" t="s">
        <v>571</v>
      </c>
      <c r="I256" s="1362" t="s">
        <v>293</v>
      </c>
      <c r="J256" s="1362"/>
      <c r="K256" s="2054"/>
      <c r="L256" s="2055"/>
      <c r="M256" s="2033"/>
      <c r="N256" s="2033"/>
      <c r="O256" s="2033"/>
      <c r="P256" s="2033"/>
      <c r="Q256" s="2033"/>
      <c r="R256" s="2033"/>
    </row>
    <row r="257" spans="1:18" ht="17.25">
      <c r="A257" s="1227"/>
      <c r="B257" s="2015" t="s">
        <v>130</v>
      </c>
      <c r="C257" s="2016"/>
      <c r="D257" s="2034"/>
      <c r="E257" s="2035"/>
      <c r="F257" s="2035"/>
      <c r="G257" s="2035"/>
      <c r="H257" s="2035"/>
      <c r="I257" s="2035"/>
      <c r="J257" s="2035"/>
      <c r="K257" s="2036"/>
      <c r="L257" s="1227"/>
      <c r="M257" s="1227"/>
      <c r="N257" s="1227"/>
      <c r="O257" s="1227"/>
      <c r="P257" s="1227"/>
      <c r="Q257" s="1227"/>
      <c r="R257" s="1227"/>
    </row>
    <row r="258" spans="1:18" ht="17.25">
      <c r="A258" s="1227"/>
      <c r="B258" s="1364" t="s">
        <v>131</v>
      </c>
      <c r="C258" s="2012" t="s">
        <v>155</v>
      </c>
      <c r="D258" s="2013"/>
      <c r="E258" s="2013"/>
      <c r="F258" s="2013"/>
      <c r="G258" s="2013"/>
      <c r="H258" s="2013"/>
      <c r="I258" s="2013"/>
      <c r="J258" s="2013"/>
      <c r="K258" s="2014"/>
      <c r="L258" s="1227"/>
      <c r="M258" s="1227"/>
      <c r="N258" s="1227"/>
      <c r="O258" s="1227"/>
      <c r="P258" s="1227"/>
      <c r="Q258" s="1227"/>
      <c r="R258" s="1227"/>
    </row>
    <row r="259" spans="1:18">
      <c r="A259" s="1227"/>
      <c r="B259" s="1365"/>
      <c r="C259" s="1366" t="s">
        <v>156</v>
      </c>
      <c r="D259" s="1367"/>
      <c r="E259" s="1367"/>
      <c r="F259" s="1368">
        <v>100</v>
      </c>
      <c r="G259" s="1367">
        <v>100</v>
      </c>
      <c r="H259" s="1367">
        <v>100</v>
      </c>
      <c r="I259" s="1367">
        <v>100</v>
      </c>
      <c r="J259" s="1367">
        <v>0</v>
      </c>
      <c r="K259" s="1369">
        <v>100</v>
      </c>
      <c r="L259" s="1227"/>
      <c r="M259" s="1227"/>
      <c r="N259" s="1227"/>
      <c r="O259" s="1227"/>
      <c r="P259" s="1227"/>
      <c r="Q259" s="1227"/>
      <c r="R259" s="1227"/>
    </row>
    <row r="260" spans="1:18" ht="24">
      <c r="A260" s="1227"/>
      <c r="B260" s="1365"/>
      <c r="C260" s="1366" t="s">
        <v>157</v>
      </c>
      <c r="D260" s="1367"/>
      <c r="E260" s="1367"/>
      <c r="F260" s="1368">
        <v>100</v>
      </c>
      <c r="G260" s="1367">
        <v>100</v>
      </c>
      <c r="H260" s="1367">
        <v>100</v>
      </c>
      <c r="I260" s="1367">
        <v>100</v>
      </c>
      <c r="J260" s="1367">
        <v>0</v>
      </c>
      <c r="K260" s="1369">
        <v>100</v>
      </c>
      <c r="L260" s="1227"/>
      <c r="M260" s="1227"/>
      <c r="N260" s="1227"/>
      <c r="O260" s="1227"/>
      <c r="P260" s="1227"/>
      <c r="Q260" s="1227"/>
      <c r="R260" s="1227"/>
    </row>
    <row r="261" spans="1:18" ht="17.25">
      <c r="A261" s="1227"/>
      <c r="B261" s="2015" t="s">
        <v>132</v>
      </c>
      <c r="C261" s="2016"/>
      <c r="D261" s="2030"/>
      <c r="E261" s="2031"/>
      <c r="F261" s="2031"/>
      <c r="G261" s="2031"/>
      <c r="H261" s="2031"/>
      <c r="I261" s="2031"/>
      <c r="J261" s="2031"/>
      <c r="K261" s="2032"/>
      <c r="L261" s="1227"/>
      <c r="M261" s="1227"/>
      <c r="N261" s="1227"/>
      <c r="O261" s="1227"/>
      <c r="P261" s="1227"/>
      <c r="Q261" s="1227"/>
      <c r="R261" s="1227"/>
    </row>
    <row r="262" spans="1:18">
      <c r="A262" s="1227"/>
      <c r="B262" s="1370" t="s">
        <v>133</v>
      </c>
      <c r="C262" s="1371" t="s">
        <v>134</v>
      </c>
      <c r="D262" s="2024"/>
      <c r="E262" s="2025"/>
      <c r="F262" s="2025"/>
      <c r="G262" s="2025"/>
      <c r="H262" s="2025"/>
      <c r="I262" s="2025"/>
      <c r="J262" s="2025"/>
      <c r="K262" s="2026"/>
      <c r="L262" s="1227"/>
      <c r="M262" s="1227"/>
      <c r="N262" s="1227"/>
      <c r="O262" s="1227"/>
      <c r="P262" s="1227"/>
      <c r="Q262" s="1227"/>
      <c r="R262" s="1227"/>
    </row>
    <row r="263" spans="1:18">
      <c r="A263" s="1227"/>
      <c r="B263" s="1372" t="s">
        <v>143</v>
      </c>
      <c r="C263" s="1373" t="s">
        <v>158</v>
      </c>
      <c r="D263" s="1374"/>
      <c r="E263" s="1375" t="s">
        <v>95</v>
      </c>
      <c r="F263" s="1376">
        <v>248</v>
      </c>
      <c r="G263" s="1377">
        <v>190</v>
      </c>
      <c r="H263" s="1377">
        <v>190</v>
      </c>
      <c r="I263" s="1377">
        <v>92</v>
      </c>
      <c r="J263" s="1377">
        <v>98</v>
      </c>
      <c r="K263" s="1378">
        <v>48</v>
      </c>
      <c r="L263" s="1227"/>
      <c r="M263" s="1227"/>
      <c r="N263" s="1227"/>
      <c r="O263" s="1227"/>
      <c r="P263" s="1227"/>
      <c r="Q263" s="1227"/>
      <c r="R263" s="1227"/>
    </row>
    <row r="264" spans="1:18">
      <c r="A264" s="1227"/>
      <c r="B264" s="1372"/>
      <c r="C264" s="1373"/>
      <c r="D264" s="1374"/>
      <c r="E264" s="1375" t="s">
        <v>135</v>
      </c>
      <c r="F264" s="1379">
        <v>47464356</v>
      </c>
      <c r="G264" s="1380">
        <v>59621000</v>
      </c>
      <c r="H264" s="1380">
        <v>59721000</v>
      </c>
      <c r="I264" s="1380">
        <v>15126125</v>
      </c>
      <c r="J264" s="1380">
        <v>44594875</v>
      </c>
      <c r="K264" s="1378">
        <v>25</v>
      </c>
      <c r="L264" s="1227"/>
      <c r="M264" s="1227"/>
      <c r="N264" s="1227"/>
      <c r="O264" s="1227"/>
      <c r="P264" s="1227"/>
      <c r="Q264" s="1227"/>
      <c r="R264" s="1227"/>
    </row>
    <row r="265" spans="1:18" ht="24">
      <c r="A265" s="1227"/>
      <c r="B265" s="1372" t="s">
        <v>145</v>
      </c>
      <c r="C265" s="1373" t="s">
        <v>159</v>
      </c>
      <c r="D265" s="1374"/>
      <c r="E265" s="1375" t="s">
        <v>95</v>
      </c>
      <c r="F265" s="1376">
        <v>35</v>
      </c>
      <c r="G265" s="1377">
        <v>48</v>
      </c>
      <c r="H265" s="1377">
        <v>48</v>
      </c>
      <c r="I265" s="1377">
        <v>10</v>
      </c>
      <c r="J265" s="1377">
        <v>38</v>
      </c>
      <c r="K265" s="1378">
        <v>21</v>
      </c>
      <c r="L265" s="1227"/>
      <c r="M265" s="1227"/>
      <c r="N265" s="1227"/>
      <c r="O265" s="1227"/>
      <c r="P265" s="1227"/>
      <c r="Q265" s="1227"/>
      <c r="R265" s="1227"/>
    </row>
    <row r="266" spans="1:18">
      <c r="A266" s="1227"/>
      <c r="B266" s="1372"/>
      <c r="C266" s="1373"/>
      <c r="D266" s="1374"/>
      <c r="E266" s="1375" t="s">
        <v>135</v>
      </c>
      <c r="F266" s="1379">
        <v>809101</v>
      </c>
      <c r="G266" s="1380">
        <v>2872000</v>
      </c>
      <c r="H266" s="1380">
        <v>2872000</v>
      </c>
      <c r="I266" s="1380">
        <v>14175</v>
      </c>
      <c r="J266" s="1380">
        <v>2857825</v>
      </c>
      <c r="K266" s="1378">
        <v>0</v>
      </c>
      <c r="L266" s="1227"/>
      <c r="M266" s="1227"/>
      <c r="N266" s="1227"/>
      <c r="O266" s="1227"/>
      <c r="P266" s="1227"/>
      <c r="Q266" s="1227"/>
      <c r="R266" s="1227"/>
    </row>
    <row r="267" spans="1:18" ht="24">
      <c r="A267" s="1227"/>
      <c r="B267" s="1372" t="s">
        <v>147</v>
      </c>
      <c r="C267" s="1373" t="s">
        <v>148</v>
      </c>
      <c r="D267" s="1374"/>
      <c r="E267" s="1375" t="s">
        <v>152</v>
      </c>
      <c r="F267" s="1376">
        <v>6</v>
      </c>
      <c r="G267" s="1377">
        <v>10</v>
      </c>
      <c r="H267" s="1377">
        <v>10</v>
      </c>
      <c r="I267" s="1377">
        <v>1</v>
      </c>
      <c r="J267" s="1377">
        <v>9</v>
      </c>
      <c r="K267" s="1378">
        <v>10</v>
      </c>
      <c r="L267" s="1227"/>
      <c r="M267" s="1227"/>
      <c r="N267" s="1227"/>
      <c r="O267" s="1227"/>
      <c r="P267" s="1227"/>
      <c r="Q267" s="1227"/>
      <c r="R267" s="1227"/>
    </row>
    <row r="268" spans="1:18">
      <c r="A268" s="1227"/>
      <c r="B268" s="1372"/>
      <c r="C268" s="1373"/>
      <c r="D268" s="1374"/>
      <c r="E268" s="1375" t="s">
        <v>135</v>
      </c>
      <c r="F268" s="1379">
        <v>973260</v>
      </c>
      <c r="G268" s="1380">
        <v>6425000</v>
      </c>
      <c r="H268" s="1380">
        <v>6425000</v>
      </c>
      <c r="I268" s="1380">
        <v>43200</v>
      </c>
      <c r="J268" s="1380">
        <v>6381800</v>
      </c>
      <c r="K268" s="1378">
        <v>1</v>
      </c>
      <c r="L268" s="1227"/>
      <c r="M268" s="1227"/>
      <c r="N268" s="1227"/>
      <c r="O268" s="1227"/>
      <c r="P268" s="1227"/>
      <c r="Q268" s="1227"/>
      <c r="R268" s="1227"/>
    </row>
    <row r="269" spans="1:18" ht="60">
      <c r="A269" s="1227"/>
      <c r="B269" s="1372" t="s">
        <v>149</v>
      </c>
      <c r="C269" s="1373" t="s">
        <v>160</v>
      </c>
      <c r="D269" s="1374"/>
      <c r="E269" s="1375" t="s">
        <v>152</v>
      </c>
      <c r="F269" s="1376">
        <v>289</v>
      </c>
      <c r="G269" s="1377">
        <v>248</v>
      </c>
      <c r="H269" s="1377">
        <v>248</v>
      </c>
      <c r="I269" s="1377">
        <v>103</v>
      </c>
      <c r="J269" s="1377">
        <v>145</v>
      </c>
      <c r="K269" s="1378">
        <v>42</v>
      </c>
      <c r="L269" s="1227"/>
      <c r="M269" s="1227"/>
      <c r="N269" s="1227"/>
      <c r="O269" s="1227"/>
      <c r="P269" s="1227"/>
      <c r="Q269" s="1227"/>
      <c r="R269" s="1227"/>
    </row>
    <row r="270" spans="1:18">
      <c r="A270" s="1227"/>
      <c r="B270" s="1372"/>
      <c r="C270" s="1373"/>
      <c r="D270" s="1374"/>
      <c r="E270" s="1375" t="s">
        <v>135</v>
      </c>
      <c r="F270" s="1379">
        <v>497406</v>
      </c>
      <c r="G270" s="1380">
        <v>2066000</v>
      </c>
      <c r="H270" s="1380">
        <v>2066000</v>
      </c>
      <c r="I270" s="1380">
        <v>81009</v>
      </c>
      <c r="J270" s="1380">
        <v>1984991</v>
      </c>
      <c r="K270" s="1378">
        <v>4</v>
      </c>
      <c r="L270" s="1227"/>
      <c r="M270" s="1227"/>
      <c r="N270" s="1227"/>
      <c r="O270" s="1227"/>
      <c r="P270" s="1227"/>
      <c r="Q270" s="1227"/>
      <c r="R270" s="1227"/>
    </row>
    <row r="271" spans="1:18" ht="24">
      <c r="A271" s="1227"/>
      <c r="B271" s="1372" t="s">
        <v>76</v>
      </c>
      <c r="C271" s="1373" t="s">
        <v>77</v>
      </c>
      <c r="D271" s="1374"/>
      <c r="E271" s="1375" t="s">
        <v>95</v>
      </c>
      <c r="F271" s="1376">
        <v>1</v>
      </c>
      <c r="G271" s="1377"/>
      <c r="H271" s="1377"/>
      <c r="I271" s="1377"/>
      <c r="J271" s="1377">
        <v>0</v>
      </c>
      <c r="K271" s="1378">
        <v>0</v>
      </c>
      <c r="L271" s="1227"/>
      <c r="M271" s="1227"/>
      <c r="N271" s="1227"/>
      <c r="O271" s="1227"/>
      <c r="P271" s="1227"/>
      <c r="Q271" s="1227"/>
      <c r="R271" s="1227"/>
    </row>
    <row r="272" spans="1:18">
      <c r="A272" s="1227"/>
      <c r="B272" s="1372"/>
      <c r="C272" s="1373"/>
      <c r="D272" s="1374"/>
      <c r="E272" s="1375" t="s">
        <v>135</v>
      </c>
      <c r="F272" s="1379">
        <v>3900000</v>
      </c>
      <c r="G272" s="1377"/>
      <c r="H272" s="1377"/>
      <c r="I272" s="1377"/>
      <c r="J272" s="1377">
        <v>0</v>
      </c>
      <c r="K272" s="1378">
        <v>0</v>
      </c>
      <c r="L272" s="1227"/>
      <c r="M272" s="1227"/>
      <c r="N272" s="1227"/>
      <c r="O272" s="1227"/>
      <c r="P272" s="1227"/>
      <c r="Q272" s="1227"/>
      <c r="R272" s="1227"/>
    </row>
    <row r="273" spans="1:18" ht="24">
      <c r="A273" s="1227"/>
      <c r="B273" s="1372" t="s">
        <v>595</v>
      </c>
      <c r="C273" s="1373" t="s">
        <v>596</v>
      </c>
      <c r="D273" s="1374"/>
      <c r="E273" s="1375" t="s">
        <v>95</v>
      </c>
      <c r="F273" s="1376"/>
      <c r="G273" s="1381">
        <v>1</v>
      </c>
      <c r="H273" s="1381">
        <v>1</v>
      </c>
      <c r="I273" s="1377"/>
      <c r="J273" s="1377">
        <v>1</v>
      </c>
      <c r="K273" s="1378"/>
      <c r="L273" s="1227"/>
      <c r="M273" s="1227"/>
      <c r="N273" s="1227"/>
      <c r="O273" s="1227"/>
      <c r="P273" s="1227"/>
      <c r="Q273" s="1227"/>
      <c r="R273" s="1227"/>
    </row>
    <row r="274" spans="1:18">
      <c r="A274" s="1227"/>
      <c r="B274" s="1372"/>
      <c r="C274" s="1373"/>
      <c r="D274" s="1374"/>
      <c r="E274" s="1375" t="s">
        <v>135</v>
      </c>
      <c r="F274" s="1376"/>
      <c r="G274" s="1380">
        <v>4000000</v>
      </c>
      <c r="H274" s="1380">
        <v>4000000</v>
      </c>
      <c r="I274" s="1377">
        <v>0</v>
      </c>
      <c r="J274" s="1380">
        <v>4000000</v>
      </c>
      <c r="K274" s="1378"/>
      <c r="L274" s="1227"/>
      <c r="M274" s="1227"/>
      <c r="N274" s="1227"/>
      <c r="O274" s="1227"/>
      <c r="P274" s="1227"/>
      <c r="Q274" s="1227"/>
      <c r="R274" s="1227"/>
    </row>
    <row r="275" spans="1:18">
      <c r="A275" s="1227"/>
      <c r="B275" s="1372" t="s">
        <v>597</v>
      </c>
      <c r="C275" s="1373" t="s">
        <v>598</v>
      </c>
      <c r="D275" s="1374"/>
      <c r="E275" s="1375" t="s">
        <v>95</v>
      </c>
      <c r="F275" s="1376"/>
      <c r="G275" s="1381">
        <v>40</v>
      </c>
      <c r="H275" s="1381">
        <v>40</v>
      </c>
      <c r="I275" s="1377"/>
      <c r="J275" s="1377">
        <v>40</v>
      </c>
      <c r="K275" s="1378">
        <v>0</v>
      </c>
      <c r="L275" s="1227"/>
      <c r="M275" s="1227"/>
      <c r="N275" s="1227"/>
      <c r="O275" s="1227"/>
      <c r="P275" s="1227"/>
      <c r="Q275" s="1227"/>
      <c r="R275" s="1227"/>
    </row>
    <row r="276" spans="1:18" ht="17.25">
      <c r="A276" s="1227"/>
      <c r="B276" s="1382"/>
      <c r="C276" s="1383"/>
      <c r="D276" s="1384"/>
      <c r="E276" s="1384" t="s">
        <v>135</v>
      </c>
      <c r="F276" s="1384"/>
      <c r="G276" s="1380">
        <v>1000000</v>
      </c>
      <c r="H276" s="1380">
        <v>1000000</v>
      </c>
      <c r="I276" s="1381">
        <v>0</v>
      </c>
      <c r="J276" s="1380">
        <v>1000000</v>
      </c>
      <c r="K276" s="1385"/>
      <c r="L276" s="1227"/>
      <c r="M276" s="1227"/>
      <c r="N276" s="1227"/>
      <c r="O276" s="1227"/>
      <c r="P276" s="1227"/>
      <c r="Q276" s="1227"/>
      <c r="R276" s="1227"/>
    </row>
    <row r="277" spans="1:18" ht="17.25">
      <c r="A277" s="1227"/>
      <c r="B277" s="2015" t="s">
        <v>130</v>
      </c>
      <c r="C277" s="2016"/>
      <c r="D277" s="2027"/>
      <c r="E277" s="2028"/>
      <c r="F277" s="2028"/>
      <c r="G277" s="2028"/>
      <c r="H277" s="2028"/>
      <c r="I277" s="2028"/>
      <c r="J277" s="2028"/>
      <c r="K277" s="2029"/>
      <c r="L277" s="1227"/>
      <c r="M277" s="1227"/>
      <c r="N277" s="1227"/>
      <c r="O277" s="1227"/>
      <c r="P277" s="1227"/>
      <c r="Q277" s="1227"/>
      <c r="R277" s="1227"/>
    </row>
    <row r="278" spans="1:18" ht="17.25">
      <c r="A278" s="1227"/>
      <c r="B278" s="1364" t="s">
        <v>131</v>
      </c>
      <c r="C278" s="2012" t="s">
        <v>161</v>
      </c>
      <c r="D278" s="2013"/>
      <c r="E278" s="2013"/>
      <c r="F278" s="2013"/>
      <c r="G278" s="2013"/>
      <c r="H278" s="2013"/>
      <c r="I278" s="2013"/>
      <c r="J278" s="2013"/>
      <c r="K278" s="2014"/>
      <c r="L278" s="1227"/>
      <c r="M278" s="1227"/>
      <c r="N278" s="1227"/>
      <c r="O278" s="1227"/>
      <c r="P278" s="1227"/>
      <c r="Q278" s="1227"/>
      <c r="R278" s="1227"/>
    </row>
    <row r="279" spans="1:18" ht="19.5">
      <c r="A279" s="1227"/>
      <c r="B279" s="1365"/>
      <c r="C279" s="1386" t="s">
        <v>161</v>
      </c>
      <c r="D279" s="1387"/>
      <c r="E279" s="1387"/>
      <c r="F279" s="1388">
        <v>0</v>
      </c>
      <c r="G279" s="1387">
        <v>0</v>
      </c>
      <c r="H279" s="1387">
        <v>0</v>
      </c>
      <c r="I279" s="1387">
        <v>0</v>
      </c>
      <c r="J279" s="1387"/>
      <c r="K279" s="1389"/>
      <c r="L279" s="1227"/>
      <c r="M279" s="1227"/>
      <c r="N279" s="1227"/>
      <c r="O279" s="1227"/>
      <c r="P279" s="1227"/>
      <c r="Q279" s="1227"/>
      <c r="R279" s="1227"/>
    </row>
    <row r="280" spans="1:18" ht="17.25">
      <c r="A280" s="1227"/>
      <c r="B280" s="2015" t="s">
        <v>132</v>
      </c>
      <c r="C280" s="2016"/>
      <c r="D280" s="2030"/>
      <c r="E280" s="2031"/>
      <c r="F280" s="2031"/>
      <c r="G280" s="2031"/>
      <c r="H280" s="2031"/>
      <c r="I280" s="2031"/>
      <c r="J280" s="2031"/>
      <c r="K280" s="2032"/>
      <c r="L280" s="1227"/>
      <c r="M280" s="1227"/>
      <c r="N280" s="1227"/>
      <c r="O280" s="1227"/>
      <c r="P280" s="1227"/>
      <c r="Q280" s="1227"/>
      <c r="R280" s="1227"/>
    </row>
    <row r="281" spans="1:18">
      <c r="A281" s="1227"/>
      <c r="B281" s="1370" t="s">
        <v>133</v>
      </c>
      <c r="C281" s="1371" t="s">
        <v>134</v>
      </c>
      <c r="D281" s="2024"/>
      <c r="E281" s="2025"/>
      <c r="F281" s="2025"/>
      <c r="G281" s="2025"/>
      <c r="H281" s="2025"/>
      <c r="I281" s="2025"/>
      <c r="J281" s="2025"/>
      <c r="K281" s="2026"/>
      <c r="L281" s="1227"/>
      <c r="M281" s="1227"/>
      <c r="N281" s="1227"/>
      <c r="O281" s="1227"/>
      <c r="P281" s="1227"/>
      <c r="Q281" s="1227"/>
      <c r="R281" s="1227"/>
    </row>
    <row r="282" spans="1:18">
      <c r="A282" s="1227"/>
      <c r="B282" s="1390" t="s">
        <v>143</v>
      </c>
      <c r="C282" s="1391" t="s">
        <v>158</v>
      </c>
      <c r="D282" s="1392"/>
      <c r="E282" s="1393" t="s">
        <v>95</v>
      </c>
      <c r="F282" s="1376">
        <v>248</v>
      </c>
      <c r="G282" s="1377">
        <v>190</v>
      </c>
      <c r="H282" s="1377">
        <v>190</v>
      </c>
      <c r="I282" s="1377">
        <v>92</v>
      </c>
      <c r="J282" s="1377">
        <v>98</v>
      </c>
      <c r="K282" s="1378">
        <v>48</v>
      </c>
      <c r="L282" s="1227"/>
      <c r="M282" s="1227"/>
      <c r="N282" s="1227"/>
      <c r="O282" s="1227"/>
      <c r="P282" s="1227"/>
      <c r="Q282" s="1227"/>
      <c r="R282" s="1227"/>
    </row>
    <row r="283" spans="1:18">
      <c r="A283" s="1227"/>
      <c r="B283" s="1390"/>
      <c r="C283" s="1391"/>
      <c r="D283" s="1392"/>
      <c r="E283" s="1393" t="s">
        <v>135</v>
      </c>
      <c r="F283" s="1379">
        <v>47464356</v>
      </c>
      <c r="G283" s="1380">
        <v>59621000</v>
      </c>
      <c r="H283" s="1380">
        <v>59721000</v>
      </c>
      <c r="I283" s="1380">
        <v>15126125</v>
      </c>
      <c r="J283" s="1380">
        <v>44594875</v>
      </c>
      <c r="K283" s="1378">
        <v>25</v>
      </c>
      <c r="L283" s="1227"/>
      <c r="M283" s="1227"/>
      <c r="N283" s="1227"/>
      <c r="O283" s="1227"/>
      <c r="P283" s="1227"/>
      <c r="Q283" s="1227"/>
      <c r="R283" s="1227"/>
    </row>
    <row r="284" spans="1:18">
      <c r="A284" s="1227"/>
      <c r="B284" s="1390" t="s">
        <v>145</v>
      </c>
      <c r="C284" s="1391" t="s">
        <v>159</v>
      </c>
      <c r="D284" s="1392"/>
      <c r="E284" s="1393" t="s">
        <v>95</v>
      </c>
      <c r="F284" s="1376">
        <v>35</v>
      </c>
      <c r="G284" s="1377">
        <v>48</v>
      </c>
      <c r="H284" s="1377">
        <v>48</v>
      </c>
      <c r="I284" s="1377">
        <v>10</v>
      </c>
      <c r="J284" s="1377">
        <v>38</v>
      </c>
      <c r="K284" s="1378">
        <v>21</v>
      </c>
      <c r="L284" s="1227"/>
      <c r="M284" s="1227"/>
      <c r="N284" s="1227"/>
      <c r="O284" s="1227"/>
      <c r="P284" s="1227"/>
      <c r="Q284" s="1227"/>
      <c r="R284" s="1227"/>
    </row>
    <row r="285" spans="1:18">
      <c r="A285" s="1227"/>
      <c r="B285" s="1390"/>
      <c r="C285" s="1391"/>
      <c r="D285" s="1392"/>
      <c r="E285" s="1393" t="s">
        <v>135</v>
      </c>
      <c r="F285" s="1379">
        <v>809101</v>
      </c>
      <c r="G285" s="1380">
        <v>2872000</v>
      </c>
      <c r="H285" s="1380">
        <v>2872000</v>
      </c>
      <c r="I285" s="1380">
        <v>14175</v>
      </c>
      <c r="J285" s="1380">
        <v>2857825</v>
      </c>
      <c r="K285" s="1378">
        <v>0</v>
      </c>
      <c r="L285" s="1227"/>
      <c r="M285" s="1227"/>
      <c r="N285" s="1227"/>
      <c r="O285" s="1227"/>
      <c r="P285" s="1227"/>
      <c r="Q285" s="1227"/>
      <c r="R285" s="1227"/>
    </row>
    <row r="286" spans="1:18">
      <c r="A286" s="1227"/>
      <c r="B286" s="1390" t="s">
        <v>147</v>
      </c>
      <c r="C286" s="1391" t="s">
        <v>148</v>
      </c>
      <c r="D286" s="1392"/>
      <c r="E286" s="1393" t="s">
        <v>152</v>
      </c>
      <c r="F286" s="1376">
        <v>6</v>
      </c>
      <c r="G286" s="1377">
        <v>10</v>
      </c>
      <c r="H286" s="1377">
        <v>10</v>
      </c>
      <c r="I286" s="1377">
        <v>1</v>
      </c>
      <c r="J286" s="1377">
        <v>9</v>
      </c>
      <c r="K286" s="1378">
        <v>10</v>
      </c>
      <c r="L286" s="1227"/>
      <c r="M286" s="1227"/>
      <c r="N286" s="1227"/>
      <c r="O286" s="1227"/>
      <c r="P286" s="1227"/>
      <c r="Q286" s="1227"/>
      <c r="R286" s="1227"/>
    </row>
    <row r="287" spans="1:18">
      <c r="A287" s="1227"/>
      <c r="B287" s="1390"/>
      <c r="C287" s="1391"/>
      <c r="D287" s="1392"/>
      <c r="E287" s="1393" t="s">
        <v>135</v>
      </c>
      <c r="F287" s="1379">
        <v>973260</v>
      </c>
      <c r="G287" s="1380">
        <v>6425000</v>
      </c>
      <c r="H287" s="1380">
        <v>6425000</v>
      </c>
      <c r="I287" s="1380">
        <v>43200</v>
      </c>
      <c r="J287" s="1380">
        <v>6381800</v>
      </c>
      <c r="K287" s="1378">
        <v>1</v>
      </c>
      <c r="L287" s="1227"/>
      <c r="M287" s="1227"/>
      <c r="N287" s="1227"/>
      <c r="O287" s="1227"/>
      <c r="P287" s="1227"/>
      <c r="Q287" s="1227"/>
      <c r="R287" s="1227"/>
    </row>
    <row r="288" spans="1:18" ht="27">
      <c r="A288" s="1227"/>
      <c r="B288" s="1390" t="s">
        <v>149</v>
      </c>
      <c r="C288" s="1391" t="s">
        <v>160</v>
      </c>
      <c r="D288" s="1392"/>
      <c r="E288" s="1393" t="s">
        <v>152</v>
      </c>
      <c r="F288" s="1376">
        <v>289</v>
      </c>
      <c r="G288" s="1377">
        <v>248</v>
      </c>
      <c r="H288" s="1377">
        <v>248</v>
      </c>
      <c r="I288" s="1377">
        <v>103</v>
      </c>
      <c r="J288" s="1377">
        <v>145</v>
      </c>
      <c r="K288" s="1378">
        <v>42</v>
      </c>
      <c r="L288" s="1227"/>
      <c r="M288" s="1227"/>
      <c r="N288" s="1227"/>
      <c r="O288" s="1227"/>
      <c r="P288" s="1227"/>
      <c r="Q288" s="1227"/>
      <c r="R288" s="1227"/>
    </row>
    <row r="289" spans="1:18">
      <c r="A289" s="1227"/>
      <c r="B289" s="1390"/>
      <c r="C289" s="1391"/>
      <c r="D289" s="1392"/>
      <c r="E289" s="1393" t="s">
        <v>135</v>
      </c>
      <c r="F289" s="1379">
        <v>497406</v>
      </c>
      <c r="G289" s="1380">
        <v>2066000</v>
      </c>
      <c r="H289" s="1380">
        <v>2066000</v>
      </c>
      <c r="I289" s="1380">
        <v>81009</v>
      </c>
      <c r="J289" s="1380">
        <v>1984991</v>
      </c>
      <c r="K289" s="1378">
        <v>4</v>
      </c>
      <c r="L289" s="1227"/>
      <c r="M289" s="1227"/>
      <c r="N289" s="1227"/>
      <c r="O289" s="1227"/>
      <c r="P289" s="1227"/>
      <c r="Q289" s="1227"/>
      <c r="R289" s="1227"/>
    </row>
    <row r="290" spans="1:18" ht="17.25">
      <c r="A290" s="1227"/>
      <c r="B290" s="2015" t="s">
        <v>130</v>
      </c>
      <c r="C290" s="2016"/>
      <c r="D290" s="2027"/>
      <c r="E290" s="2028"/>
      <c r="F290" s="2028"/>
      <c r="G290" s="2028"/>
      <c r="H290" s="2028"/>
      <c r="I290" s="2028"/>
      <c r="J290" s="2028"/>
      <c r="K290" s="2029"/>
      <c r="L290" s="1227"/>
      <c r="M290" s="1227"/>
      <c r="N290" s="1227"/>
      <c r="O290" s="1227"/>
      <c r="P290" s="1227"/>
      <c r="Q290" s="1227"/>
      <c r="R290" s="1227"/>
    </row>
    <row r="291" spans="1:18" ht="17.25">
      <c r="A291" s="1227"/>
      <c r="B291" s="1364" t="s">
        <v>131</v>
      </c>
      <c r="C291" s="2012" t="s">
        <v>162</v>
      </c>
      <c r="D291" s="2013"/>
      <c r="E291" s="2013"/>
      <c r="F291" s="2013"/>
      <c r="G291" s="2013"/>
      <c r="H291" s="2013"/>
      <c r="I291" s="2013"/>
      <c r="J291" s="2013"/>
      <c r="K291" s="2014"/>
      <c r="L291" s="1227"/>
      <c r="M291" s="1227"/>
      <c r="N291" s="1227"/>
      <c r="O291" s="1227"/>
      <c r="P291" s="1227"/>
      <c r="Q291" s="1227"/>
      <c r="R291" s="1227"/>
    </row>
    <row r="292" spans="1:18" ht="29.25">
      <c r="A292" s="1227"/>
      <c r="B292" s="1365"/>
      <c r="C292" s="1386" t="s">
        <v>163</v>
      </c>
      <c r="D292" s="1367" t="s">
        <v>129</v>
      </c>
      <c r="E292" s="1367"/>
      <c r="F292" s="1368">
        <v>85.7</v>
      </c>
      <c r="G292" s="1367">
        <v>85.7</v>
      </c>
      <c r="H292" s="1367">
        <v>85.7</v>
      </c>
      <c r="I292" s="1367">
        <v>85.7</v>
      </c>
      <c r="J292" s="1367">
        <v>0</v>
      </c>
      <c r="K292" s="1369"/>
      <c r="L292" s="1227"/>
      <c r="M292" s="1227"/>
      <c r="N292" s="1227"/>
      <c r="O292" s="1227"/>
      <c r="P292" s="1227"/>
      <c r="Q292" s="1227"/>
      <c r="R292" s="1227"/>
    </row>
    <row r="293" spans="1:18" ht="17.25">
      <c r="A293" s="1227"/>
      <c r="B293" s="2015" t="s">
        <v>132</v>
      </c>
      <c r="C293" s="2016"/>
      <c r="D293" s="2017"/>
      <c r="E293" s="2018"/>
      <c r="F293" s="2018"/>
      <c r="G293" s="2018"/>
      <c r="H293" s="2018"/>
      <c r="I293" s="2018"/>
      <c r="J293" s="2018"/>
      <c r="K293" s="2019"/>
      <c r="L293" s="1227"/>
      <c r="M293" s="1227"/>
      <c r="N293" s="1227"/>
      <c r="O293" s="1227"/>
      <c r="P293" s="1227"/>
      <c r="Q293" s="1227"/>
      <c r="R293" s="1227"/>
    </row>
    <row r="294" spans="1:18">
      <c r="A294" s="1227"/>
      <c r="B294" s="1370" t="s">
        <v>133</v>
      </c>
      <c r="C294" s="1371" t="s">
        <v>134</v>
      </c>
      <c r="D294" s="2020"/>
      <c r="E294" s="2021"/>
      <c r="F294" s="2021"/>
      <c r="G294" s="2021"/>
      <c r="H294" s="2021"/>
      <c r="I294" s="2021"/>
      <c r="J294" s="2021"/>
      <c r="K294" s="2022"/>
      <c r="L294" s="1227"/>
      <c r="M294" s="1227"/>
      <c r="N294" s="1227"/>
      <c r="O294" s="1227"/>
      <c r="P294" s="1227"/>
      <c r="Q294" s="1227"/>
      <c r="R294" s="1227"/>
    </row>
    <row r="295" spans="1:18">
      <c r="A295" s="1227"/>
      <c r="B295" s="1390" t="s">
        <v>143</v>
      </c>
      <c r="C295" s="1391" t="s">
        <v>158</v>
      </c>
      <c r="D295" s="1374"/>
      <c r="E295" s="1375" t="s">
        <v>95</v>
      </c>
      <c r="F295" s="1376">
        <v>248</v>
      </c>
      <c r="G295" s="1377">
        <v>190</v>
      </c>
      <c r="H295" s="1377">
        <v>190</v>
      </c>
      <c r="I295" s="1377">
        <v>92</v>
      </c>
      <c r="J295" s="1377">
        <v>98</v>
      </c>
      <c r="K295" s="1378">
        <v>48</v>
      </c>
      <c r="L295" s="1227"/>
      <c r="M295" s="1227"/>
      <c r="N295" s="1227"/>
      <c r="O295" s="1227"/>
      <c r="P295" s="1227"/>
      <c r="Q295" s="1227"/>
      <c r="R295" s="1227"/>
    </row>
    <row r="296" spans="1:18">
      <c r="A296" s="1227"/>
      <c r="B296" s="1390"/>
      <c r="C296" s="1391"/>
      <c r="D296" s="1374"/>
      <c r="E296" s="1375" t="s">
        <v>135</v>
      </c>
      <c r="F296" s="1379">
        <v>47464356</v>
      </c>
      <c r="G296" s="1380">
        <v>59621000</v>
      </c>
      <c r="H296" s="1380">
        <v>59721000</v>
      </c>
      <c r="I296" s="1380">
        <v>15126125</v>
      </c>
      <c r="J296" s="1380">
        <v>44594875</v>
      </c>
      <c r="K296" s="1378">
        <v>25</v>
      </c>
      <c r="L296" s="1227"/>
      <c r="M296" s="1227"/>
      <c r="N296" s="1227"/>
      <c r="O296" s="1227"/>
      <c r="P296" s="1227"/>
      <c r="Q296" s="1227"/>
      <c r="R296" s="1227"/>
    </row>
    <row r="297" spans="1:18">
      <c r="A297" s="1227"/>
      <c r="B297" s="1390" t="s">
        <v>145</v>
      </c>
      <c r="C297" s="1391" t="s">
        <v>159</v>
      </c>
      <c r="D297" s="1374"/>
      <c r="E297" s="1375" t="s">
        <v>95</v>
      </c>
      <c r="F297" s="1376">
        <v>35</v>
      </c>
      <c r="G297" s="1377">
        <v>48</v>
      </c>
      <c r="H297" s="1377">
        <v>48</v>
      </c>
      <c r="I297" s="1377">
        <v>10</v>
      </c>
      <c r="J297" s="1377">
        <v>38</v>
      </c>
      <c r="K297" s="1378">
        <v>21</v>
      </c>
      <c r="L297" s="1227"/>
      <c r="M297" s="1227"/>
      <c r="N297" s="1227"/>
      <c r="O297" s="1227"/>
      <c r="P297" s="1227"/>
      <c r="Q297" s="1227"/>
      <c r="R297" s="1227"/>
    </row>
    <row r="298" spans="1:18">
      <c r="A298" s="1227"/>
      <c r="B298" s="1390"/>
      <c r="C298" s="1391"/>
      <c r="D298" s="1374"/>
      <c r="E298" s="1375" t="s">
        <v>135</v>
      </c>
      <c r="F298" s="1379">
        <v>809101</v>
      </c>
      <c r="G298" s="1380">
        <v>2872000</v>
      </c>
      <c r="H298" s="1380">
        <v>2872000</v>
      </c>
      <c r="I298" s="1380">
        <v>14175</v>
      </c>
      <c r="J298" s="1380">
        <v>2857825</v>
      </c>
      <c r="K298" s="1378">
        <v>0</v>
      </c>
      <c r="L298" s="1227"/>
      <c r="M298" s="1227"/>
      <c r="N298" s="1227"/>
      <c r="O298" s="1227"/>
      <c r="P298" s="1227"/>
      <c r="Q298" s="1227"/>
      <c r="R298" s="1227"/>
    </row>
    <row r="299" spans="1:18">
      <c r="A299" s="1227"/>
      <c r="B299" s="1390" t="s">
        <v>147</v>
      </c>
      <c r="C299" s="1391" t="s">
        <v>148</v>
      </c>
      <c r="D299" s="1374"/>
      <c r="E299" s="1375" t="s">
        <v>152</v>
      </c>
      <c r="F299" s="1376">
        <v>6</v>
      </c>
      <c r="G299" s="1377">
        <v>10</v>
      </c>
      <c r="H299" s="1377">
        <v>10</v>
      </c>
      <c r="I299" s="1377">
        <v>1</v>
      </c>
      <c r="J299" s="1377">
        <v>9</v>
      </c>
      <c r="K299" s="1378">
        <v>10</v>
      </c>
      <c r="L299" s="1227"/>
      <c r="M299" s="1227"/>
      <c r="N299" s="1227"/>
      <c r="O299" s="1227"/>
      <c r="P299" s="1227"/>
      <c r="Q299" s="1227"/>
      <c r="R299" s="1227"/>
    </row>
    <row r="300" spans="1:18">
      <c r="A300" s="1227"/>
      <c r="B300" s="1390"/>
      <c r="C300" s="1391"/>
      <c r="D300" s="1374"/>
      <c r="E300" s="1375" t="s">
        <v>135</v>
      </c>
      <c r="F300" s="1379">
        <v>973260</v>
      </c>
      <c r="G300" s="1380">
        <v>6425000</v>
      </c>
      <c r="H300" s="1380">
        <v>6425000</v>
      </c>
      <c r="I300" s="1380">
        <v>43200</v>
      </c>
      <c r="J300" s="1380">
        <v>6381800</v>
      </c>
      <c r="K300" s="1378">
        <v>1</v>
      </c>
      <c r="L300" s="1227"/>
      <c r="M300" s="1227"/>
      <c r="N300" s="1227"/>
      <c r="O300" s="1227"/>
      <c r="P300" s="1227"/>
      <c r="Q300" s="1227"/>
      <c r="R300" s="1227"/>
    </row>
    <row r="301" spans="1:18" ht="27">
      <c r="A301" s="1227"/>
      <c r="B301" s="1390" t="s">
        <v>149</v>
      </c>
      <c r="C301" s="1391" t="s">
        <v>160</v>
      </c>
      <c r="D301" s="1374"/>
      <c r="E301" s="1375" t="s">
        <v>152</v>
      </c>
      <c r="F301" s="1376">
        <v>289</v>
      </c>
      <c r="G301" s="1377">
        <v>248</v>
      </c>
      <c r="H301" s="1377">
        <v>248</v>
      </c>
      <c r="I301" s="1377">
        <v>103</v>
      </c>
      <c r="J301" s="1377">
        <v>145</v>
      </c>
      <c r="K301" s="1378">
        <v>42</v>
      </c>
      <c r="L301" s="1227"/>
      <c r="M301" s="1227"/>
      <c r="N301" s="1227"/>
      <c r="O301" s="1227"/>
      <c r="P301" s="1227"/>
      <c r="Q301" s="1227"/>
      <c r="R301" s="1227"/>
    </row>
    <row r="302" spans="1:18">
      <c r="A302" s="1227"/>
      <c r="B302" s="1390"/>
      <c r="C302" s="1391"/>
      <c r="D302" s="1374"/>
      <c r="E302" s="1375" t="s">
        <v>135</v>
      </c>
      <c r="F302" s="1379">
        <v>497406</v>
      </c>
      <c r="G302" s="1380">
        <v>2066000</v>
      </c>
      <c r="H302" s="1380">
        <v>2066000</v>
      </c>
      <c r="I302" s="1380">
        <v>81009</v>
      </c>
      <c r="J302" s="1380">
        <v>1984991</v>
      </c>
      <c r="K302" s="1378">
        <v>4</v>
      </c>
      <c r="L302" s="1227"/>
      <c r="M302" s="1227"/>
      <c r="N302" s="1227"/>
      <c r="O302" s="1227"/>
      <c r="P302" s="1227"/>
      <c r="Q302" s="1227"/>
      <c r="R302" s="1227"/>
    </row>
  </sheetData>
  <mergeCells count="185">
    <mergeCell ref="D139:E139"/>
    <mergeCell ref="N139:O139"/>
    <mergeCell ref="D140:E140"/>
    <mergeCell ref="D131:E131"/>
    <mergeCell ref="N131:O131"/>
    <mergeCell ref="D135:E135"/>
    <mergeCell ref="N135:O135"/>
    <mergeCell ref="D136:E136"/>
    <mergeCell ref="N136:O136"/>
    <mergeCell ref="D137:E137"/>
    <mergeCell ref="N137:O137"/>
    <mergeCell ref="D138:E138"/>
    <mergeCell ref="N138:O138"/>
    <mergeCell ref="D126:E126"/>
    <mergeCell ref="N126:O126"/>
    <mergeCell ref="D127:E127"/>
    <mergeCell ref="N127:O127"/>
    <mergeCell ref="D128:E128"/>
    <mergeCell ref="N128:O128"/>
    <mergeCell ref="D129:E129"/>
    <mergeCell ref="N129:O129"/>
    <mergeCell ref="D130:E130"/>
    <mergeCell ref="N130:O130"/>
    <mergeCell ref="D121:E121"/>
    <mergeCell ref="N121:O121"/>
    <mergeCell ref="D122:E122"/>
    <mergeCell ref="N122:O122"/>
    <mergeCell ref="D123:E123"/>
    <mergeCell ref="N123:O123"/>
    <mergeCell ref="D124:E124"/>
    <mergeCell ref="N124:O124"/>
    <mergeCell ref="D125:E125"/>
    <mergeCell ref="N125:O125"/>
    <mergeCell ref="A96:C96"/>
    <mergeCell ref="E96:Q96"/>
    <mergeCell ref="A97:C97"/>
    <mergeCell ref="E97:Q97"/>
    <mergeCell ref="A116:A119"/>
    <mergeCell ref="B116:B119"/>
    <mergeCell ref="C116:C119"/>
    <mergeCell ref="G116:G119"/>
    <mergeCell ref="D120:E120"/>
    <mergeCell ref="N120:O120"/>
    <mergeCell ref="A98:A100"/>
    <mergeCell ref="B98:B100"/>
    <mergeCell ref="C98:E98"/>
    <mergeCell ref="F98:H98"/>
    <mergeCell ref="I98:K98"/>
    <mergeCell ref="L98:N98"/>
    <mergeCell ref="O98:Q98"/>
    <mergeCell ref="J99:J100"/>
    <mergeCell ref="K99:K100"/>
    <mergeCell ref="L99:L100"/>
    <mergeCell ref="M99:M100"/>
    <mergeCell ref="N99:N100"/>
    <mergeCell ref="O99:O100"/>
    <mergeCell ref="P99:P100"/>
    <mergeCell ref="A79:B79"/>
    <mergeCell ref="P79:Q79"/>
    <mergeCell ref="A80:B80"/>
    <mergeCell ref="P80:Q80"/>
    <mergeCell ref="A81:B81"/>
    <mergeCell ref="P81:Q81"/>
    <mergeCell ref="A92:R92"/>
    <mergeCell ref="A82:B82"/>
    <mergeCell ref="P82:Q82"/>
    <mergeCell ref="A83:B83"/>
    <mergeCell ref="P83:Q83"/>
    <mergeCell ref="A84:B84"/>
    <mergeCell ref="P84:Q84"/>
    <mergeCell ref="A85:B85"/>
    <mergeCell ref="P85:Q85"/>
    <mergeCell ref="A86:B86"/>
    <mergeCell ref="P86:Q86"/>
    <mergeCell ref="A29:B29"/>
    <mergeCell ref="A50:B50"/>
    <mergeCell ref="N25:N27"/>
    <mergeCell ref="O25:O27"/>
    <mergeCell ref="P25:P27"/>
    <mergeCell ref="Q25:Q27"/>
    <mergeCell ref="R25:R27"/>
    <mergeCell ref="A74:B76"/>
    <mergeCell ref="A78:B78"/>
    <mergeCell ref="P78:Q78"/>
    <mergeCell ref="C74:C76"/>
    <mergeCell ref="D74:D76"/>
    <mergeCell ref="E74:E76"/>
    <mergeCell ref="F74:F75"/>
    <mergeCell ref="G74:G76"/>
    <mergeCell ref="H74:R74"/>
    <mergeCell ref="P75:Q75"/>
    <mergeCell ref="P76:Q76"/>
    <mergeCell ref="A77:B77"/>
    <mergeCell ref="P77:Q77"/>
    <mergeCell ref="A71:R71"/>
    <mergeCell ref="A2:P2"/>
    <mergeCell ref="A3:P3"/>
    <mergeCell ref="A16:M16"/>
    <mergeCell ref="A17:M17"/>
    <mergeCell ref="K4:L4"/>
    <mergeCell ref="K5:L5"/>
    <mergeCell ref="K6:L6"/>
    <mergeCell ref="K7:L7"/>
    <mergeCell ref="K8:L8"/>
    <mergeCell ref="K11:L11"/>
    <mergeCell ref="K12:L12"/>
    <mergeCell ref="A15:B15"/>
    <mergeCell ref="K13:L13"/>
    <mergeCell ref="A18:M18"/>
    <mergeCell ref="A20:A21"/>
    <mergeCell ref="B20:D21"/>
    <mergeCell ref="E20:F21"/>
    <mergeCell ref="G20:M21"/>
    <mergeCell ref="H25:H27"/>
    <mergeCell ref="I25:I27"/>
    <mergeCell ref="J25:J27"/>
    <mergeCell ref="K25:K27"/>
    <mergeCell ref="B22:D22"/>
    <mergeCell ref="E22:F22"/>
    <mergeCell ref="G22:M22"/>
    <mergeCell ref="A23:B28"/>
    <mergeCell ref="C23:M23"/>
    <mergeCell ref="E24:F24"/>
    <mergeCell ref="G24:H24"/>
    <mergeCell ref="J24:K24"/>
    <mergeCell ref="L24:L27"/>
    <mergeCell ref="M24:M27"/>
    <mergeCell ref="C25:C27"/>
    <mergeCell ref="D25:D27"/>
    <mergeCell ref="F25:F27"/>
    <mergeCell ref="Q99:Q100"/>
    <mergeCell ref="R99:R100"/>
    <mergeCell ref="D116:E119"/>
    <mergeCell ref="F116:F119"/>
    <mergeCell ref="H116:R116"/>
    <mergeCell ref="H117:H119"/>
    <mergeCell ref="N117:O117"/>
    <mergeCell ref="K118:K119"/>
    <mergeCell ref="N118:O118"/>
    <mergeCell ref="N119:O119"/>
    <mergeCell ref="R118:R119"/>
    <mergeCell ref="L254:L256"/>
    <mergeCell ref="M254:M256"/>
    <mergeCell ref="B248:K248"/>
    <mergeCell ref="B249:F249"/>
    <mergeCell ref="C250:D250"/>
    <mergeCell ref="E250:F250"/>
    <mergeCell ref="G250:K250"/>
    <mergeCell ref="C251:D251"/>
    <mergeCell ref="E251:F251"/>
    <mergeCell ref="G251:K251"/>
    <mergeCell ref="C252:K252"/>
    <mergeCell ref="B261:C261"/>
    <mergeCell ref="D261:K261"/>
    <mergeCell ref="B253:C253"/>
    <mergeCell ref="D253:K253"/>
    <mergeCell ref="A254:A256"/>
    <mergeCell ref="B254:B256"/>
    <mergeCell ref="C254:C256"/>
    <mergeCell ref="E254:E256"/>
    <mergeCell ref="K254:K256"/>
    <mergeCell ref="C291:K291"/>
    <mergeCell ref="B293:C293"/>
    <mergeCell ref="D293:K293"/>
    <mergeCell ref="D294:K294"/>
    <mergeCell ref="A72:M72"/>
    <mergeCell ref="A94:M94"/>
    <mergeCell ref="B113:R113"/>
    <mergeCell ref="D262:K262"/>
    <mergeCell ref="B277:C277"/>
    <mergeCell ref="D277:K277"/>
    <mergeCell ref="C278:K278"/>
    <mergeCell ref="B280:C280"/>
    <mergeCell ref="D280:K280"/>
    <mergeCell ref="D281:K281"/>
    <mergeCell ref="B290:C290"/>
    <mergeCell ref="D290:K290"/>
    <mergeCell ref="N254:N256"/>
    <mergeCell ref="O254:O256"/>
    <mergeCell ref="P254:P256"/>
    <mergeCell ref="Q254:Q256"/>
    <mergeCell ref="R254:R256"/>
    <mergeCell ref="B257:C257"/>
    <mergeCell ref="D257:K257"/>
    <mergeCell ref="C258:K25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6BD0-9C36-4311-BDDB-625D85F8416E}">
  <dimension ref="A1:U322"/>
  <sheetViews>
    <sheetView workbookViewId="0">
      <selection activeCell="K29" sqref="K29"/>
    </sheetView>
  </sheetViews>
  <sheetFormatPr defaultRowHeight="15"/>
  <cols>
    <col min="2" max="2" width="26.85546875" customWidth="1"/>
    <col min="3" max="3" width="25" customWidth="1"/>
    <col min="4" max="4" width="9.140625" customWidth="1"/>
    <col min="5" max="5" width="15.7109375" customWidth="1"/>
    <col min="6" max="6" width="30.42578125" customWidth="1"/>
    <col min="7" max="7" width="15.28515625" customWidth="1"/>
    <col min="8" max="8" width="13.140625" customWidth="1"/>
    <col min="10" max="10" width="14.140625" customWidth="1"/>
    <col min="11" max="11" width="15.7109375" customWidth="1"/>
    <col min="12" max="12" width="13.7109375" customWidth="1"/>
    <col min="13" max="13" width="15.5703125" customWidth="1"/>
    <col min="14" max="14" width="18.5703125" customWidth="1"/>
    <col min="15" max="15" width="17.28515625" customWidth="1"/>
    <col min="21" max="21" width="17.7109375" customWidth="1"/>
  </cols>
  <sheetData>
    <row r="1" spans="1:21">
      <c r="A1" s="1520"/>
      <c r="B1" s="1520"/>
      <c r="C1" s="436"/>
      <c r="D1" s="436"/>
      <c r="E1" s="1520"/>
      <c r="F1" s="1520"/>
      <c r="G1" s="1520"/>
      <c r="H1" s="1520"/>
      <c r="I1" s="1520"/>
      <c r="J1" s="1520"/>
      <c r="K1" s="1520"/>
      <c r="L1" s="1520"/>
      <c r="M1" s="1520"/>
      <c r="N1" s="1520"/>
      <c r="O1" s="1520"/>
      <c r="P1" s="1521"/>
      <c r="Q1" s="1521"/>
      <c r="R1" s="1521"/>
      <c r="S1" s="1521"/>
      <c r="T1" s="1521"/>
      <c r="U1" s="1521"/>
    </row>
    <row r="2" spans="1:21">
      <c r="A2" s="2200" t="s">
        <v>608</v>
      </c>
      <c r="B2" s="2200"/>
      <c r="C2" s="2200"/>
      <c r="D2" s="2200"/>
      <c r="E2" s="2200"/>
      <c r="F2" s="2200"/>
      <c r="G2" s="2200"/>
      <c r="H2" s="2200"/>
      <c r="I2" s="2200"/>
      <c r="J2" s="2200"/>
      <c r="K2" s="2200"/>
      <c r="L2" s="2200"/>
      <c r="M2" s="2200"/>
      <c r="N2" s="2200"/>
      <c r="O2" s="2200"/>
      <c r="P2" s="1521"/>
      <c r="Q2" s="1521"/>
      <c r="R2" s="1521"/>
      <c r="S2" s="1521"/>
      <c r="T2" s="1521"/>
      <c r="U2" s="1521"/>
    </row>
    <row r="3" spans="1:21" ht="15.75" thickBot="1">
      <c r="A3" s="2201" t="s">
        <v>609</v>
      </c>
      <c r="B3" s="2201"/>
      <c r="C3" s="2201"/>
      <c r="D3" s="2201"/>
      <c r="E3" s="2201"/>
      <c r="F3" s="2201"/>
      <c r="G3" s="2201"/>
      <c r="H3" s="2201"/>
      <c r="I3" s="2201"/>
      <c r="J3" s="2201"/>
      <c r="K3" s="2201"/>
      <c r="L3" s="2201"/>
      <c r="M3" s="2201"/>
      <c r="N3" s="2201"/>
      <c r="O3" s="2201"/>
      <c r="P3" s="1521"/>
      <c r="Q3" s="1521"/>
      <c r="R3" s="1521"/>
      <c r="S3" s="1521"/>
      <c r="T3" s="1521"/>
      <c r="U3" s="1521"/>
    </row>
    <row r="4" spans="1:21" ht="31.5" thickTop="1" thickBot="1">
      <c r="A4" s="1522" t="s">
        <v>417</v>
      </c>
      <c r="B4" s="1523" t="s">
        <v>418</v>
      </c>
      <c r="C4" s="1523" t="s">
        <v>45</v>
      </c>
      <c r="D4" s="1523" t="s">
        <v>419</v>
      </c>
      <c r="E4" s="1523" t="s">
        <v>46</v>
      </c>
      <c r="F4" s="1524" t="s">
        <v>420</v>
      </c>
      <c r="G4" s="1524" t="s">
        <v>421</v>
      </c>
      <c r="H4" s="1524" t="s">
        <v>422</v>
      </c>
      <c r="I4" s="1524" t="s">
        <v>423</v>
      </c>
      <c r="J4" s="1524" t="s">
        <v>424</v>
      </c>
      <c r="K4" s="1524" t="s">
        <v>425</v>
      </c>
      <c r="L4" s="1524" t="s">
        <v>426</v>
      </c>
      <c r="M4" s="1524" t="s">
        <v>427</v>
      </c>
      <c r="N4" s="1524" t="s">
        <v>428</v>
      </c>
      <c r="O4" s="1525" t="s">
        <v>6</v>
      </c>
      <c r="P4" s="1521"/>
      <c r="Q4" s="1521"/>
      <c r="R4" s="1521"/>
      <c r="S4" s="1521"/>
      <c r="T4" s="1521"/>
      <c r="U4" s="1521"/>
    </row>
    <row r="5" spans="1:21">
      <c r="A5" s="1526" t="s">
        <v>337</v>
      </c>
      <c r="B5" s="1527" t="s">
        <v>353</v>
      </c>
      <c r="C5" s="1527" t="s">
        <v>31</v>
      </c>
      <c r="D5" s="1527">
        <v>2026</v>
      </c>
      <c r="E5" s="1528" t="s">
        <v>11</v>
      </c>
      <c r="F5" s="1529">
        <v>0</v>
      </c>
      <c r="G5" s="1529">
        <v>51000000</v>
      </c>
      <c r="H5" s="1529">
        <v>63300000</v>
      </c>
      <c r="I5" s="1529">
        <v>9652000</v>
      </c>
      <c r="J5" s="1529">
        <v>43128000</v>
      </c>
      <c r="K5" s="1529">
        <v>0</v>
      </c>
      <c r="L5" s="1529">
        <v>0</v>
      </c>
      <c r="M5" s="1529">
        <v>0</v>
      </c>
      <c r="N5" s="1529">
        <v>0</v>
      </c>
      <c r="O5" s="1530">
        <f>SUM(G5:N5)</f>
        <v>167080000</v>
      </c>
      <c r="P5" s="1521"/>
      <c r="Q5" s="1521"/>
      <c r="R5" s="1521"/>
      <c r="S5" s="1521"/>
      <c r="T5" s="1521"/>
      <c r="U5" s="1521"/>
    </row>
    <row r="6" spans="1:21">
      <c r="A6" s="1526" t="s">
        <v>337</v>
      </c>
      <c r="B6" s="1527" t="s">
        <v>353</v>
      </c>
      <c r="C6" s="1527" t="s">
        <v>31</v>
      </c>
      <c r="D6" s="1527">
        <v>2026</v>
      </c>
      <c r="E6" s="1531" t="s">
        <v>12</v>
      </c>
      <c r="F6" s="1529">
        <v>0</v>
      </c>
      <c r="G6" s="1532">
        <v>51000000</v>
      </c>
      <c r="H6" s="1532">
        <v>63300000</v>
      </c>
      <c r="I6" s="1532">
        <v>9652000</v>
      </c>
      <c r="J6" s="1532">
        <v>43128000</v>
      </c>
      <c r="K6" s="1529">
        <v>0</v>
      </c>
      <c r="L6" s="1529">
        <v>0</v>
      </c>
      <c r="M6" s="1529">
        <v>0</v>
      </c>
      <c r="N6" s="1529">
        <v>200000</v>
      </c>
      <c r="O6" s="1533">
        <f>G6+H6+I6+J6+K6+L6+M6+N6</f>
        <v>167280000</v>
      </c>
      <c r="P6" s="1521"/>
      <c r="Q6" s="1521"/>
      <c r="R6" s="1521"/>
      <c r="S6" s="1521"/>
      <c r="T6" s="1521"/>
      <c r="U6" s="1521"/>
    </row>
    <row r="7" spans="1:21">
      <c r="A7" s="1526" t="s">
        <v>337</v>
      </c>
      <c r="B7" s="1527" t="s">
        <v>353</v>
      </c>
      <c r="C7" s="1527" t="s">
        <v>31</v>
      </c>
      <c r="D7" s="1527">
        <v>2026</v>
      </c>
      <c r="E7" s="1531" t="s">
        <v>429</v>
      </c>
      <c r="F7" s="1529">
        <v>0</v>
      </c>
      <c r="G7" s="1532">
        <v>0</v>
      </c>
      <c r="H7" s="1532">
        <v>20373243</v>
      </c>
      <c r="I7" s="1532">
        <v>3291635</v>
      </c>
      <c r="J7" s="1532">
        <v>7619104</v>
      </c>
      <c r="K7" s="1529">
        <v>0</v>
      </c>
      <c r="L7" s="1529">
        <v>0</v>
      </c>
      <c r="M7" s="1529">
        <v>0</v>
      </c>
      <c r="N7" s="1529">
        <v>0</v>
      </c>
      <c r="O7" s="1533">
        <f>G7+H7+I7+J7+K7+L7+M7+N7</f>
        <v>31283982</v>
      </c>
      <c r="P7" s="1521"/>
      <c r="Q7" s="1521"/>
      <c r="R7" s="1521"/>
      <c r="S7" s="1521"/>
      <c r="T7" s="1521"/>
      <c r="U7" s="1521"/>
    </row>
    <row r="8" spans="1:21">
      <c r="A8" s="1526" t="s">
        <v>337</v>
      </c>
      <c r="B8" s="1527" t="s">
        <v>353</v>
      </c>
      <c r="C8" s="1527" t="s">
        <v>31</v>
      </c>
      <c r="D8" s="1527">
        <v>2026</v>
      </c>
      <c r="E8" s="1528" t="s">
        <v>14</v>
      </c>
      <c r="F8" s="1529">
        <v>0</v>
      </c>
      <c r="G8" s="1529">
        <v>0</v>
      </c>
      <c r="H8" s="1529">
        <v>0</v>
      </c>
      <c r="I8" s="1529">
        <v>0</v>
      </c>
      <c r="J8" s="1529">
        <v>0</v>
      </c>
      <c r="K8" s="1529"/>
      <c r="L8" s="1529">
        <v>0</v>
      </c>
      <c r="M8" s="1529">
        <v>0</v>
      </c>
      <c r="N8" s="1529">
        <v>0</v>
      </c>
      <c r="O8" s="1530">
        <f>G8+H8+I8+J8+K8+L8+M8+N8</f>
        <v>0</v>
      </c>
      <c r="P8" s="1521"/>
      <c r="Q8" s="1521"/>
      <c r="R8" s="1521"/>
      <c r="S8" s="1521"/>
      <c r="T8" s="1521"/>
      <c r="U8" s="1521"/>
    </row>
    <row r="9" spans="1:21" ht="16.5" customHeight="1">
      <c r="A9" s="1526" t="s">
        <v>337</v>
      </c>
      <c r="B9" s="1527"/>
      <c r="C9" s="1527" t="s">
        <v>15</v>
      </c>
      <c r="D9" s="1527">
        <v>2026</v>
      </c>
      <c r="E9" s="1528"/>
      <c r="F9" s="1529">
        <v>0</v>
      </c>
      <c r="G9" s="1529">
        <f>G6-G7-G8</f>
        <v>51000000</v>
      </c>
      <c r="H9" s="1529">
        <f>H6-H7-H8</f>
        <v>42926757</v>
      </c>
      <c r="I9" s="1529">
        <f>I6-I7-I8</f>
        <v>6360365</v>
      </c>
      <c r="J9" s="1529">
        <f>J6-J7</f>
        <v>35508896</v>
      </c>
      <c r="K9" s="1529">
        <v>0</v>
      </c>
      <c r="L9" s="1529">
        <f>L6-L7-L8</f>
        <v>0</v>
      </c>
      <c r="M9" s="1529">
        <f t="shared" ref="M9:N10" si="0">M6-M7-M8</f>
        <v>0</v>
      </c>
      <c r="N9" s="1529">
        <f t="shared" si="0"/>
        <v>200000</v>
      </c>
      <c r="O9" s="1530">
        <f>O6-O7-O8</f>
        <v>135996018</v>
      </c>
      <c r="P9" s="1521"/>
      <c r="Q9" s="1521"/>
      <c r="R9" s="1521"/>
      <c r="S9" s="1521"/>
      <c r="T9" s="1521"/>
      <c r="U9" s="1521"/>
    </row>
    <row r="10" spans="1:21" ht="15" customHeight="1">
      <c r="A10" s="1526" t="s">
        <v>337</v>
      </c>
      <c r="B10" s="1527"/>
      <c r="C10" s="1527" t="s">
        <v>16</v>
      </c>
      <c r="D10" s="1527">
        <v>2026</v>
      </c>
      <c r="E10" s="1528"/>
      <c r="F10" s="1529">
        <v>0</v>
      </c>
      <c r="G10" s="1529">
        <f>G7/G6*100</f>
        <v>0</v>
      </c>
      <c r="H10" s="1529">
        <f>H7/H6*100</f>
        <v>32.185218009478675</v>
      </c>
      <c r="I10" s="1529">
        <f>I7/I6*100</f>
        <v>34.103139245752175</v>
      </c>
      <c r="J10" s="1529">
        <f>J7/J6*100</f>
        <v>17.666258579113336</v>
      </c>
      <c r="K10" s="1529">
        <v>0</v>
      </c>
      <c r="L10" s="1529">
        <v>0</v>
      </c>
      <c r="M10" s="1529">
        <f t="shared" si="0"/>
        <v>0</v>
      </c>
      <c r="N10" s="1529">
        <f t="shared" ref="N10" si="1">N7/N6*100</f>
        <v>0</v>
      </c>
      <c r="O10" s="1530">
        <f>O7/O6*100</f>
        <v>18.701567431850787</v>
      </c>
      <c r="P10" s="1521"/>
      <c r="Q10" s="1521"/>
      <c r="R10" s="1521"/>
      <c r="S10" s="1521"/>
      <c r="T10" s="1521"/>
      <c r="U10" s="1521"/>
    </row>
    <row r="11" spans="1:21">
      <c r="A11" s="1526" t="s">
        <v>337</v>
      </c>
      <c r="B11" s="1527"/>
      <c r="C11" s="1527" t="s">
        <v>610</v>
      </c>
      <c r="D11" s="1527">
        <v>2026</v>
      </c>
      <c r="E11" s="1528" t="s">
        <v>11</v>
      </c>
      <c r="F11" s="1529">
        <f>F5</f>
        <v>0</v>
      </c>
      <c r="G11" s="1529">
        <f t="shared" ref="G11:O14" si="2">G5</f>
        <v>51000000</v>
      </c>
      <c r="H11" s="1529">
        <f t="shared" si="2"/>
        <v>63300000</v>
      </c>
      <c r="I11" s="1529">
        <f t="shared" si="2"/>
        <v>9652000</v>
      </c>
      <c r="J11" s="1529">
        <f t="shared" si="2"/>
        <v>43128000</v>
      </c>
      <c r="K11" s="1529">
        <f t="shared" si="2"/>
        <v>0</v>
      </c>
      <c r="L11" s="1529">
        <f t="shared" si="2"/>
        <v>0</v>
      </c>
      <c r="M11" s="1529">
        <f t="shared" si="2"/>
        <v>0</v>
      </c>
      <c r="N11" s="1529">
        <f t="shared" si="2"/>
        <v>0</v>
      </c>
      <c r="O11" s="1529">
        <f t="shared" si="2"/>
        <v>167080000</v>
      </c>
      <c r="P11" s="1521"/>
      <c r="Q11" s="1521"/>
      <c r="R11" s="1521"/>
      <c r="S11" s="1521"/>
      <c r="T11" s="1521"/>
      <c r="U11" s="1521"/>
    </row>
    <row r="12" spans="1:21">
      <c r="A12" s="1526" t="s">
        <v>337</v>
      </c>
      <c r="B12" s="1527"/>
      <c r="C12" s="1527" t="s">
        <v>610</v>
      </c>
      <c r="D12" s="1527">
        <v>2026</v>
      </c>
      <c r="E12" s="1531" t="s">
        <v>12</v>
      </c>
      <c r="F12" s="1532">
        <f>F6</f>
        <v>0</v>
      </c>
      <c r="G12" s="1532">
        <f t="shared" si="2"/>
        <v>51000000</v>
      </c>
      <c r="H12" s="1532">
        <f t="shared" si="2"/>
        <v>63300000</v>
      </c>
      <c r="I12" s="1532">
        <f t="shared" si="2"/>
        <v>9652000</v>
      </c>
      <c r="J12" s="1532">
        <f t="shared" si="2"/>
        <v>43128000</v>
      </c>
      <c r="K12" s="1532">
        <f t="shared" si="2"/>
        <v>0</v>
      </c>
      <c r="L12" s="1532">
        <f t="shared" si="2"/>
        <v>0</v>
      </c>
      <c r="M12" s="1532">
        <f t="shared" si="2"/>
        <v>0</v>
      </c>
      <c r="N12" s="1532">
        <f t="shared" si="2"/>
        <v>200000</v>
      </c>
      <c r="O12" s="1532">
        <f t="shared" si="2"/>
        <v>167280000</v>
      </c>
      <c r="P12" s="1521"/>
      <c r="Q12" s="1521"/>
      <c r="R12" s="1521"/>
      <c r="S12" s="1521"/>
      <c r="T12" s="1521"/>
      <c r="U12" s="1521"/>
    </row>
    <row r="13" spans="1:21">
      <c r="A13" s="1526" t="s">
        <v>337</v>
      </c>
      <c r="B13" s="1527"/>
      <c r="C13" s="1527" t="s">
        <v>610</v>
      </c>
      <c r="D13" s="1527">
        <v>2026</v>
      </c>
      <c r="E13" s="1531" t="s">
        <v>429</v>
      </c>
      <c r="F13" s="1532">
        <f>F7</f>
        <v>0</v>
      </c>
      <c r="G13" s="1532">
        <f t="shared" si="2"/>
        <v>0</v>
      </c>
      <c r="H13" s="1532">
        <f t="shared" si="2"/>
        <v>20373243</v>
      </c>
      <c r="I13" s="1532">
        <f t="shared" si="2"/>
        <v>3291635</v>
      </c>
      <c r="J13" s="1532">
        <f t="shared" si="2"/>
        <v>7619104</v>
      </c>
      <c r="K13" s="1532">
        <f t="shared" si="2"/>
        <v>0</v>
      </c>
      <c r="L13" s="1532">
        <f t="shared" si="2"/>
        <v>0</v>
      </c>
      <c r="M13" s="1532">
        <f t="shared" si="2"/>
        <v>0</v>
      </c>
      <c r="N13" s="1532">
        <f t="shared" si="2"/>
        <v>0</v>
      </c>
      <c r="O13" s="1532">
        <f t="shared" si="2"/>
        <v>31283982</v>
      </c>
      <c r="P13" s="1521"/>
      <c r="Q13" s="1521"/>
      <c r="R13" s="1521"/>
      <c r="S13" s="1521"/>
      <c r="T13" s="1521"/>
      <c r="U13" s="1521"/>
    </row>
    <row r="14" spans="1:21">
      <c r="A14" s="1526" t="s">
        <v>337</v>
      </c>
      <c r="B14" s="1527"/>
      <c r="C14" s="1527" t="s">
        <v>610</v>
      </c>
      <c r="D14" s="1527">
        <v>2026</v>
      </c>
      <c r="E14" s="1528" t="s">
        <v>14</v>
      </c>
      <c r="F14" s="1529">
        <f>F8</f>
        <v>0</v>
      </c>
      <c r="G14" s="1529">
        <f t="shared" si="2"/>
        <v>0</v>
      </c>
      <c r="H14" s="1529">
        <f t="shared" si="2"/>
        <v>0</v>
      </c>
      <c r="I14" s="1529">
        <f t="shared" si="2"/>
        <v>0</v>
      </c>
      <c r="J14" s="1529">
        <f t="shared" si="2"/>
        <v>0</v>
      </c>
      <c r="K14" s="1529">
        <f t="shared" si="2"/>
        <v>0</v>
      </c>
      <c r="L14" s="1529">
        <f t="shared" si="2"/>
        <v>0</v>
      </c>
      <c r="M14" s="1529">
        <f t="shared" si="2"/>
        <v>0</v>
      </c>
      <c r="N14" s="1529">
        <f t="shared" si="2"/>
        <v>0</v>
      </c>
      <c r="O14" s="1529">
        <f t="shared" si="2"/>
        <v>0</v>
      </c>
      <c r="P14" s="1521"/>
      <c r="Q14" s="1521"/>
      <c r="R14" s="1521"/>
      <c r="S14" s="1521"/>
      <c r="T14" s="1521"/>
      <c r="U14" s="1521"/>
    </row>
    <row r="15" spans="1:21">
      <c r="A15" s="1526" t="s">
        <v>337</v>
      </c>
      <c r="B15" s="1527"/>
      <c r="C15" s="1527" t="s">
        <v>431</v>
      </c>
      <c r="D15" s="1527">
        <v>2026</v>
      </c>
      <c r="E15" s="1528" t="s">
        <v>11</v>
      </c>
      <c r="F15" s="1532">
        <v>35</v>
      </c>
      <c r="G15" s="1529"/>
      <c r="H15" s="1529"/>
      <c r="I15" s="1529"/>
      <c r="J15" s="1529"/>
      <c r="K15" s="1529"/>
      <c r="L15" s="1529"/>
      <c r="M15" s="1529"/>
      <c r="N15" s="1529"/>
      <c r="O15" s="1530">
        <v>0</v>
      </c>
      <c r="P15" s="1521"/>
      <c r="Q15" s="1521"/>
      <c r="R15" s="1521"/>
      <c r="S15" s="1521"/>
      <c r="T15" s="1521"/>
      <c r="U15" s="1521"/>
    </row>
    <row r="16" spans="1:21">
      <c r="A16" s="1526" t="s">
        <v>337</v>
      </c>
      <c r="B16" s="1527"/>
      <c r="C16" s="1527" t="s">
        <v>431</v>
      </c>
      <c r="D16" s="1527">
        <v>2026</v>
      </c>
      <c r="E16" s="1528" t="s">
        <v>12</v>
      </c>
      <c r="F16" s="1532">
        <v>35</v>
      </c>
      <c r="G16" s="1529"/>
      <c r="H16" s="1529"/>
      <c r="I16" s="1529"/>
      <c r="J16" s="1529"/>
      <c r="K16" s="1529"/>
      <c r="L16" s="1529"/>
      <c r="M16" s="1529"/>
      <c r="N16" s="1529"/>
      <c r="O16" s="1530">
        <v>0</v>
      </c>
      <c r="P16" s="1521"/>
      <c r="Q16" s="1521"/>
      <c r="R16" s="1521"/>
      <c r="S16" s="1521"/>
      <c r="T16" s="1521"/>
      <c r="U16" s="1521"/>
    </row>
    <row r="17" spans="1:21">
      <c r="A17" s="1526" t="s">
        <v>337</v>
      </c>
      <c r="B17" s="1527"/>
      <c r="C17" s="1527" t="s">
        <v>431</v>
      </c>
      <c r="D17" s="1527">
        <v>2026</v>
      </c>
      <c r="E17" s="1528" t="s">
        <v>432</v>
      </c>
      <c r="F17" s="1529">
        <v>31</v>
      </c>
      <c r="G17" s="1529"/>
      <c r="H17" s="1529"/>
      <c r="I17" s="1529"/>
      <c r="J17" s="1529"/>
      <c r="K17" s="1529"/>
      <c r="L17" s="1529"/>
      <c r="M17" s="1529"/>
      <c r="N17" s="1529"/>
      <c r="O17" s="1530">
        <v>0</v>
      </c>
      <c r="P17" s="1521"/>
      <c r="Q17" s="1521"/>
      <c r="R17" s="1521"/>
      <c r="S17" s="1521"/>
      <c r="T17" s="1521"/>
      <c r="U17" s="1521"/>
    </row>
    <row r="18" spans="1:21">
      <c r="A18" s="1520"/>
      <c r="B18" s="1520"/>
      <c r="C18" s="436"/>
      <c r="D18" s="436"/>
      <c r="E18" s="1520"/>
      <c r="F18" s="1520"/>
      <c r="G18" s="1520"/>
      <c r="H18" s="1520"/>
      <c r="I18" s="1520"/>
      <c r="J18" s="1520"/>
      <c r="K18" s="1520"/>
      <c r="L18" s="1520"/>
      <c r="M18" s="1520"/>
      <c r="N18" s="1520"/>
      <c r="O18" s="1520"/>
      <c r="P18" s="1521"/>
      <c r="Q18" s="1521"/>
      <c r="R18" s="1521"/>
      <c r="S18" s="1521"/>
      <c r="T18" s="1521"/>
      <c r="U18" s="1521"/>
    </row>
    <row r="19" spans="1:21">
      <c r="A19" s="1521"/>
      <c r="B19" s="1521"/>
      <c r="C19" s="1521"/>
      <c r="D19" s="1521"/>
      <c r="E19" s="1521"/>
      <c r="F19" s="1521"/>
      <c r="G19" s="1521"/>
      <c r="H19" s="1521"/>
      <c r="I19" s="1521"/>
      <c r="J19" s="1521"/>
      <c r="K19" s="1521"/>
      <c r="L19" s="1521"/>
      <c r="M19" s="1521"/>
      <c r="N19" s="1521"/>
      <c r="O19" s="1521"/>
      <c r="P19" s="1521"/>
      <c r="Q19" s="1521"/>
      <c r="R19" s="1521"/>
      <c r="S19" s="1521"/>
      <c r="T19" s="1521"/>
      <c r="U19" s="1521"/>
    </row>
    <row r="20" spans="1:21">
      <c r="A20" s="1521"/>
      <c r="B20" s="1521"/>
      <c r="C20" s="2202" t="s">
        <v>416</v>
      </c>
      <c r="D20" s="1534" t="s">
        <v>410</v>
      </c>
      <c r="E20" s="2203"/>
      <c r="F20" s="2203"/>
      <c r="G20" s="2204" t="s">
        <v>409</v>
      </c>
      <c r="H20" s="1534" t="s">
        <v>410</v>
      </c>
      <c r="I20" s="2203"/>
      <c r="J20" s="2203"/>
      <c r="K20" s="2203"/>
      <c r="L20" s="1521"/>
      <c r="M20" s="1521"/>
      <c r="N20" s="1521"/>
      <c r="O20" s="1521"/>
      <c r="P20" s="1521"/>
      <c r="Q20" s="1521"/>
      <c r="R20" s="1521"/>
      <c r="S20" s="1521"/>
      <c r="T20" s="1521"/>
      <c r="U20" s="1521"/>
    </row>
    <row r="21" spans="1:21">
      <c r="A21" s="1521"/>
      <c r="B21" s="1521"/>
      <c r="C21" s="2202"/>
      <c r="D21" s="1534" t="s">
        <v>411</v>
      </c>
      <c r="E21" s="2205"/>
      <c r="F21" s="2205"/>
      <c r="G21" s="2204"/>
      <c r="H21" s="1534" t="s">
        <v>411</v>
      </c>
      <c r="I21" s="2205"/>
      <c r="J21" s="2205"/>
      <c r="K21" s="2205"/>
      <c r="L21" s="1521"/>
      <c r="M21" s="1521"/>
      <c r="N21" s="1521"/>
      <c r="O21" s="1521"/>
      <c r="P21" s="1521"/>
      <c r="Q21" s="1521"/>
      <c r="R21" s="1521"/>
      <c r="S21" s="1521"/>
      <c r="T21" s="1521"/>
      <c r="U21" s="1521"/>
    </row>
    <row r="22" spans="1:21">
      <c r="A22" s="1521"/>
      <c r="B22" s="1521"/>
      <c r="C22" s="2202"/>
      <c r="D22" s="1534" t="s">
        <v>412</v>
      </c>
      <c r="E22" s="2205"/>
      <c r="F22" s="2205"/>
      <c r="G22" s="2204"/>
      <c r="H22" s="1534" t="s">
        <v>412</v>
      </c>
      <c r="I22" s="2205"/>
      <c r="J22" s="2205"/>
      <c r="K22" s="2205"/>
      <c r="L22" s="1521"/>
      <c r="M22" s="1521"/>
      <c r="N22" s="1521"/>
      <c r="O22" s="1521"/>
      <c r="P22" s="1521"/>
      <c r="Q22" s="1521"/>
      <c r="R22" s="1521"/>
      <c r="S22" s="1521"/>
      <c r="T22" s="1521"/>
      <c r="U22" s="1521"/>
    </row>
    <row r="23" spans="1:21">
      <c r="A23" s="1521"/>
      <c r="B23" s="1521"/>
      <c r="C23" s="1521"/>
      <c r="D23" s="1521"/>
      <c r="E23" s="1521"/>
      <c r="F23" s="1521"/>
      <c r="G23" s="1521"/>
      <c r="H23" s="1521"/>
      <c r="I23" s="1521"/>
      <c r="J23" s="1521"/>
      <c r="K23" s="1521"/>
      <c r="L23" s="1521"/>
      <c r="M23" s="1521"/>
      <c r="N23" s="1521"/>
      <c r="O23" s="1521"/>
      <c r="P23" s="1521"/>
      <c r="Q23" s="1521"/>
      <c r="R23" s="1521"/>
      <c r="S23" s="1521"/>
      <c r="T23" s="1521"/>
      <c r="U23" s="1521"/>
    </row>
    <row r="24" spans="1:21">
      <c r="A24" s="1521"/>
      <c r="B24" s="1521"/>
      <c r="C24" s="1521"/>
      <c r="D24" s="1521"/>
      <c r="E24" s="1521"/>
      <c r="F24" s="1521"/>
      <c r="G24" s="1521"/>
      <c r="H24" s="1521"/>
      <c r="I24" s="1521"/>
      <c r="J24" s="1521"/>
      <c r="K24" s="1521"/>
      <c r="L24" s="1521"/>
      <c r="M24" s="1521"/>
      <c r="N24" s="1521"/>
      <c r="O24" s="1521"/>
      <c r="P24" s="1521"/>
      <c r="Q24" s="1521"/>
      <c r="R24" s="1521"/>
      <c r="S24" s="1521"/>
      <c r="T24" s="1521"/>
      <c r="U24" s="1521"/>
    </row>
    <row r="25" spans="1:21">
      <c r="A25" s="1521"/>
      <c r="B25" s="1521"/>
      <c r="C25" s="1521"/>
      <c r="D25" s="1521"/>
      <c r="E25" s="1521"/>
      <c r="F25" s="1521"/>
      <c r="G25" s="1521"/>
      <c r="H25" s="1521"/>
      <c r="I25" s="1521"/>
      <c r="J25" s="1521"/>
      <c r="K25" s="1521"/>
      <c r="L25" s="1521"/>
      <c r="M25" s="1521"/>
      <c r="N25" s="1521"/>
      <c r="O25" s="1521"/>
      <c r="P25" s="1521"/>
      <c r="Q25" s="1521"/>
      <c r="R25" s="1521"/>
      <c r="S25" s="1521"/>
      <c r="T25" s="1521"/>
      <c r="U25" s="1521"/>
    </row>
    <row r="26" spans="1:21">
      <c r="A26" s="1521"/>
      <c r="B26" s="1521"/>
      <c r="C26" s="1521"/>
      <c r="D26" s="1521"/>
      <c r="E26" s="1521"/>
      <c r="F26" s="1521"/>
      <c r="G26" s="1521"/>
      <c r="H26" s="1521"/>
      <c r="I26" s="1521"/>
      <c r="J26" s="1535"/>
      <c r="K26" s="1521"/>
      <c r="L26" s="1521"/>
      <c r="M26" s="1536"/>
      <c r="N26" s="1521"/>
      <c r="O26" s="1521"/>
      <c r="P26" s="1521"/>
      <c r="Q26" s="1521"/>
      <c r="R26" s="1521"/>
      <c r="S26" s="1521"/>
      <c r="T26" s="1521"/>
      <c r="U26" s="1521"/>
    </row>
    <row r="27" spans="1:21">
      <c r="A27" s="1521"/>
      <c r="B27" s="1521"/>
      <c r="C27" s="1521"/>
      <c r="D27" s="1521"/>
      <c r="E27" s="1521"/>
      <c r="F27" s="1521"/>
      <c r="G27" s="1521"/>
      <c r="H27" s="1521"/>
      <c r="I27" s="1521"/>
      <c r="J27" s="1521"/>
      <c r="K27" s="1521"/>
      <c r="L27" s="1521"/>
      <c r="M27" s="1521"/>
      <c r="N27" s="1521"/>
      <c r="O27" s="1521"/>
      <c r="P27" s="1521"/>
      <c r="Q27" s="1521"/>
      <c r="R27" s="1521"/>
      <c r="S27" s="1521"/>
      <c r="T27" s="1521"/>
      <c r="U27" s="1521"/>
    </row>
    <row r="28" spans="1:21">
      <c r="A28" s="1521"/>
      <c r="B28" s="1521"/>
      <c r="C28" s="1521"/>
      <c r="D28" s="1521"/>
      <c r="E28" s="1521"/>
      <c r="F28" s="1521"/>
      <c r="G28" s="1521"/>
      <c r="H28" s="1521"/>
      <c r="I28" s="1521"/>
      <c r="J28" s="1537"/>
      <c r="K28" s="1521"/>
      <c r="L28" s="1521"/>
      <c r="M28" s="1521"/>
      <c r="N28" s="1521"/>
      <c r="O28" s="1521"/>
      <c r="P28" s="1521"/>
      <c r="Q28" s="1521"/>
      <c r="R28" s="1521"/>
      <c r="S28" s="1521"/>
      <c r="T28" s="1521"/>
      <c r="U28" s="1521"/>
    </row>
    <row r="29" spans="1:21">
      <c r="A29" s="1521"/>
      <c r="B29" s="1521"/>
      <c r="C29" s="1521"/>
      <c r="D29" s="1521"/>
      <c r="E29" s="1521"/>
      <c r="F29" s="1521"/>
      <c r="G29" s="1521"/>
      <c r="H29" s="1521"/>
      <c r="I29" s="1521"/>
      <c r="J29" s="1521"/>
      <c r="K29" s="1521"/>
      <c r="L29" s="1521"/>
      <c r="M29" s="1521"/>
      <c r="N29" s="1521"/>
      <c r="O29" s="1521"/>
      <c r="P29" s="1521"/>
      <c r="Q29" s="1521"/>
      <c r="R29" s="1521"/>
      <c r="S29" s="1521"/>
      <c r="T29" s="1521"/>
      <c r="U29" s="1521"/>
    </row>
    <row r="30" spans="1:21">
      <c r="A30" s="1521"/>
      <c r="B30" s="1521"/>
      <c r="C30" s="1521"/>
      <c r="D30" s="1521"/>
      <c r="E30" s="1521"/>
      <c r="F30" s="1521"/>
      <c r="G30" s="1521"/>
      <c r="H30" s="1521"/>
      <c r="I30" s="1521"/>
      <c r="J30" s="1537"/>
      <c r="K30" s="1521"/>
      <c r="L30" s="1521"/>
      <c r="M30" s="1521"/>
      <c r="N30" s="1521"/>
      <c r="O30" s="1521"/>
      <c r="P30" s="1521"/>
      <c r="Q30" s="1521"/>
      <c r="R30" s="1521"/>
      <c r="S30" s="1521"/>
      <c r="T30" s="1521"/>
      <c r="U30" s="1521"/>
    </row>
    <row r="31" spans="1:21">
      <c r="A31" s="2193" t="s">
        <v>48</v>
      </c>
      <c r="B31" s="2193"/>
      <c r="C31" s="2193"/>
      <c r="D31" s="2193"/>
      <c r="E31" s="2193"/>
      <c r="F31" s="2193"/>
      <c r="G31" s="2193"/>
      <c r="H31" s="2193"/>
      <c r="I31" s="2193"/>
      <c r="J31" s="2193"/>
      <c r="K31" s="2193"/>
      <c r="L31" s="2193"/>
      <c r="M31" s="2193"/>
      <c r="N31" s="1521"/>
      <c r="O31" s="1521"/>
      <c r="P31" s="1521"/>
      <c r="Q31" s="1521"/>
      <c r="R31" s="1521"/>
      <c r="S31" s="1521"/>
      <c r="T31" s="1521"/>
      <c r="U31" s="1521"/>
    </row>
    <row r="32" spans="1:21">
      <c r="A32" s="2194" t="s">
        <v>611</v>
      </c>
      <c r="B32" s="2194"/>
      <c r="C32" s="2194"/>
      <c r="D32" s="2194"/>
      <c r="E32" s="2194"/>
      <c r="F32" s="2194"/>
      <c r="G32" s="2194"/>
      <c r="H32" s="2194"/>
      <c r="I32" s="2194"/>
      <c r="J32" s="2194"/>
      <c r="K32" s="2194"/>
      <c r="L32" s="2194"/>
      <c r="M32" s="2194"/>
      <c r="N32" s="1521"/>
      <c r="O32" s="1521"/>
      <c r="P32" s="1521"/>
      <c r="Q32" s="1521"/>
      <c r="R32" s="1521"/>
      <c r="S32" s="1521"/>
      <c r="T32" s="1521"/>
      <c r="U32" s="1521"/>
    </row>
    <row r="33" spans="1:21">
      <c r="A33" s="2195" t="s">
        <v>17</v>
      </c>
      <c r="B33" s="2195"/>
      <c r="C33" s="2195"/>
      <c r="D33" s="2195"/>
      <c r="E33" s="2195"/>
      <c r="F33" s="2195"/>
      <c r="G33" s="2195"/>
      <c r="H33" s="2195"/>
      <c r="I33" s="2195"/>
      <c r="J33" s="2195"/>
      <c r="K33" s="2195"/>
      <c r="L33" s="2195"/>
      <c r="M33" s="2195"/>
      <c r="N33" s="1521"/>
      <c r="O33" s="1521"/>
      <c r="P33" s="1521"/>
      <c r="Q33" s="1521"/>
      <c r="R33" s="1521"/>
      <c r="S33" s="1521"/>
      <c r="T33" s="1521"/>
      <c r="U33" s="1521"/>
    </row>
    <row r="34" spans="1:21" ht="15.75" thickBot="1">
      <c r="A34" s="1538"/>
      <c r="B34" s="1538"/>
      <c r="C34" s="1538"/>
      <c r="D34" s="1538"/>
      <c r="E34" s="1538"/>
      <c r="F34" s="1538"/>
      <c r="G34" s="1538"/>
      <c r="H34" s="1538"/>
      <c r="I34" s="1538"/>
      <c r="J34" s="1538"/>
      <c r="K34" s="1538"/>
      <c r="L34" s="1538"/>
      <c r="M34" s="1538"/>
      <c r="N34" s="1521"/>
      <c r="O34" s="1521"/>
      <c r="P34" s="1521"/>
      <c r="Q34" s="1521"/>
      <c r="R34" s="1521"/>
      <c r="S34" s="1521"/>
      <c r="T34" s="1521"/>
      <c r="U34" s="1521"/>
    </row>
    <row r="35" spans="1:21" ht="16.5" thickTop="1" thickBot="1">
      <c r="A35" s="2196" t="s">
        <v>376</v>
      </c>
      <c r="B35" s="2197" t="s">
        <v>19</v>
      </c>
      <c r="C35" s="2197"/>
      <c r="D35" s="2197"/>
      <c r="E35" s="2198" t="s">
        <v>20</v>
      </c>
      <c r="F35" s="2198"/>
      <c r="G35" s="2199" t="s">
        <v>337</v>
      </c>
      <c r="H35" s="2199"/>
      <c r="I35" s="2199"/>
      <c r="J35" s="2199"/>
      <c r="K35" s="2199"/>
      <c r="L35" s="2199"/>
      <c r="M35" s="2199"/>
      <c r="N35" s="1521"/>
      <c r="O35" s="1521"/>
      <c r="P35" s="1521"/>
      <c r="Q35" s="1521"/>
      <c r="R35" s="1521"/>
      <c r="S35" s="1521"/>
      <c r="T35" s="1521"/>
      <c r="U35" s="1521"/>
    </row>
    <row r="36" spans="1:21" ht="15.75" thickTop="1">
      <c r="A36" s="2196"/>
      <c r="B36" s="2197"/>
      <c r="C36" s="2197"/>
      <c r="D36" s="2197"/>
      <c r="E36" s="2198"/>
      <c r="F36" s="2198"/>
      <c r="G36" s="2199"/>
      <c r="H36" s="2199"/>
      <c r="I36" s="2199"/>
      <c r="J36" s="2199"/>
      <c r="K36" s="2199"/>
      <c r="L36" s="2199"/>
      <c r="M36" s="2199"/>
      <c r="N36" s="1521"/>
      <c r="O36" s="1521"/>
      <c r="P36" s="1521"/>
      <c r="Q36" s="1521"/>
      <c r="R36" s="1521"/>
      <c r="S36" s="1521"/>
      <c r="T36" s="1521"/>
      <c r="U36" s="1521"/>
    </row>
    <row r="37" spans="1:21">
      <c r="A37" s="1539" t="s">
        <v>377</v>
      </c>
      <c r="B37" s="2206" t="s">
        <v>31</v>
      </c>
      <c r="C37" s="2206"/>
      <c r="D37" s="2206"/>
      <c r="E37" s="2207" t="s">
        <v>49</v>
      </c>
      <c r="F37" s="2207"/>
      <c r="G37" s="2208" t="s">
        <v>351</v>
      </c>
      <c r="H37" s="2208"/>
      <c r="I37" s="2208"/>
      <c r="J37" s="2208"/>
      <c r="K37" s="2208"/>
      <c r="L37" s="2208"/>
      <c r="M37" s="2208"/>
      <c r="N37" s="1521"/>
      <c r="O37" s="1521"/>
      <c r="P37" s="1521"/>
      <c r="Q37" s="1521"/>
      <c r="R37" s="1521"/>
      <c r="S37" s="1521"/>
      <c r="T37" s="1521"/>
      <c r="U37" s="1521"/>
    </row>
    <row r="38" spans="1:21" ht="15.75" thickBot="1">
      <c r="A38" s="2209" t="s">
        <v>21</v>
      </c>
      <c r="B38" s="2209"/>
      <c r="C38" s="2210" t="s">
        <v>50</v>
      </c>
      <c r="D38" s="2210"/>
      <c r="E38" s="2210"/>
      <c r="F38" s="2210"/>
      <c r="G38" s="2210"/>
      <c r="H38" s="2210"/>
      <c r="I38" s="2210"/>
      <c r="J38" s="2210"/>
      <c r="K38" s="2210"/>
      <c r="L38" s="2210"/>
      <c r="M38" s="2210"/>
      <c r="N38" s="1521"/>
      <c r="O38" s="1521"/>
      <c r="P38" s="1521"/>
      <c r="Q38" s="1521"/>
      <c r="R38" s="1521"/>
      <c r="S38" s="1521"/>
      <c r="T38" s="1521"/>
      <c r="U38" s="1521"/>
    </row>
    <row r="39" spans="1:21" ht="16.5" thickTop="1" thickBot="1">
      <c r="A39" s="2209"/>
      <c r="B39" s="2209"/>
      <c r="C39" s="695" t="s">
        <v>51</v>
      </c>
      <c r="D39" s="696">
        <v>2025</v>
      </c>
      <c r="E39" s="2211" t="s">
        <v>3</v>
      </c>
      <c r="F39" s="2211"/>
      <c r="G39" s="2211" t="s">
        <v>3</v>
      </c>
      <c r="H39" s="2211"/>
      <c r="I39" s="697" t="s">
        <v>3</v>
      </c>
      <c r="J39" s="2211" t="s">
        <v>3</v>
      </c>
      <c r="K39" s="2211"/>
      <c r="L39" s="2212" t="s">
        <v>52</v>
      </c>
      <c r="M39" s="2213" t="s">
        <v>22</v>
      </c>
      <c r="N39" s="1521"/>
      <c r="O39" s="1521"/>
      <c r="P39" s="1521"/>
      <c r="Q39" s="1521"/>
      <c r="R39" s="1521"/>
      <c r="S39" s="1521"/>
      <c r="T39" s="1521"/>
      <c r="U39" s="1521"/>
    </row>
    <row r="40" spans="1:21" ht="37.5" thickTop="1" thickBot="1">
      <c r="A40" s="2209"/>
      <c r="B40" s="2209"/>
      <c r="C40" s="699" t="s">
        <v>53</v>
      </c>
      <c r="D40" s="700" t="s">
        <v>23</v>
      </c>
      <c r="E40" s="701" t="s">
        <v>535</v>
      </c>
      <c r="F40" s="702" t="s">
        <v>23</v>
      </c>
      <c r="G40" s="701" t="s">
        <v>536</v>
      </c>
      <c r="H40" s="702" t="s">
        <v>23</v>
      </c>
      <c r="I40" s="703" t="s">
        <v>54</v>
      </c>
      <c r="J40" s="701" t="s">
        <v>24</v>
      </c>
      <c r="K40" s="702" t="s">
        <v>23</v>
      </c>
      <c r="L40" s="2212"/>
      <c r="M40" s="2213"/>
      <c r="N40" s="1521"/>
      <c r="O40" s="1521"/>
      <c r="P40" s="1521"/>
      <c r="Q40" s="1521"/>
      <c r="R40" s="1521"/>
      <c r="S40" s="1521"/>
      <c r="T40" s="1521"/>
      <c r="U40" s="1521"/>
    </row>
    <row r="41" spans="1:21" ht="16.5" thickTop="1" thickBot="1">
      <c r="A41" s="2209"/>
      <c r="B41" s="2209"/>
      <c r="C41" s="704" t="s">
        <v>341</v>
      </c>
      <c r="D41" s="704" t="s">
        <v>342</v>
      </c>
      <c r="E41" s="704" t="s">
        <v>343</v>
      </c>
      <c r="F41" s="704" t="s">
        <v>344</v>
      </c>
      <c r="G41" s="704" t="s">
        <v>345</v>
      </c>
      <c r="H41" s="704" t="s">
        <v>346</v>
      </c>
      <c r="I41" s="704" t="s">
        <v>25</v>
      </c>
      <c r="J41" s="704" t="s">
        <v>347</v>
      </c>
      <c r="K41" s="704" t="s">
        <v>348</v>
      </c>
      <c r="L41" s="704" t="s">
        <v>26</v>
      </c>
      <c r="M41" s="1540" t="s">
        <v>27</v>
      </c>
      <c r="N41" s="1521"/>
      <c r="O41" s="1521"/>
      <c r="P41" s="1521"/>
      <c r="Q41" s="1521"/>
      <c r="R41" s="1521"/>
      <c r="S41" s="1521"/>
      <c r="T41" s="1521"/>
      <c r="U41" s="1521"/>
    </row>
    <row r="42" spans="1:21" ht="15.75" thickTop="1">
      <c r="A42" s="2232" t="s">
        <v>34</v>
      </c>
      <c r="B42" s="2232"/>
      <c r="C42" s="1541"/>
      <c r="D42" s="1542"/>
      <c r="E42" s="1541"/>
      <c r="F42" s="1542"/>
      <c r="G42" s="1541"/>
      <c r="H42" s="1542"/>
      <c r="I42" s="1543"/>
      <c r="J42" s="1541"/>
      <c r="K42" s="1542"/>
      <c r="L42" s="1541"/>
      <c r="M42" s="1544"/>
      <c r="N42" s="1521"/>
      <c r="O42" s="1521"/>
      <c r="P42" s="1521"/>
      <c r="Q42" s="1521"/>
      <c r="R42" s="1521"/>
      <c r="S42" s="1521"/>
      <c r="T42" s="1521"/>
      <c r="U42" s="1521"/>
    </row>
    <row r="43" spans="1:21">
      <c r="A43" s="1545" t="s">
        <v>28</v>
      </c>
      <c r="B43" s="1546" t="s">
        <v>29</v>
      </c>
      <c r="C43" s="1541"/>
      <c r="D43" s="1542"/>
      <c r="E43" s="1541"/>
      <c r="F43" s="1542"/>
      <c r="G43" s="1541"/>
      <c r="H43" s="1542"/>
      <c r="I43" s="1547"/>
      <c r="J43" s="1541"/>
      <c r="K43" s="1542"/>
      <c r="L43" s="1541"/>
      <c r="M43" s="1544"/>
      <c r="N43" s="1521"/>
      <c r="O43" s="1521"/>
      <c r="P43" s="1521"/>
      <c r="Q43" s="1521"/>
      <c r="R43" s="1521"/>
      <c r="S43" s="1521"/>
      <c r="T43" s="1521"/>
      <c r="U43" s="1521"/>
    </row>
    <row r="44" spans="1:21">
      <c r="A44" s="1548" t="s">
        <v>358</v>
      </c>
      <c r="B44" s="1549" t="s">
        <v>36</v>
      </c>
      <c r="C44" s="1550">
        <v>57560867</v>
      </c>
      <c r="D44" s="1551">
        <f>C44/C51*100</f>
        <v>52.496179925301689</v>
      </c>
      <c r="E44" s="1550">
        <v>63300000</v>
      </c>
      <c r="F44" s="1550">
        <f>E44/E51*100</f>
        <v>54.531357684355619</v>
      </c>
      <c r="G44" s="1550">
        <v>63300000</v>
      </c>
      <c r="H44" s="1550">
        <f>G44/G51*100</f>
        <v>54.437564499484004</v>
      </c>
      <c r="I44" s="1550">
        <f>G44-E44</f>
        <v>0</v>
      </c>
      <c r="J44" s="1550">
        <v>20373243</v>
      </c>
      <c r="K44" s="1550">
        <f>J44/J51*100</f>
        <v>65.123560677154202</v>
      </c>
      <c r="L44" s="1550">
        <f>G44-J44</f>
        <v>42926757</v>
      </c>
      <c r="M44" s="1552">
        <f>J44/G44*100</f>
        <v>32.185218009478675</v>
      </c>
      <c r="N44" s="1521"/>
      <c r="O44" s="1521"/>
      <c r="P44" s="1521"/>
      <c r="Q44" s="1521"/>
      <c r="R44" s="1521"/>
      <c r="S44" s="1521"/>
      <c r="T44" s="1521"/>
      <c r="U44" s="1521"/>
    </row>
    <row r="45" spans="1:21">
      <c r="A45" s="1548" t="s">
        <v>359</v>
      </c>
      <c r="B45" s="1549" t="s">
        <v>37</v>
      </c>
      <c r="C45" s="1550">
        <v>9547007</v>
      </c>
      <c r="D45" s="1551">
        <f>C45/C51*100</f>
        <v>8.7069813805986396</v>
      </c>
      <c r="E45" s="1550">
        <v>9652000</v>
      </c>
      <c r="F45" s="1550">
        <f>E45/E51*100</f>
        <v>8.3149552033080631</v>
      </c>
      <c r="G45" s="1550">
        <v>9652000</v>
      </c>
      <c r="H45" s="1550">
        <f>G45/G51*100</f>
        <v>8.3006535947712408</v>
      </c>
      <c r="I45" s="1550">
        <f t="shared" ref="I45" si="3">G45-E45</f>
        <v>0</v>
      </c>
      <c r="J45" s="1550">
        <v>3291635</v>
      </c>
      <c r="K45" s="1550">
        <f>J45/J51*100</f>
        <v>10.521790352647562</v>
      </c>
      <c r="L45" s="1550">
        <f>G45-J45</f>
        <v>6360365</v>
      </c>
      <c r="M45" s="1552">
        <f>J45/G45*100</f>
        <v>34.103139245752175</v>
      </c>
      <c r="N45" s="1521"/>
      <c r="O45" s="1521"/>
      <c r="P45" s="1521"/>
      <c r="Q45" s="1521"/>
      <c r="R45" s="1521"/>
      <c r="S45" s="1521"/>
      <c r="T45" s="1521"/>
      <c r="U45" s="1521"/>
    </row>
    <row r="46" spans="1:21">
      <c r="A46" s="1548" t="s">
        <v>360</v>
      </c>
      <c r="B46" s="1549" t="s">
        <v>38</v>
      </c>
      <c r="C46" s="1550">
        <v>42439851</v>
      </c>
      <c r="D46" s="1551">
        <f>C46/C51*100</f>
        <v>38.705637531467254</v>
      </c>
      <c r="E46" s="1550">
        <v>43128000</v>
      </c>
      <c r="F46" s="1550">
        <f>E46/E51*100</f>
        <v>37.153687112336321</v>
      </c>
      <c r="G46" s="1550">
        <v>43128000</v>
      </c>
      <c r="H46" s="1550">
        <f>G46/G51*100</f>
        <v>37.089783281733745</v>
      </c>
      <c r="I46" s="1550">
        <f>G46-E46</f>
        <v>0</v>
      </c>
      <c r="J46" s="1550">
        <v>7619104</v>
      </c>
      <c r="K46" s="1550">
        <f>J46/J51*100</f>
        <v>24.35464897019823</v>
      </c>
      <c r="L46" s="1550">
        <f t="shared" ref="L46:L51" si="4">G46-J46</f>
        <v>35508896</v>
      </c>
      <c r="M46" s="1552">
        <f>J46/G46*100</f>
        <v>17.666258579113336</v>
      </c>
      <c r="N46" s="1521"/>
      <c r="O46" s="1521"/>
      <c r="P46" s="1521"/>
      <c r="Q46" s="1521"/>
      <c r="R46" s="1521"/>
      <c r="S46" s="1521"/>
      <c r="T46" s="1521"/>
      <c r="U46" s="1521"/>
    </row>
    <row r="47" spans="1:21">
      <c r="A47" s="1548" t="s">
        <v>361</v>
      </c>
      <c r="B47" s="1549" t="s">
        <v>39</v>
      </c>
      <c r="C47" s="1550">
        <v>0</v>
      </c>
      <c r="D47" s="1551">
        <f t="shared" ref="D47" si="5">C47/C54*100</f>
        <v>0</v>
      </c>
      <c r="E47" s="1550">
        <v>0</v>
      </c>
      <c r="F47" s="1550">
        <f>E47/E53*100</f>
        <v>0</v>
      </c>
      <c r="G47" s="1550">
        <v>0</v>
      </c>
      <c r="H47" s="1550">
        <v>0</v>
      </c>
      <c r="I47" s="1550">
        <v>0</v>
      </c>
      <c r="J47" s="1550">
        <v>0</v>
      </c>
      <c r="K47" s="1550">
        <v>0</v>
      </c>
      <c r="L47" s="1550">
        <f t="shared" si="4"/>
        <v>0</v>
      </c>
      <c r="M47" s="1552">
        <v>0</v>
      </c>
      <c r="N47" s="1521"/>
      <c r="O47" s="1521"/>
      <c r="P47" s="1521"/>
      <c r="Q47" s="1521"/>
      <c r="R47" s="1521"/>
      <c r="S47" s="1521"/>
      <c r="T47" s="1521"/>
      <c r="U47" s="1521"/>
    </row>
    <row r="48" spans="1:21">
      <c r="A48" s="1548" t="s">
        <v>362</v>
      </c>
      <c r="B48" s="1549" t="s">
        <v>40</v>
      </c>
      <c r="C48" s="1551">
        <v>0</v>
      </c>
      <c r="D48" s="1551">
        <v>0</v>
      </c>
      <c r="E48" s="1551">
        <v>0</v>
      </c>
      <c r="F48" s="1551">
        <f t="shared" ref="F48" si="6">E48/E54*100</f>
        <v>0</v>
      </c>
      <c r="G48" s="1551">
        <v>0</v>
      </c>
      <c r="H48" s="1551">
        <v>0</v>
      </c>
      <c r="I48" s="1550">
        <v>0</v>
      </c>
      <c r="J48" s="1550">
        <v>0</v>
      </c>
      <c r="K48" s="1550">
        <v>0</v>
      </c>
      <c r="L48" s="1550">
        <f t="shared" si="4"/>
        <v>0</v>
      </c>
      <c r="M48" s="1552">
        <v>0</v>
      </c>
      <c r="N48" s="1521"/>
      <c r="O48" s="1521"/>
      <c r="P48" s="1521"/>
      <c r="Q48" s="1521"/>
      <c r="R48" s="1521"/>
      <c r="S48" s="1521"/>
      <c r="T48" s="1521"/>
      <c r="U48" s="1521"/>
    </row>
    <row r="49" spans="1:21">
      <c r="A49" s="1548" t="s">
        <v>363</v>
      </c>
      <c r="B49" s="1549" t="s">
        <v>41</v>
      </c>
      <c r="C49" s="1551">
        <v>0</v>
      </c>
      <c r="D49" s="1551">
        <v>0</v>
      </c>
      <c r="E49" s="1551">
        <v>0</v>
      </c>
      <c r="F49" s="1551">
        <v>0</v>
      </c>
      <c r="G49" s="1551">
        <v>0</v>
      </c>
      <c r="H49" s="1551">
        <v>0</v>
      </c>
      <c r="I49" s="1550">
        <v>0</v>
      </c>
      <c r="J49" s="1550">
        <v>0</v>
      </c>
      <c r="K49" s="1550">
        <v>0</v>
      </c>
      <c r="L49" s="1550">
        <f t="shared" si="4"/>
        <v>0</v>
      </c>
      <c r="M49" s="1552">
        <v>0</v>
      </c>
      <c r="N49" s="1521"/>
      <c r="O49" s="1521"/>
      <c r="P49" s="1521"/>
      <c r="Q49" s="1521"/>
      <c r="R49" s="1521"/>
      <c r="S49" s="1521"/>
      <c r="T49" s="1521"/>
      <c r="U49" s="1521"/>
    </row>
    <row r="50" spans="1:21">
      <c r="A50" s="1548" t="s">
        <v>364</v>
      </c>
      <c r="B50" s="1549" t="s">
        <v>42</v>
      </c>
      <c r="C50" s="1551">
        <v>100000</v>
      </c>
      <c r="D50" s="1551">
        <f>C50/C51*100</f>
        <v>9.1201162632421229E-2</v>
      </c>
      <c r="E50" s="1551">
        <v>0</v>
      </c>
      <c r="F50" s="1551">
        <v>0</v>
      </c>
      <c r="G50" s="1551">
        <v>200000</v>
      </c>
      <c r="H50" s="1551">
        <f>G50/G51*100</f>
        <v>0.17199862401100791</v>
      </c>
      <c r="I50" s="1550">
        <v>200000</v>
      </c>
      <c r="J50" s="1550">
        <v>0</v>
      </c>
      <c r="K50" s="1550">
        <f>J50/J51*100</f>
        <v>0</v>
      </c>
      <c r="L50" s="1550">
        <f t="shared" si="4"/>
        <v>200000</v>
      </c>
      <c r="M50" s="1552">
        <v>0</v>
      </c>
      <c r="N50" s="1521"/>
      <c r="O50" s="1521"/>
      <c r="P50" s="1521"/>
      <c r="Q50" s="1521"/>
      <c r="R50" s="1521"/>
      <c r="S50" s="1521"/>
      <c r="T50" s="1521"/>
      <c r="U50" s="1521"/>
    </row>
    <row r="51" spans="1:21">
      <c r="A51" s="1553"/>
      <c r="B51" s="1554" t="s">
        <v>55</v>
      </c>
      <c r="C51" s="1555">
        <v>109647725</v>
      </c>
      <c r="D51" s="1555">
        <f>C51/C59*100</f>
        <v>39.31143191195806</v>
      </c>
      <c r="E51" s="1555">
        <v>116080000</v>
      </c>
      <c r="F51" s="1556">
        <f>E51/E59*100</f>
        <v>69.475700263346894</v>
      </c>
      <c r="G51" s="1555">
        <f>G44+G45+G46+G50</f>
        <v>116280000</v>
      </c>
      <c r="H51" s="1556">
        <f>G51/G59*100</f>
        <v>69.512195121951208</v>
      </c>
      <c r="I51" s="1557">
        <f t="shared" ref="I51:J51" si="7">I44+I45+I46+I50</f>
        <v>200000</v>
      </c>
      <c r="J51" s="1557">
        <f t="shared" si="7"/>
        <v>31283982</v>
      </c>
      <c r="K51" s="1557">
        <f>J51/J59*100</f>
        <v>100</v>
      </c>
      <c r="L51" s="1557">
        <f t="shared" si="4"/>
        <v>84996018</v>
      </c>
      <c r="M51" s="1558">
        <f>J51/G51*100</f>
        <v>26.904009287925696</v>
      </c>
      <c r="N51" s="1521"/>
      <c r="O51" s="1521"/>
      <c r="P51" s="1521"/>
      <c r="Q51" s="1521"/>
      <c r="R51" s="1521"/>
      <c r="S51" s="1521"/>
      <c r="T51" s="1521"/>
      <c r="U51" s="1521"/>
    </row>
    <row r="52" spans="1:21" ht="20.100000000000001" customHeight="1">
      <c r="A52" s="1548" t="s">
        <v>365</v>
      </c>
      <c r="B52" s="1549" t="s">
        <v>43</v>
      </c>
      <c r="C52" s="1551">
        <v>0</v>
      </c>
      <c r="D52" s="1551">
        <v>0</v>
      </c>
      <c r="E52" s="1551">
        <v>0</v>
      </c>
      <c r="F52" s="1551">
        <v>0</v>
      </c>
      <c r="G52" s="1551">
        <v>0</v>
      </c>
      <c r="H52" s="1551">
        <v>0</v>
      </c>
      <c r="I52" s="1550">
        <v>0</v>
      </c>
      <c r="J52" s="1550">
        <v>0</v>
      </c>
      <c r="K52" s="1550">
        <v>0</v>
      </c>
      <c r="L52" s="1550">
        <v>0</v>
      </c>
      <c r="M52" s="1552">
        <v>0</v>
      </c>
      <c r="N52" s="1521"/>
      <c r="O52" s="1521"/>
      <c r="P52" s="1521"/>
      <c r="Q52" s="1521"/>
      <c r="R52" s="1521"/>
      <c r="S52" s="1521"/>
      <c r="T52" s="1521"/>
      <c r="U52" s="1521"/>
    </row>
    <row r="53" spans="1:21" ht="18" customHeight="1">
      <c r="A53" s="1548" t="s">
        <v>366</v>
      </c>
      <c r="B53" s="1549" t="s">
        <v>44</v>
      </c>
      <c r="C53" s="1551">
        <v>169272985</v>
      </c>
      <c r="D53" s="1551">
        <v>0</v>
      </c>
      <c r="E53" s="1551">
        <v>51000000</v>
      </c>
      <c r="F53" s="1551">
        <v>0</v>
      </c>
      <c r="G53" s="1551">
        <v>51000000</v>
      </c>
      <c r="H53" s="1551">
        <v>0</v>
      </c>
      <c r="I53" s="1550">
        <f>G53-E53</f>
        <v>0</v>
      </c>
      <c r="J53" s="1550">
        <v>0</v>
      </c>
      <c r="K53" s="1550">
        <v>0</v>
      </c>
      <c r="L53" s="1550">
        <f>G53-J53</f>
        <v>51000000</v>
      </c>
      <c r="M53" s="1552">
        <f>J53/G53*100</f>
        <v>0</v>
      </c>
      <c r="N53" s="1521"/>
      <c r="O53" s="1521"/>
      <c r="P53" s="1521"/>
      <c r="Q53" s="1521"/>
      <c r="R53" s="1521"/>
      <c r="S53" s="1521"/>
      <c r="T53" s="1521"/>
      <c r="U53" s="1521"/>
    </row>
    <row r="54" spans="1:21" ht="21" customHeight="1">
      <c r="A54" s="1553"/>
      <c r="B54" s="1554" t="s">
        <v>56</v>
      </c>
      <c r="C54" s="1555">
        <v>169272985</v>
      </c>
      <c r="D54" s="1555">
        <f>C54/C59*100</f>
        <v>60.68856808804194</v>
      </c>
      <c r="E54" s="1555">
        <v>51000000</v>
      </c>
      <c r="F54" s="1555">
        <f>E54/E59*100</f>
        <v>30.524299736653099</v>
      </c>
      <c r="G54" s="1555">
        <v>51000000</v>
      </c>
      <c r="H54" s="1555">
        <f>G54/G59*100</f>
        <v>30.487804878048781</v>
      </c>
      <c r="I54" s="1557">
        <v>0</v>
      </c>
      <c r="J54" s="1557">
        <f>J53</f>
        <v>0</v>
      </c>
      <c r="K54" s="1557">
        <f>J54/J59*100</f>
        <v>0</v>
      </c>
      <c r="L54" s="1557">
        <f>(G54-J54)</f>
        <v>51000000</v>
      </c>
      <c r="M54" s="1558">
        <f>(J54/G54)*100</f>
        <v>0</v>
      </c>
      <c r="N54" s="1521"/>
      <c r="O54" s="1521"/>
      <c r="P54" s="1521"/>
      <c r="Q54" s="1521"/>
      <c r="R54" s="1521"/>
      <c r="S54" s="1521"/>
      <c r="T54" s="1521"/>
      <c r="U54" s="1521"/>
    </row>
    <row r="55" spans="1:21" ht="15" customHeight="1">
      <c r="A55" s="1548" t="s">
        <v>365</v>
      </c>
      <c r="B55" s="1549" t="s">
        <v>43</v>
      </c>
      <c r="C55" s="1551">
        <v>0</v>
      </c>
      <c r="D55" s="1551">
        <v>0</v>
      </c>
      <c r="E55" s="1551">
        <v>0</v>
      </c>
      <c r="F55" s="1551">
        <v>0</v>
      </c>
      <c r="G55" s="1551">
        <v>0</v>
      </c>
      <c r="H55" s="1551">
        <v>0</v>
      </c>
      <c r="I55" s="1550">
        <v>0</v>
      </c>
      <c r="J55" s="1550">
        <v>0</v>
      </c>
      <c r="K55" s="1550">
        <v>0</v>
      </c>
      <c r="L55" s="1550">
        <v>0</v>
      </c>
      <c r="M55" s="1558">
        <v>0</v>
      </c>
      <c r="N55" s="1521"/>
      <c r="O55" s="1521"/>
      <c r="P55" s="1521"/>
      <c r="Q55" s="1521"/>
      <c r="R55" s="1521"/>
      <c r="S55" s="1521"/>
      <c r="T55" s="1521"/>
      <c r="U55" s="1521"/>
    </row>
    <row r="56" spans="1:21" ht="32.25" customHeight="1">
      <c r="A56" s="1548" t="s">
        <v>366</v>
      </c>
      <c r="B56" s="1549" t="s">
        <v>44</v>
      </c>
      <c r="C56" s="1551">
        <v>0</v>
      </c>
      <c r="D56" s="1551">
        <v>0</v>
      </c>
      <c r="E56" s="1551">
        <v>0</v>
      </c>
      <c r="F56" s="1551">
        <v>0</v>
      </c>
      <c r="G56" s="1551">
        <v>0</v>
      </c>
      <c r="H56" s="1551">
        <v>0</v>
      </c>
      <c r="I56" s="1550">
        <v>0</v>
      </c>
      <c r="J56" s="1550">
        <v>0</v>
      </c>
      <c r="K56" s="1550">
        <v>0</v>
      </c>
      <c r="L56" s="1550">
        <v>0</v>
      </c>
      <c r="M56" s="1558">
        <v>0</v>
      </c>
      <c r="N56" s="1521"/>
      <c r="O56" s="1521"/>
      <c r="P56" s="1521"/>
      <c r="Q56" s="1521"/>
      <c r="R56" s="1521"/>
      <c r="S56" s="1521"/>
      <c r="T56" s="1521"/>
      <c r="U56" s="1521"/>
    </row>
    <row r="57" spans="1:21" ht="51" customHeight="1">
      <c r="A57" s="1553"/>
      <c r="B57" s="1554" t="s">
        <v>57</v>
      </c>
      <c r="C57" s="1555">
        <v>0</v>
      </c>
      <c r="D57" s="1555">
        <v>0</v>
      </c>
      <c r="E57" s="1555">
        <v>0</v>
      </c>
      <c r="F57" s="1555">
        <v>0</v>
      </c>
      <c r="G57" s="1555">
        <v>0</v>
      </c>
      <c r="H57" s="1555">
        <v>0</v>
      </c>
      <c r="I57" s="1557">
        <v>0</v>
      </c>
      <c r="J57" s="1557">
        <v>0</v>
      </c>
      <c r="K57" s="1557">
        <v>0</v>
      </c>
      <c r="L57" s="1557">
        <v>0</v>
      </c>
      <c r="M57" s="1558">
        <v>0</v>
      </c>
      <c r="N57" s="1521"/>
      <c r="O57" s="1521"/>
      <c r="P57" s="1521"/>
      <c r="Q57" s="1521"/>
      <c r="R57" s="1521"/>
      <c r="S57" s="1521"/>
      <c r="T57" s="1521"/>
      <c r="U57" s="1521"/>
    </row>
    <row r="58" spans="1:21" ht="18" customHeight="1">
      <c r="A58" s="1559"/>
      <c r="B58" s="1560" t="s">
        <v>58</v>
      </c>
      <c r="C58" s="1561">
        <v>169272985</v>
      </c>
      <c r="D58" s="1561">
        <f>C58/C59*100</f>
        <v>60.68856808804194</v>
      </c>
      <c r="E58" s="1561">
        <f>E54</f>
        <v>51000000</v>
      </c>
      <c r="F58" s="1561">
        <f>E58/E59*100</f>
        <v>30.524299736653099</v>
      </c>
      <c r="G58" s="1561">
        <v>51000000</v>
      </c>
      <c r="H58" s="1561">
        <f>G58/G59*100</f>
        <v>30.487804878048781</v>
      </c>
      <c r="I58" s="1562">
        <f>G58-E58</f>
        <v>0</v>
      </c>
      <c r="J58" s="1562">
        <f>J54</f>
        <v>0</v>
      </c>
      <c r="K58" s="1562">
        <f t="shared" ref="K58" si="8">K54</f>
        <v>0</v>
      </c>
      <c r="L58" s="1562">
        <f>L54</f>
        <v>51000000</v>
      </c>
      <c r="M58" s="1558">
        <f t="shared" ref="M58:M59" si="9">(J58/G58)*100</f>
        <v>0</v>
      </c>
      <c r="N58" s="1521"/>
      <c r="O58" s="1521"/>
      <c r="P58" s="1521"/>
      <c r="Q58" s="1521"/>
      <c r="R58" s="1521"/>
      <c r="S58" s="1521"/>
      <c r="T58" s="1521"/>
      <c r="U58" s="1521"/>
    </row>
    <row r="59" spans="1:21" ht="15" customHeight="1">
      <c r="A59" s="1559"/>
      <c r="B59" s="1560" t="s">
        <v>59</v>
      </c>
      <c r="C59" s="1562">
        <f>C51+C54</f>
        <v>278920710</v>
      </c>
      <c r="D59" s="1562">
        <f>C59/C62*100</f>
        <v>100.23276603727811</v>
      </c>
      <c r="E59" s="1562">
        <f>E51+E54</f>
        <v>167080000</v>
      </c>
      <c r="F59" s="1562">
        <f>E59/E59*100</f>
        <v>100</v>
      </c>
      <c r="G59" s="1562">
        <f>G54+G51</f>
        <v>167280000</v>
      </c>
      <c r="H59" s="1562">
        <f t="shared" ref="H59:K59" si="10">H54+H51</f>
        <v>99.999999999999986</v>
      </c>
      <c r="I59" s="1562">
        <f t="shared" si="10"/>
        <v>200000</v>
      </c>
      <c r="J59" s="1562">
        <f>J54+J51</f>
        <v>31283982</v>
      </c>
      <c r="K59" s="1562">
        <f t="shared" si="10"/>
        <v>100</v>
      </c>
      <c r="L59" s="1562">
        <f>L54+L51</f>
        <v>135996018</v>
      </c>
      <c r="M59" s="1558">
        <f t="shared" si="9"/>
        <v>18.701567431850787</v>
      </c>
      <c r="N59" s="1521"/>
      <c r="O59" s="1563"/>
      <c r="P59" s="1521"/>
      <c r="Q59" s="1521"/>
      <c r="R59" s="1521"/>
      <c r="S59" s="1521"/>
      <c r="T59" s="1521"/>
      <c r="U59" s="1521"/>
    </row>
    <row r="60" spans="1:21" ht="15" customHeight="1">
      <c r="A60" s="1553"/>
      <c r="B60" s="1554" t="s">
        <v>60</v>
      </c>
      <c r="C60" s="1557">
        <v>0</v>
      </c>
      <c r="D60" s="1557"/>
      <c r="E60" s="1557"/>
      <c r="F60" s="1557"/>
      <c r="G60" s="1557"/>
      <c r="H60" s="1557"/>
      <c r="I60" s="1557"/>
      <c r="J60" s="1557">
        <v>0</v>
      </c>
      <c r="K60" s="1557"/>
      <c r="L60" s="1557"/>
      <c r="M60" s="1558"/>
      <c r="N60" s="1521"/>
      <c r="O60" s="1563"/>
      <c r="P60" s="1521"/>
      <c r="Q60" s="1521"/>
      <c r="R60" s="1521"/>
      <c r="S60" s="1521"/>
      <c r="T60" s="1521"/>
      <c r="U60" s="1521"/>
    </row>
    <row r="61" spans="1:21" ht="15" customHeight="1">
      <c r="A61" s="1553"/>
      <c r="B61" s="1554" t="s">
        <v>61</v>
      </c>
      <c r="C61" s="1557">
        <v>0</v>
      </c>
      <c r="D61" s="1557"/>
      <c r="E61" s="1557"/>
      <c r="F61" s="1557"/>
      <c r="G61" s="1557"/>
      <c r="H61" s="1557"/>
      <c r="I61" s="1557"/>
      <c r="J61" s="1557">
        <v>0</v>
      </c>
      <c r="K61" s="1557"/>
      <c r="L61" s="1557"/>
      <c r="M61" s="1558"/>
      <c r="N61" s="1521"/>
      <c r="O61" s="1521"/>
      <c r="P61" s="1521"/>
      <c r="Q61" s="1521"/>
      <c r="R61" s="1521"/>
      <c r="S61" s="1521"/>
      <c r="T61" s="1521"/>
      <c r="U61" s="1521"/>
    </row>
    <row r="62" spans="1:21" ht="15" customHeight="1" thickBot="1">
      <c r="A62" s="1559"/>
      <c r="B62" s="1560" t="s">
        <v>62</v>
      </c>
      <c r="C62" s="1562">
        <v>278272985</v>
      </c>
      <c r="D62" s="1562"/>
      <c r="E62" s="1562"/>
      <c r="F62" s="1562"/>
      <c r="G62" s="1562"/>
      <c r="H62" s="1562"/>
      <c r="I62" s="1562"/>
      <c r="J62" s="1562">
        <f>J59</f>
        <v>31283982</v>
      </c>
      <c r="K62" s="1562"/>
      <c r="L62" s="1562"/>
      <c r="M62" s="1564"/>
      <c r="N62" s="1521"/>
      <c r="O62" s="1521"/>
      <c r="P62" s="1521"/>
      <c r="Q62" s="1521"/>
      <c r="R62" s="1521"/>
      <c r="S62" s="1521"/>
      <c r="T62" s="1521"/>
      <c r="U62" s="1521"/>
    </row>
    <row r="63" spans="1:21" ht="15" customHeight="1" thickTop="1">
      <c r="A63" s="2233" t="s">
        <v>63</v>
      </c>
      <c r="B63" s="2233"/>
      <c r="C63" s="1565"/>
      <c r="D63" s="1566"/>
      <c r="E63" s="1565"/>
      <c r="F63" s="1566"/>
      <c r="G63" s="1565"/>
      <c r="H63" s="1566"/>
      <c r="I63" s="1567"/>
      <c r="J63" s="1565"/>
      <c r="K63" s="1566"/>
      <c r="L63" s="1565"/>
      <c r="M63" s="1568"/>
      <c r="N63" s="1521"/>
      <c r="O63" s="1521"/>
      <c r="P63" s="1521"/>
      <c r="Q63" s="1521"/>
      <c r="R63" s="1521"/>
      <c r="S63" s="1521"/>
      <c r="T63" s="1521"/>
      <c r="U63" s="1521"/>
    </row>
    <row r="64" spans="1:21" ht="18" customHeight="1">
      <c r="A64" s="1569" t="s">
        <v>35</v>
      </c>
      <c r="B64" s="1546" t="s">
        <v>29</v>
      </c>
      <c r="C64" s="1541"/>
      <c r="D64" s="1542"/>
      <c r="E64" s="1541"/>
      <c r="F64" s="1542"/>
      <c r="G64" s="1541"/>
      <c r="H64" s="1542"/>
      <c r="I64" s="1547"/>
      <c r="J64" s="1541"/>
      <c r="K64" s="1542"/>
      <c r="L64" s="1541"/>
      <c r="M64" s="1544"/>
      <c r="N64" s="1521"/>
      <c r="O64" s="1521"/>
      <c r="P64" s="1521"/>
      <c r="Q64" s="1521"/>
      <c r="R64" s="1521"/>
      <c r="S64" s="1521"/>
      <c r="T64" s="1521"/>
      <c r="U64" s="1521"/>
    </row>
    <row r="65" spans="1:21" ht="15" customHeight="1">
      <c r="A65" s="1548"/>
      <c r="B65" s="1570" t="s">
        <v>64</v>
      </c>
      <c r="C65" s="1562">
        <f>C51</f>
        <v>109647725</v>
      </c>
      <c r="D65" s="1562">
        <f>C65/C82*100</f>
        <v>39.31143191195806</v>
      </c>
      <c r="E65" s="1562">
        <f>E51</f>
        <v>116080000</v>
      </c>
      <c r="F65" s="1562">
        <v>78.3</v>
      </c>
      <c r="G65" s="1562">
        <f>G51</f>
        <v>116280000</v>
      </c>
      <c r="H65" s="1562">
        <f>G65/G82</f>
        <v>0.69512195121951215</v>
      </c>
      <c r="I65" s="1562">
        <f>G65-E65</f>
        <v>200000</v>
      </c>
      <c r="J65" s="1562">
        <f>J51</f>
        <v>31283982</v>
      </c>
      <c r="K65" s="1562">
        <f>J65/J82*100</f>
        <v>100</v>
      </c>
      <c r="L65" s="1562">
        <f>L51</f>
        <v>84996018</v>
      </c>
      <c r="M65" s="1564">
        <f>L65/L82*100</f>
        <v>62.49890198990974</v>
      </c>
      <c r="N65" s="1521"/>
      <c r="O65" s="1521"/>
      <c r="P65" s="1521"/>
      <c r="Q65" s="1521"/>
      <c r="R65" s="1521"/>
      <c r="S65" s="1521"/>
      <c r="T65" s="1521"/>
      <c r="U65" s="1521"/>
    </row>
    <row r="66" spans="1:21" ht="15" customHeight="1">
      <c r="A66" s="1548" t="s">
        <v>65</v>
      </c>
      <c r="B66" s="1571" t="s">
        <v>66</v>
      </c>
      <c r="C66" s="1550"/>
      <c r="D66" s="1550"/>
      <c r="E66" s="1550"/>
      <c r="F66" s="1550"/>
      <c r="G66" s="1550"/>
      <c r="H66" s="1550"/>
      <c r="I66" s="1562">
        <f t="shared" ref="I66:I69" si="11">G66-E66</f>
        <v>0</v>
      </c>
      <c r="J66" s="1550"/>
      <c r="K66" s="1550"/>
      <c r="L66" s="1550"/>
      <c r="M66" s="1552"/>
      <c r="N66" s="1521"/>
      <c r="O66" s="1521"/>
      <c r="P66" s="1521"/>
      <c r="Q66" s="1521"/>
      <c r="R66" s="1521"/>
      <c r="S66" s="1521"/>
      <c r="T66" s="1521"/>
      <c r="U66" s="1521"/>
    </row>
    <row r="67" spans="1:21" ht="15" customHeight="1">
      <c r="A67" s="1548" t="s">
        <v>612</v>
      </c>
      <c r="B67" s="1571" t="s">
        <v>613</v>
      </c>
      <c r="C67" s="1550">
        <v>100864531</v>
      </c>
      <c r="D67" s="1550">
        <f>C67/C65*100</f>
        <v>91.989624955738932</v>
      </c>
      <c r="E67" s="1550">
        <f>E44+E45+38700000</f>
        <v>111652000</v>
      </c>
      <c r="F67" s="1550">
        <f>E67/E65*100</f>
        <v>96.185389386629922</v>
      </c>
      <c r="G67" s="1550">
        <f>G44+G45+38700000+200000</f>
        <v>111852000</v>
      </c>
      <c r="H67" s="1550">
        <f>G67/G65*100</f>
        <v>96.191950464396285</v>
      </c>
      <c r="I67" s="1562">
        <f t="shared" si="11"/>
        <v>200000</v>
      </c>
      <c r="J67" s="1550">
        <f>J51-J68</f>
        <v>31283982</v>
      </c>
      <c r="K67" s="1550">
        <f>J67/J65*100</f>
        <v>100</v>
      </c>
      <c r="L67" s="1550">
        <f>G67-J67</f>
        <v>80568018</v>
      </c>
      <c r="M67" s="1552">
        <f>L67/L65*100</f>
        <v>94.790344178241384</v>
      </c>
      <c r="N67" s="1521"/>
      <c r="O67" s="1521"/>
      <c r="P67" s="1521"/>
      <c r="Q67" s="1521"/>
      <c r="R67" s="1521"/>
      <c r="S67" s="1521"/>
      <c r="T67" s="1521"/>
      <c r="U67" s="1521"/>
    </row>
    <row r="68" spans="1:21" ht="18">
      <c r="A68" s="1548" t="s">
        <v>614</v>
      </c>
      <c r="B68" s="1571" t="s">
        <v>615</v>
      </c>
      <c r="C68" s="1550">
        <v>4295780</v>
      </c>
      <c r="D68" s="1550">
        <f>C68/C65*100</f>
        <v>3.9178013041310251</v>
      </c>
      <c r="E68" s="1550">
        <v>4428000</v>
      </c>
      <c r="F68" s="1550">
        <f>E68/E65*100</f>
        <v>3.8146106133700899</v>
      </c>
      <c r="G68" s="1550">
        <v>4428000</v>
      </c>
      <c r="H68" s="1550">
        <f>G68/G65*100</f>
        <v>3.8080495356037152</v>
      </c>
      <c r="I68" s="1562">
        <f t="shared" si="11"/>
        <v>0</v>
      </c>
      <c r="J68" s="1550">
        <v>0</v>
      </c>
      <c r="K68" s="1550">
        <f>J68/J65*100</f>
        <v>0</v>
      </c>
      <c r="L68" s="1550">
        <f>G68-J68</f>
        <v>4428000</v>
      </c>
      <c r="M68" s="1552">
        <f>L68/L65*100</f>
        <v>5.2096558217586146</v>
      </c>
      <c r="N68" s="1521"/>
      <c r="O68" s="1521"/>
      <c r="P68" s="1521"/>
      <c r="Q68" s="1521"/>
      <c r="R68" s="1521"/>
      <c r="S68" s="1521"/>
      <c r="T68" s="1521"/>
      <c r="U68" s="1521"/>
    </row>
    <row r="69" spans="1:21" ht="18">
      <c r="A69" s="1548" t="s">
        <v>616</v>
      </c>
      <c r="B69" s="1571" t="s">
        <v>615</v>
      </c>
      <c r="C69" s="1550">
        <v>4487414</v>
      </c>
      <c r="D69" s="1550" t="e">
        <f>C69/C66*100</f>
        <v>#DIV/0!</v>
      </c>
      <c r="E69" s="1550">
        <v>0</v>
      </c>
      <c r="F69" s="1550">
        <v>0</v>
      </c>
      <c r="G69" s="1550">
        <v>0</v>
      </c>
      <c r="H69" s="1550">
        <v>0</v>
      </c>
      <c r="I69" s="1562">
        <f t="shared" si="11"/>
        <v>0</v>
      </c>
      <c r="J69" s="1550">
        <v>0</v>
      </c>
      <c r="K69" s="1550">
        <f>J69/J65*100</f>
        <v>0</v>
      </c>
      <c r="L69" s="1550">
        <f>G69-J69</f>
        <v>0</v>
      </c>
      <c r="M69" s="1552">
        <v>0</v>
      </c>
      <c r="N69" s="1521"/>
      <c r="O69" s="1521"/>
      <c r="P69" s="1521"/>
      <c r="Q69" s="1521"/>
      <c r="R69" s="1521"/>
      <c r="S69" s="1521"/>
      <c r="T69" s="1521"/>
      <c r="U69" s="1521"/>
    </row>
    <row r="70" spans="1:21">
      <c r="A70" s="1548"/>
      <c r="B70" s="1570" t="s">
        <v>67</v>
      </c>
      <c r="C70" s="1562">
        <f>C72+C73+C74+C75</f>
        <v>169272985</v>
      </c>
      <c r="D70" s="1562">
        <f>C70/C82*100</f>
        <v>60.68856808804194</v>
      </c>
      <c r="E70" s="1562">
        <f>E58</f>
        <v>51000000</v>
      </c>
      <c r="F70" s="1562">
        <f>E70/E82*100</f>
        <v>30.487804878048781</v>
      </c>
      <c r="G70" s="1562">
        <f>G54</f>
        <v>51000000</v>
      </c>
      <c r="H70" s="1562">
        <f>G70/G82*100</f>
        <v>30.487804878048781</v>
      </c>
      <c r="I70" s="1562">
        <f t="shared" ref="I70:J70" si="12">I67+I68</f>
        <v>200000</v>
      </c>
      <c r="J70" s="1562">
        <f t="shared" si="12"/>
        <v>31283982</v>
      </c>
      <c r="K70" s="1562">
        <f>J70/J82</f>
        <v>1</v>
      </c>
      <c r="L70" s="1562">
        <f>L67+L68</f>
        <v>84996018</v>
      </c>
      <c r="M70" s="1552">
        <f>J70/G70*100</f>
        <v>61.341141176470593</v>
      </c>
      <c r="N70" s="1521"/>
      <c r="O70" s="1521"/>
      <c r="P70" s="1521"/>
      <c r="Q70" s="1521"/>
      <c r="R70" s="1521"/>
      <c r="S70" s="1521"/>
      <c r="T70" s="1521"/>
      <c r="U70" s="1521"/>
    </row>
    <row r="71" spans="1:21">
      <c r="A71" s="1548" t="s">
        <v>65</v>
      </c>
      <c r="B71" s="1571" t="s">
        <v>66</v>
      </c>
      <c r="C71" s="1550"/>
      <c r="D71" s="1550"/>
      <c r="E71" s="1550"/>
      <c r="F71" s="1550"/>
      <c r="G71" s="1550"/>
      <c r="H71" s="1550"/>
      <c r="I71" s="1562"/>
      <c r="J71" s="1550"/>
      <c r="K71" s="1550"/>
      <c r="L71" s="1550"/>
      <c r="M71" s="1552"/>
      <c r="N71" s="1521"/>
      <c r="O71" s="1521"/>
      <c r="P71" s="1521"/>
      <c r="Q71" s="1521"/>
      <c r="R71" s="1521"/>
      <c r="S71" s="1521"/>
      <c r="T71" s="1521"/>
      <c r="U71" s="1521"/>
    </row>
    <row r="72" spans="1:21">
      <c r="A72" s="1548" t="s">
        <v>617</v>
      </c>
      <c r="B72" s="1571" t="s">
        <v>618</v>
      </c>
      <c r="C72" s="1550">
        <v>500000</v>
      </c>
      <c r="D72" s="1550">
        <f>C72/C77*100</f>
        <v>0.29538086068488723</v>
      </c>
      <c r="E72" s="1550"/>
      <c r="F72" s="1550">
        <f>E72/E70*100</f>
        <v>0</v>
      </c>
      <c r="G72" s="1550">
        <v>0</v>
      </c>
      <c r="H72" s="1550">
        <f>G72/G70*100</f>
        <v>0</v>
      </c>
      <c r="I72" s="1562">
        <f t="shared" ref="I72:I76" si="13">G72-E72</f>
        <v>0</v>
      </c>
      <c r="J72" s="1550">
        <v>0</v>
      </c>
      <c r="K72" s="1550">
        <v>0</v>
      </c>
      <c r="L72" s="1550">
        <f>G72-J72</f>
        <v>0</v>
      </c>
      <c r="M72" s="1552">
        <f>L72/L77*100</f>
        <v>0</v>
      </c>
      <c r="N72" s="1521"/>
      <c r="O72" s="1521"/>
      <c r="P72" s="1521"/>
      <c r="Q72" s="1521"/>
      <c r="R72" s="1521"/>
      <c r="S72" s="1521"/>
      <c r="T72" s="1521"/>
      <c r="U72" s="1521"/>
    </row>
    <row r="73" spans="1:21">
      <c r="A73" s="1548" t="s">
        <v>619</v>
      </c>
      <c r="B73" s="1571" t="s">
        <v>620</v>
      </c>
      <c r="C73" s="1550">
        <v>36888000</v>
      </c>
      <c r="D73" s="1550">
        <f>C73/C77*100</f>
        <v>21.792018377888237</v>
      </c>
      <c r="E73" s="1550">
        <v>51000000</v>
      </c>
      <c r="F73" s="1550">
        <f>E73/E70*100</f>
        <v>100</v>
      </c>
      <c r="G73" s="1550">
        <v>51000000</v>
      </c>
      <c r="H73" s="1550">
        <f>G73/G70*100</f>
        <v>100</v>
      </c>
      <c r="I73" s="1562">
        <f>G73-E73</f>
        <v>0</v>
      </c>
      <c r="J73" s="1550">
        <v>0</v>
      </c>
      <c r="K73" s="1550">
        <v>0</v>
      </c>
      <c r="L73" s="1550">
        <f t="shared" ref="L73:L76" si="14">G73-J73</f>
        <v>51000000</v>
      </c>
      <c r="M73" s="1552">
        <f>L73/L77*100</f>
        <v>100</v>
      </c>
      <c r="N73" s="1521"/>
      <c r="O73" s="1521"/>
      <c r="P73" s="1521"/>
      <c r="Q73" s="1521"/>
      <c r="R73" s="1521"/>
      <c r="S73" s="1521"/>
      <c r="T73" s="1521"/>
      <c r="U73" s="1521"/>
    </row>
    <row r="74" spans="1:21" ht="18">
      <c r="A74" s="1548" t="s">
        <v>621</v>
      </c>
      <c r="B74" s="1571" t="s">
        <v>622</v>
      </c>
      <c r="C74" s="1550">
        <v>10509947</v>
      </c>
      <c r="D74" s="1550">
        <f>C74/C77*100</f>
        <v>6.2088743812250966</v>
      </c>
      <c r="E74" s="1550">
        <v>0</v>
      </c>
      <c r="F74" s="1550">
        <v>0</v>
      </c>
      <c r="G74" s="1550">
        <v>0</v>
      </c>
      <c r="H74" s="1550">
        <f>G74/G70*100</f>
        <v>0</v>
      </c>
      <c r="I74" s="1562">
        <f t="shared" si="13"/>
        <v>0</v>
      </c>
      <c r="J74" s="1550">
        <v>0</v>
      </c>
      <c r="K74" s="1550">
        <v>0</v>
      </c>
      <c r="L74" s="1550">
        <f t="shared" si="14"/>
        <v>0</v>
      </c>
      <c r="M74" s="1552">
        <f>L74/L77*100</f>
        <v>0</v>
      </c>
      <c r="N74" s="1521"/>
      <c r="O74" s="1521"/>
      <c r="P74" s="1521"/>
      <c r="Q74" s="1521"/>
      <c r="R74" s="1521"/>
      <c r="S74" s="1521"/>
      <c r="T74" s="1521"/>
      <c r="U74" s="1521"/>
    </row>
    <row r="75" spans="1:21" ht="18">
      <c r="A75" s="1548" t="s">
        <v>623</v>
      </c>
      <c r="B75" s="1571" t="s">
        <v>624</v>
      </c>
      <c r="C75" s="1550">
        <v>121375038</v>
      </c>
      <c r="D75" s="1550">
        <v>0</v>
      </c>
      <c r="E75" s="1550">
        <v>0</v>
      </c>
      <c r="F75" s="1550">
        <v>0</v>
      </c>
      <c r="G75" s="1550">
        <v>0</v>
      </c>
      <c r="H75" s="1550">
        <f>G75/G70*100</f>
        <v>0</v>
      </c>
      <c r="I75" s="1562">
        <f t="shared" si="13"/>
        <v>0</v>
      </c>
      <c r="J75" s="1550">
        <v>0</v>
      </c>
      <c r="K75" s="1550">
        <v>0</v>
      </c>
      <c r="L75" s="1550">
        <f t="shared" si="14"/>
        <v>0</v>
      </c>
      <c r="M75" s="1552">
        <f>L75/L77*100</f>
        <v>0</v>
      </c>
      <c r="N75" s="1521"/>
      <c r="O75" s="1521"/>
      <c r="P75" s="1521"/>
      <c r="Q75" s="1521"/>
      <c r="R75" s="1521"/>
      <c r="S75" s="1521"/>
      <c r="T75" s="1521"/>
      <c r="U75" s="1521"/>
    </row>
    <row r="76" spans="1:21">
      <c r="A76" s="1548" t="s">
        <v>625</v>
      </c>
      <c r="B76" s="1571" t="s">
        <v>626</v>
      </c>
      <c r="C76" s="1550">
        <v>0</v>
      </c>
      <c r="D76" s="1550">
        <v>0</v>
      </c>
      <c r="E76" s="1550">
        <v>0</v>
      </c>
      <c r="F76" s="1550">
        <v>0</v>
      </c>
      <c r="G76" s="1550">
        <v>0</v>
      </c>
      <c r="H76" s="1550">
        <v>0</v>
      </c>
      <c r="I76" s="1562">
        <f t="shared" si="13"/>
        <v>0</v>
      </c>
      <c r="J76" s="1550">
        <v>0</v>
      </c>
      <c r="K76" s="1550">
        <v>0</v>
      </c>
      <c r="L76" s="1550">
        <f t="shared" si="14"/>
        <v>0</v>
      </c>
      <c r="M76" s="1552">
        <v>0</v>
      </c>
      <c r="N76" s="1521"/>
      <c r="O76" s="1521"/>
      <c r="P76" s="1521"/>
      <c r="Q76" s="1521"/>
      <c r="R76" s="1521"/>
      <c r="S76" s="1521"/>
      <c r="T76" s="1521"/>
      <c r="U76" s="1521"/>
    </row>
    <row r="77" spans="1:21" ht="33" customHeight="1">
      <c r="A77" s="1548"/>
      <c r="B77" s="1572" t="s">
        <v>56</v>
      </c>
      <c r="C77" s="1557">
        <f>C70</f>
        <v>169272985</v>
      </c>
      <c r="D77" s="1557">
        <f>C77/C82*100</f>
        <v>60.68856808804194</v>
      </c>
      <c r="E77" s="1557">
        <f>E73</f>
        <v>51000000</v>
      </c>
      <c r="F77" s="1557">
        <f>E77/E82*100</f>
        <v>30.487804878048781</v>
      </c>
      <c r="G77" s="1557">
        <f>G70</f>
        <v>51000000</v>
      </c>
      <c r="H77" s="1557">
        <f>G77/G82*100</f>
        <v>30.487804878048781</v>
      </c>
      <c r="I77" s="1562">
        <f>I75+I74+I73+I72</f>
        <v>0</v>
      </c>
      <c r="J77" s="1557">
        <f>SUM(J72:J76)</f>
        <v>0</v>
      </c>
      <c r="K77" s="1557">
        <f>J77/J82*100</f>
        <v>0</v>
      </c>
      <c r="L77" s="1557">
        <f>SUM(L72:L76)</f>
        <v>51000000</v>
      </c>
      <c r="M77" s="1558">
        <f>L77/L82*100</f>
        <v>37.501098010090267</v>
      </c>
      <c r="N77" s="1521"/>
      <c r="O77" s="1521"/>
      <c r="P77" s="1521"/>
      <c r="Q77" s="1521"/>
      <c r="R77" s="1521"/>
      <c r="S77" s="1521"/>
      <c r="T77" s="1521"/>
      <c r="U77" s="1521"/>
    </row>
    <row r="78" spans="1:21" ht="94.5" customHeight="1">
      <c r="A78" s="1548" t="s">
        <v>65</v>
      </c>
      <c r="B78" s="1571" t="s">
        <v>66</v>
      </c>
      <c r="C78" s="1550"/>
      <c r="D78" s="1550"/>
      <c r="E78" s="1550"/>
      <c r="F78" s="1550"/>
      <c r="G78" s="1550"/>
      <c r="H78" s="1550"/>
      <c r="I78" s="1550"/>
      <c r="J78" s="1550"/>
      <c r="K78" s="1550"/>
      <c r="L78" s="1550"/>
      <c r="M78" s="1552"/>
      <c r="N78" s="1521"/>
      <c r="O78" s="1521"/>
      <c r="P78" s="1521"/>
      <c r="Q78" s="1521"/>
      <c r="R78" s="1521"/>
      <c r="S78" s="1521"/>
      <c r="T78" s="1521"/>
      <c r="U78" s="1521"/>
    </row>
    <row r="79" spans="1:21" ht="18">
      <c r="A79" s="1548"/>
      <c r="B79" s="1572" t="s">
        <v>57</v>
      </c>
      <c r="C79" s="1557">
        <v>0</v>
      </c>
      <c r="D79" s="1557">
        <v>0</v>
      </c>
      <c r="E79" s="1557">
        <v>0</v>
      </c>
      <c r="F79" s="1557">
        <v>0</v>
      </c>
      <c r="G79" s="1557">
        <v>0</v>
      </c>
      <c r="H79" s="1557">
        <v>0</v>
      </c>
      <c r="I79" s="1557">
        <v>0</v>
      </c>
      <c r="J79" s="1557">
        <v>0</v>
      </c>
      <c r="K79" s="1557">
        <v>0</v>
      </c>
      <c r="L79" s="1557">
        <v>0</v>
      </c>
      <c r="M79" s="1558">
        <v>0</v>
      </c>
      <c r="N79" s="1521"/>
      <c r="O79" s="1521"/>
      <c r="P79" s="1521"/>
      <c r="Q79" s="1521"/>
      <c r="R79" s="1521"/>
      <c r="S79" s="1521"/>
      <c r="T79" s="1521"/>
      <c r="U79" s="1521"/>
    </row>
    <row r="80" spans="1:21">
      <c r="A80" s="1548" t="s">
        <v>65</v>
      </c>
      <c r="B80" s="1571" t="s">
        <v>66</v>
      </c>
      <c r="C80" s="1550"/>
      <c r="D80" s="1550"/>
      <c r="E80" s="1550"/>
      <c r="F80" s="1550"/>
      <c r="G80" s="1550"/>
      <c r="H80" s="1550"/>
      <c r="I80" s="1550"/>
      <c r="J80" s="1550"/>
      <c r="K80" s="1550"/>
      <c r="L80" s="1550"/>
      <c r="M80" s="1552"/>
      <c r="N80" s="1521"/>
      <c r="O80" s="1521"/>
      <c r="P80" s="1521"/>
      <c r="Q80" s="1521"/>
      <c r="R80" s="1521"/>
      <c r="S80" s="1521"/>
      <c r="T80" s="1521"/>
      <c r="U80" s="1521"/>
    </row>
    <row r="81" spans="1:21" ht="63" customHeight="1">
      <c r="A81" s="1548" t="s">
        <v>65</v>
      </c>
      <c r="B81" s="1571" t="s">
        <v>66</v>
      </c>
      <c r="C81" s="1550"/>
      <c r="D81" s="1550"/>
      <c r="E81" s="1550"/>
      <c r="F81" s="1550"/>
      <c r="G81" s="1550"/>
      <c r="H81" s="1550"/>
      <c r="I81" s="1550"/>
      <c r="J81" s="1550"/>
      <c r="K81" s="1550"/>
      <c r="L81" s="1550"/>
      <c r="M81" s="1552"/>
      <c r="N81" s="1521"/>
      <c r="O81" s="1521"/>
      <c r="P81" s="1521"/>
      <c r="Q81" s="1521"/>
      <c r="R81" s="1521"/>
      <c r="S81" s="1521"/>
      <c r="T81" s="1521"/>
      <c r="U81" s="1521"/>
    </row>
    <row r="82" spans="1:21" ht="15.75" thickBot="1">
      <c r="A82" s="1548"/>
      <c r="B82" s="1573" t="s">
        <v>62</v>
      </c>
      <c r="C82" s="1574">
        <f>C77+C65</f>
        <v>278920710</v>
      </c>
      <c r="D82" s="1574"/>
      <c r="E82" s="1574">
        <f>G82</f>
        <v>167280000</v>
      </c>
      <c r="F82" s="1574"/>
      <c r="G82" s="1574">
        <f>G65+G70</f>
        <v>167280000</v>
      </c>
      <c r="H82" s="1574"/>
      <c r="I82" s="1574">
        <f>I77+I65</f>
        <v>200000</v>
      </c>
      <c r="J82" s="1574">
        <f>J77+J65</f>
        <v>31283982</v>
      </c>
      <c r="K82" s="1574"/>
      <c r="L82" s="1574">
        <f>L77+L65</f>
        <v>135996018</v>
      </c>
      <c r="M82" s="1575"/>
      <c r="N82" s="1521"/>
      <c r="O82" s="1521"/>
      <c r="P82" s="1521"/>
      <c r="Q82" s="1521"/>
      <c r="R82" s="1521"/>
      <c r="S82" s="1521"/>
      <c r="T82" s="1521"/>
      <c r="U82" s="1521"/>
    </row>
    <row r="83" spans="1:21" ht="39" customHeight="1" thickTop="1">
      <c r="A83" s="2234"/>
      <c r="B83" s="2234"/>
      <c r="C83" s="2234"/>
      <c r="D83" s="2234"/>
      <c r="E83" s="2234"/>
      <c r="F83" s="2234"/>
      <c r="G83" s="2234"/>
      <c r="H83" s="2234"/>
      <c r="I83" s="2234"/>
      <c r="J83" s="2234"/>
      <c r="K83" s="2234"/>
      <c r="L83" s="2234"/>
      <c r="M83" s="2234"/>
      <c r="N83" s="1521"/>
      <c r="O83" s="1521"/>
      <c r="P83" s="1521"/>
      <c r="Q83" s="1521"/>
      <c r="R83" s="1521"/>
      <c r="S83" s="1521"/>
      <c r="T83" s="1521"/>
      <c r="U83" s="1521"/>
    </row>
    <row r="84" spans="1:21">
      <c r="A84" s="1576"/>
      <c r="B84" s="1538"/>
      <c r="C84" s="1538"/>
      <c r="D84" s="1538"/>
      <c r="E84" s="1538"/>
      <c r="F84" s="1538"/>
      <c r="G84" s="1538"/>
      <c r="H84" s="1538"/>
      <c r="I84" s="1538"/>
      <c r="J84" s="1538"/>
      <c r="K84" s="1538"/>
      <c r="L84" s="1538"/>
      <c r="M84" s="1538"/>
      <c r="N84" s="1521"/>
      <c r="O84" s="1521"/>
      <c r="P84" s="1521"/>
      <c r="Q84" s="1521"/>
      <c r="R84" s="1521"/>
      <c r="S84" s="1521"/>
      <c r="T84" s="1521"/>
      <c r="U84" s="1521"/>
    </row>
    <row r="85" spans="1:21">
      <c r="A85" s="2235" t="s">
        <v>408</v>
      </c>
      <c r="B85" s="1577"/>
      <c r="C85" s="2235" t="s">
        <v>409</v>
      </c>
      <c r="D85" s="2235"/>
      <c r="E85" s="1577" t="s">
        <v>410</v>
      </c>
      <c r="F85" s="2236"/>
      <c r="G85" s="2236"/>
      <c r="H85" s="1577"/>
      <c r="I85" s="1577"/>
      <c r="J85" s="1577"/>
      <c r="K85" s="1577"/>
      <c r="L85" s="1577"/>
      <c r="M85" s="1538"/>
      <c r="N85" s="1521"/>
      <c r="O85" s="1521"/>
      <c r="P85" s="1521"/>
      <c r="Q85" s="1521"/>
      <c r="R85" s="1521"/>
      <c r="S85" s="1521"/>
      <c r="T85" s="1521"/>
      <c r="U85" s="1521"/>
    </row>
    <row r="86" spans="1:21">
      <c r="A86" s="2235"/>
      <c r="B86" s="1577" t="s">
        <v>411</v>
      </c>
      <c r="C86" s="2235"/>
      <c r="D86" s="2235"/>
      <c r="E86" s="1577" t="s">
        <v>411</v>
      </c>
      <c r="F86" s="2237"/>
      <c r="G86" s="2237"/>
      <c r="H86" s="1577"/>
      <c r="I86" s="1577"/>
      <c r="J86" s="1577"/>
      <c r="K86" s="1577"/>
      <c r="L86" s="1577"/>
      <c r="M86" s="1538"/>
      <c r="N86" s="1521"/>
      <c r="O86" s="1521"/>
      <c r="P86" s="1521"/>
      <c r="Q86" s="1521"/>
      <c r="R86" s="1521"/>
      <c r="S86" s="1521"/>
      <c r="T86" s="1521"/>
      <c r="U86" s="1521"/>
    </row>
    <row r="87" spans="1:21" ht="78.75" customHeight="1">
      <c r="A87" s="2235"/>
      <c r="B87" s="1577" t="s">
        <v>412</v>
      </c>
      <c r="C87" s="2235"/>
      <c r="D87" s="2235"/>
      <c r="E87" s="1577" t="s">
        <v>412</v>
      </c>
      <c r="F87" s="2237"/>
      <c r="G87" s="2237"/>
      <c r="H87" s="1577"/>
      <c r="I87" s="1577"/>
      <c r="J87" s="1577"/>
      <c r="K87" s="1577"/>
      <c r="L87" s="1577"/>
      <c r="M87" s="1538"/>
      <c r="N87" s="1521"/>
      <c r="O87" s="1521"/>
      <c r="P87" s="1521"/>
      <c r="Q87" s="1521"/>
      <c r="R87" s="1521"/>
      <c r="S87" s="1521"/>
      <c r="T87" s="1521"/>
      <c r="U87" s="1521"/>
    </row>
    <row r="88" spans="1:21">
      <c r="A88" s="1521"/>
      <c r="B88" s="1521"/>
      <c r="C88" s="1521"/>
      <c r="D88" s="1521"/>
      <c r="E88" s="1521"/>
      <c r="F88" s="1521"/>
      <c r="G88" s="1521"/>
      <c r="H88" s="1521"/>
      <c r="I88" s="1521"/>
      <c r="J88" s="1521"/>
      <c r="K88" s="1521"/>
      <c r="L88" s="1521"/>
      <c r="M88" s="1521"/>
      <c r="N88" s="1521"/>
      <c r="O88" s="1521"/>
      <c r="P88" s="1521"/>
      <c r="Q88" s="1521"/>
      <c r="R88" s="1521"/>
      <c r="S88" s="1521"/>
      <c r="T88" s="1521"/>
      <c r="U88" s="1521"/>
    </row>
    <row r="89" spans="1:21" ht="22.5" customHeight="1">
      <c r="A89" s="1521"/>
      <c r="B89" s="1521"/>
      <c r="C89" s="1521"/>
      <c r="D89" s="1521"/>
      <c r="E89" s="1521"/>
      <c r="F89" s="1521"/>
      <c r="G89" s="1521"/>
      <c r="H89" s="1521"/>
      <c r="I89" s="1521"/>
      <c r="J89" s="1521"/>
      <c r="K89" s="1521"/>
      <c r="L89" s="1521"/>
      <c r="M89" s="1521"/>
      <c r="N89" s="1521"/>
      <c r="O89" s="1521"/>
      <c r="P89" s="1521"/>
      <c r="Q89" s="1521"/>
      <c r="R89" s="1521"/>
      <c r="S89" s="1521"/>
      <c r="T89" s="1521"/>
      <c r="U89" s="1521"/>
    </row>
    <row r="90" spans="1:21">
      <c r="A90" s="1521"/>
      <c r="B90" s="1521"/>
      <c r="C90" s="1521"/>
      <c r="D90" s="1521"/>
      <c r="E90" s="1521"/>
      <c r="F90" s="1521"/>
      <c r="G90" s="1521"/>
      <c r="H90" s="1521"/>
      <c r="I90" s="1521"/>
      <c r="J90" s="1521"/>
      <c r="K90" s="1521"/>
      <c r="L90" s="1521"/>
      <c r="M90" s="1521"/>
      <c r="N90" s="1521"/>
      <c r="O90" s="1521"/>
      <c r="P90" s="1521"/>
      <c r="Q90" s="1521"/>
      <c r="R90" s="1521"/>
      <c r="S90" s="1521"/>
      <c r="T90" s="1521"/>
      <c r="U90" s="1521"/>
    </row>
    <row r="91" spans="1:21">
      <c r="A91" s="1521"/>
      <c r="B91" s="1521"/>
      <c r="C91" s="1521"/>
      <c r="D91" s="1521"/>
      <c r="E91" s="1521"/>
      <c r="F91" s="1521"/>
      <c r="G91" s="1521"/>
      <c r="H91" s="1521"/>
      <c r="I91" s="1521"/>
      <c r="J91" s="1521"/>
      <c r="K91" s="1521"/>
      <c r="L91" s="1521"/>
      <c r="M91" s="1521"/>
      <c r="N91" s="1521"/>
      <c r="O91" s="1521"/>
      <c r="P91" s="1521"/>
      <c r="Q91" s="1521"/>
      <c r="R91" s="1521"/>
      <c r="S91" s="1521"/>
      <c r="T91" s="1521"/>
      <c r="U91" s="1521"/>
    </row>
    <row r="92" spans="1:21">
      <c r="A92" s="1538"/>
      <c r="B92" s="1538"/>
      <c r="C92" s="2249" t="s">
        <v>68</v>
      </c>
      <c r="D92" s="2249"/>
      <c r="E92" s="2249"/>
      <c r="F92" s="2249"/>
      <c r="G92" s="2249"/>
      <c r="H92" s="2249"/>
      <c r="I92" s="2249"/>
      <c r="J92" s="2249"/>
      <c r="K92" s="2249"/>
      <c r="L92" s="2249"/>
      <c r="M92" s="2249"/>
      <c r="N92" s="2249"/>
      <c r="O92" s="2249"/>
      <c r="P92" s="2249"/>
      <c r="Q92" s="2249"/>
      <c r="R92" s="2249"/>
      <c r="S92" s="2249"/>
      <c r="T92" s="1538"/>
      <c r="U92" s="1538"/>
    </row>
    <row r="93" spans="1:21" ht="15.75" thickBot="1">
      <c r="A93" s="1538"/>
      <c r="B93" s="1538"/>
      <c r="C93" s="2250" t="s">
        <v>609</v>
      </c>
      <c r="D93" s="2250"/>
      <c r="E93" s="2250"/>
      <c r="F93" s="2250"/>
      <c r="G93" s="2250"/>
      <c r="H93" s="2250"/>
      <c r="I93" s="2250"/>
      <c r="J93" s="2250"/>
      <c r="K93" s="2250"/>
      <c r="L93" s="2250"/>
      <c r="M93" s="2250"/>
      <c r="N93" s="2250"/>
      <c r="O93" s="2250"/>
      <c r="P93" s="2250"/>
      <c r="Q93" s="2250"/>
      <c r="R93" s="2250"/>
      <c r="S93" s="2250"/>
      <c r="T93" s="2250"/>
      <c r="U93" s="2250"/>
    </row>
    <row r="94" spans="1:21" ht="15.75" thickTop="1">
      <c r="A94" s="2214"/>
      <c r="B94" s="2215"/>
      <c r="C94" s="2216" t="s">
        <v>0</v>
      </c>
      <c r="D94" s="2219" t="s">
        <v>28</v>
      </c>
      <c r="E94" s="2220"/>
      <c r="F94" s="2225" t="s">
        <v>45</v>
      </c>
      <c r="G94" s="2225" t="s">
        <v>1</v>
      </c>
      <c r="H94" s="2228" t="s">
        <v>2</v>
      </c>
      <c r="I94" s="2225" t="s">
        <v>3</v>
      </c>
      <c r="J94" s="2219" t="s">
        <v>4</v>
      </c>
      <c r="K94" s="2238" t="s">
        <v>5</v>
      </c>
      <c r="L94" s="2239"/>
      <c r="M94" s="2239"/>
      <c r="N94" s="2239"/>
      <c r="O94" s="2239"/>
      <c r="P94" s="2239"/>
      <c r="Q94" s="2239"/>
      <c r="R94" s="2239"/>
      <c r="S94" s="2239"/>
      <c r="T94" s="2239"/>
      <c r="U94" s="2240"/>
    </row>
    <row r="95" spans="1:21">
      <c r="A95" s="2214"/>
      <c r="B95" s="2215"/>
      <c r="C95" s="2217"/>
      <c r="D95" s="2221"/>
      <c r="E95" s="2222"/>
      <c r="F95" s="2226"/>
      <c r="G95" s="2226"/>
      <c r="H95" s="2229"/>
      <c r="I95" s="2231"/>
      <c r="J95" s="2221"/>
      <c r="K95" s="1578" t="s">
        <v>365</v>
      </c>
      <c r="L95" s="1578" t="s">
        <v>366</v>
      </c>
      <c r="M95" s="1578" t="s">
        <v>358</v>
      </c>
      <c r="N95" s="1578" t="s">
        <v>359</v>
      </c>
      <c r="O95" s="1578" t="s">
        <v>360</v>
      </c>
      <c r="P95" s="1578" t="s">
        <v>361</v>
      </c>
      <c r="Q95" s="1578" t="s">
        <v>362</v>
      </c>
      <c r="R95" s="1578" t="s">
        <v>363</v>
      </c>
      <c r="S95" s="2241" t="s">
        <v>364</v>
      </c>
      <c r="T95" s="2242"/>
      <c r="U95" s="1579" t="s">
        <v>6</v>
      </c>
    </row>
    <row r="96" spans="1:21" ht="36">
      <c r="A96" s="1538"/>
      <c r="B96" s="1538"/>
      <c r="C96" s="2218"/>
      <c r="D96" s="2223"/>
      <c r="E96" s="2224"/>
      <c r="F96" s="2227"/>
      <c r="G96" s="2227"/>
      <c r="H96" s="2230"/>
      <c r="I96" s="1580" t="s">
        <v>7</v>
      </c>
      <c r="J96" s="2223"/>
      <c r="K96" s="1581" t="s">
        <v>69</v>
      </c>
      <c r="L96" s="1581" t="s">
        <v>70</v>
      </c>
      <c r="M96" s="1581" t="s">
        <v>8</v>
      </c>
      <c r="N96" s="1581" t="s">
        <v>71</v>
      </c>
      <c r="O96" s="1581" t="s">
        <v>72</v>
      </c>
      <c r="P96" s="1581" t="s">
        <v>73</v>
      </c>
      <c r="Q96" s="1581" t="s">
        <v>74</v>
      </c>
      <c r="R96" s="1581" t="s">
        <v>75</v>
      </c>
      <c r="S96" s="2243" t="s">
        <v>9</v>
      </c>
      <c r="T96" s="2244"/>
      <c r="U96" s="1582" t="s">
        <v>6</v>
      </c>
    </row>
    <row r="97" spans="1:21" ht="24" customHeight="1">
      <c r="A97" s="1538"/>
      <c r="B97" s="1538"/>
      <c r="C97" s="1583" t="s">
        <v>337</v>
      </c>
      <c r="D97" s="2245" t="s">
        <v>351</v>
      </c>
      <c r="E97" s="2246"/>
      <c r="F97" s="1584" t="s">
        <v>31</v>
      </c>
      <c r="G97" s="1585">
        <v>1</v>
      </c>
      <c r="H97" s="1586" t="s">
        <v>10</v>
      </c>
      <c r="I97" s="1585">
        <v>2025</v>
      </c>
      <c r="J97" s="1584" t="s">
        <v>11</v>
      </c>
      <c r="K97" s="1587">
        <v>0</v>
      </c>
      <c r="L97" s="1587">
        <v>51000000</v>
      </c>
      <c r="M97" s="1587">
        <v>63300000</v>
      </c>
      <c r="N97" s="1587">
        <v>9652000</v>
      </c>
      <c r="O97" s="1587">
        <v>43128000</v>
      </c>
      <c r="P97" s="1587">
        <v>0</v>
      </c>
      <c r="Q97" s="1587">
        <v>0</v>
      </c>
      <c r="R97" s="1587">
        <v>0</v>
      </c>
      <c r="S97" s="2247">
        <v>0</v>
      </c>
      <c r="T97" s="2248"/>
      <c r="U97" s="1588">
        <f>L97+M97+N97+O97+S97</f>
        <v>167080000</v>
      </c>
    </row>
    <row r="98" spans="1:21" ht="24" customHeight="1">
      <c r="A98" s="1538"/>
      <c r="B98" s="1538"/>
      <c r="C98" s="1583" t="s">
        <v>337</v>
      </c>
      <c r="D98" s="2245" t="s">
        <v>351</v>
      </c>
      <c r="E98" s="2246"/>
      <c r="F98" s="1584" t="s">
        <v>31</v>
      </c>
      <c r="G98" s="1585" t="s">
        <v>375</v>
      </c>
      <c r="H98" s="1586" t="s">
        <v>10</v>
      </c>
      <c r="I98" s="1585">
        <v>2025</v>
      </c>
      <c r="J98" s="1584" t="s">
        <v>12</v>
      </c>
      <c r="K98" s="1587">
        <v>0</v>
      </c>
      <c r="L98" s="1587">
        <v>51000000</v>
      </c>
      <c r="M98" s="1587">
        <v>63300000</v>
      </c>
      <c r="N98" s="1587">
        <v>9652000</v>
      </c>
      <c r="O98" s="1587">
        <v>43128000</v>
      </c>
      <c r="P98" s="1587">
        <v>0</v>
      </c>
      <c r="Q98" s="1587">
        <v>0</v>
      </c>
      <c r="R98" s="1587">
        <v>0</v>
      </c>
      <c r="S98" s="2247">
        <v>200000</v>
      </c>
      <c r="T98" s="2248"/>
      <c r="U98" s="1588">
        <f>L98+M98+N98+O98+S98</f>
        <v>167280000</v>
      </c>
    </row>
    <row r="99" spans="1:21" ht="24" customHeight="1">
      <c r="A99" s="1538"/>
      <c r="B99" s="1538"/>
      <c r="C99" s="1583" t="s">
        <v>337</v>
      </c>
      <c r="D99" s="2245" t="s">
        <v>351</v>
      </c>
      <c r="E99" s="2246"/>
      <c r="F99" s="1584" t="s">
        <v>31</v>
      </c>
      <c r="G99" s="1585" t="s">
        <v>375</v>
      </c>
      <c r="H99" s="1586" t="s">
        <v>10</v>
      </c>
      <c r="I99" s="1585">
        <v>2025</v>
      </c>
      <c r="J99" s="1584" t="s">
        <v>13</v>
      </c>
      <c r="K99" s="1587">
        <v>0</v>
      </c>
      <c r="L99" s="1587">
        <v>0</v>
      </c>
      <c r="M99" s="1587">
        <f>J44</f>
        <v>20373243</v>
      </c>
      <c r="N99" s="1587">
        <f>J45</f>
        <v>3291635</v>
      </c>
      <c r="O99" s="1587">
        <f>J46</f>
        <v>7619104</v>
      </c>
      <c r="P99" s="1587">
        <v>0</v>
      </c>
      <c r="Q99" s="1587">
        <v>0</v>
      </c>
      <c r="R99" s="1587">
        <v>0</v>
      </c>
      <c r="S99" s="2247">
        <v>0</v>
      </c>
      <c r="T99" s="2248"/>
      <c r="U99" s="1588">
        <f>L99+M99+N99+O99+S99</f>
        <v>31283982</v>
      </c>
    </row>
    <row r="100" spans="1:21" ht="36" customHeight="1">
      <c r="A100" s="1538"/>
      <c r="B100" s="1538"/>
      <c r="C100" s="1583" t="s">
        <v>337</v>
      </c>
      <c r="D100" s="2245" t="s">
        <v>351</v>
      </c>
      <c r="E100" s="2246"/>
      <c r="F100" s="1584" t="s">
        <v>31</v>
      </c>
      <c r="G100" s="1585" t="s">
        <v>375</v>
      </c>
      <c r="H100" s="1586" t="s">
        <v>10</v>
      </c>
      <c r="I100" s="1585">
        <v>2025</v>
      </c>
      <c r="J100" s="1584" t="s">
        <v>14</v>
      </c>
      <c r="K100" s="1587">
        <v>0</v>
      </c>
      <c r="L100" s="1587">
        <v>0</v>
      </c>
      <c r="M100" s="1587">
        <v>0</v>
      </c>
      <c r="N100" s="1587">
        <v>0</v>
      </c>
      <c r="O100" s="828">
        <v>0</v>
      </c>
      <c r="P100" s="1587">
        <v>0</v>
      </c>
      <c r="Q100" s="1587">
        <v>0</v>
      </c>
      <c r="R100" s="1587">
        <v>0</v>
      </c>
      <c r="S100" s="2247">
        <v>0</v>
      </c>
      <c r="T100" s="2248"/>
      <c r="U100" s="1588">
        <f>O100</f>
        <v>0</v>
      </c>
    </row>
    <row r="101" spans="1:21" ht="36" customHeight="1">
      <c r="A101" s="1538"/>
      <c r="B101" s="1538"/>
      <c r="C101" s="1583" t="s">
        <v>337</v>
      </c>
      <c r="D101" s="2245" t="s">
        <v>351</v>
      </c>
      <c r="E101" s="2246"/>
      <c r="F101" s="1584" t="s">
        <v>31</v>
      </c>
      <c r="G101" s="1585"/>
      <c r="H101" s="1586" t="s">
        <v>6</v>
      </c>
      <c r="I101" s="1585">
        <v>2025</v>
      </c>
      <c r="J101" s="1584" t="s">
        <v>11</v>
      </c>
      <c r="K101" s="1587">
        <v>0</v>
      </c>
      <c r="L101" s="1587">
        <v>51000000</v>
      </c>
      <c r="M101" s="1587">
        <v>63300000</v>
      </c>
      <c r="N101" s="1587">
        <v>9652000</v>
      </c>
      <c r="O101" s="1587">
        <v>43128000</v>
      </c>
      <c r="P101" s="1587">
        <v>0</v>
      </c>
      <c r="Q101" s="1587">
        <v>0</v>
      </c>
      <c r="R101" s="1587">
        <v>0</v>
      </c>
      <c r="S101" s="2247">
        <v>0</v>
      </c>
      <c r="T101" s="2248"/>
      <c r="U101" s="1588">
        <f>S101+O101+N101+M101+L101</f>
        <v>167080000</v>
      </c>
    </row>
    <row r="102" spans="1:21" ht="24" customHeight="1">
      <c r="A102" s="1538"/>
      <c r="B102" s="1538"/>
      <c r="C102" s="1583" t="s">
        <v>337</v>
      </c>
      <c r="D102" s="2245" t="s">
        <v>351</v>
      </c>
      <c r="E102" s="2246"/>
      <c r="F102" s="1584" t="s">
        <v>31</v>
      </c>
      <c r="G102" s="1585"/>
      <c r="H102" s="1586" t="s">
        <v>6</v>
      </c>
      <c r="I102" s="1585">
        <v>2025</v>
      </c>
      <c r="J102" s="1584" t="s">
        <v>12</v>
      </c>
      <c r="K102" s="1587">
        <v>0</v>
      </c>
      <c r="L102" s="1587">
        <v>51000000</v>
      </c>
      <c r="M102" s="1587">
        <v>63300000</v>
      </c>
      <c r="N102" s="1587">
        <v>9652000</v>
      </c>
      <c r="O102" s="1587">
        <v>43128000</v>
      </c>
      <c r="P102" s="1587">
        <v>0</v>
      </c>
      <c r="Q102" s="1587">
        <v>0</v>
      </c>
      <c r="R102" s="1587">
        <v>0</v>
      </c>
      <c r="S102" s="2247">
        <v>200000</v>
      </c>
      <c r="T102" s="2248"/>
      <c r="U102" s="1588">
        <f t="shared" ref="U102:U103" si="15">S102+O102+N102+M102+L102</f>
        <v>167280000</v>
      </c>
    </row>
    <row r="103" spans="1:21" ht="24" customHeight="1">
      <c r="A103" s="1538"/>
      <c r="B103" s="1538"/>
      <c r="C103" s="1583" t="s">
        <v>337</v>
      </c>
      <c r="D103" s="2245" t="s">
        <v>351</v>
      </c>
      <c r="E103" s="2246"/>
      <c r="F103" s="1584" t="s">
        <v>31</v>
      </c>
      <c r="G103" s="1585"/>
      <c r="H103" s="1586" t="s">
        <v>6</v>
      </c>
      <c r="I103" s="1585">
        <v>2025</v>
      </c>
      <c r="J103" s="1584" t="s">
        <v>13</v>
      </c>
      <c r="K103" s="1587">
        <v>0</v>
      </c>
      <c r="L103" s="1587">
        <v>0</v>
      </c>
      <c r="M103" s="1587">
        <v>20373243</v>
      </c>
      <c r="N103" s="1587">
        <v>3291635</v>
      </c>
      <c r="O103" s="1587">
        <v>7619104</v>
      </c>
      <c r="P103" s="1587">
        <v>0</v>
      </c>
      <c r="Q103" s="1587">
        <v>0</v>
      </c>
      <c r="R103" s="1587">
        <v>0</v>
      </c>
      <c r="S103" s="2247">
        <v>0</v>
      </c>
      <c r="T103" s="2248"/>
      <c r="U103" s="1588">
        <f t="shared" si="15"/>
        <v>31283982</v>
      </c>
    </row>
    <row r="104" spans="1:21" ht="24" customHeight="1">
      <c r="A104" s="1538"/>
      <c r="B104" s="1538"/>
      <c r="C104" s="1583" t="s">
        <v>337</v>
      </c>
      <c r="D104" s="2245" t="s">
        <v>351</v>
      </c>
      <c r="E104" s="2246"/>
      <c r="F104" s="1584" t="s">
        <v>31</v>
      </c>
      <c r="G104" s="1585"/>
      <c r="H104" s="1586" t="s">
        <v>6</v>
      </c>
      <c r="I104" s="1585">
        <v>2025</v>
      </c>
      <c r="J104" s="1584" t="s">
        <v>14</v>
      </c>
      <c r="K104" s="1587">
        <v>0</v>
      </c>
      <c r="L104" s="1587">
        <v>0</v>
      </c>
      <c r="M104" s="1587">
        <v>0</v>
      </c>
      <c r="N104" s="1587">
        <v>0</v>
      </c>
      <c r="O104" s="1587">
        <v>0</v>
      </c>
      <c r="P104" s="1587">
        <v>0</v>
      </c>
      <c r="Q104" s="1587">
        <v>0</v>
      </c>
      <c r="R104" s="1587">
        <v>0</v>
      </c>
      <c r="S104" s="2247">
        <v>0</v>
      </c>
      <c r="T104" s="2248"/>
      <c r="U104" s="1588">
        <f>O104</f>
        <v>0</v>
      </c>
    </row>
    <row r="105" spans="1:21" ht="24" customHeight="1">
      <c r="A105" s="1538"/>
      <c r="B105" s="1538"/>
      <c r="C105" s="1583" t="s">
        <v>337</v>
      </c>
      <c r="D105" s="2245" t="s">
        <v>351</v>
      </c>
      <c r="E105" s="2246"/>
      <c r="F105" s="1584" t="s">
        <v>15</v>
      </c>
      <c r="G105" s="1585"/>
      <c r="H105" s="1586"/>
      <c r="I105" s="1585">
        <v>2025</v>
      </c>
      <c r="J105" s="1584"/>
      <c r="K105" s="1587">
        <v>0</v>
      </c>
      <c r="L105" s="1587"/>
      <c r="M105" s="1587"/>
      <c r="N105" s="1587"/>
      <c r="O105" s="1587"/>
      <c r="P105" s="1587"/>
      <c r="Q105" s="1587"/>
      <c r="R105" s="1587"/>
      <c r="S105" s="2247"/>
      <c r="T105" s="2248"/>
      <c r="U105" s="1588"/>
    </row>
    <row r="106" spans="1:21" ht="24" customHeight="1">
      <c r="A106" s="1538"/>
      <c r="B106" s="1538"/>
      <c r="C106" s="1583" t="s">
        <v>337</v>
      </c>
      <c r="D106" s="2245" t="s">
        <v>351</v>
      </c>
      <c r="E106" s="2246"/>
      <c r="F106" s="1584" t="s">
        <v>16</v>
      </c>
      <c r="G106" s="1585"/>
      <c r="H106" s="1586"/>
      <c r="I106" s="1585">
        <v>2025</v>
      </c>
      <c r="J106" s="1584"/>
      <c r="K106" s="1587">
        <v>0</v>
      </c>
      <c r="L106" s="1587"/>
      <c r="M106" s="1587"/>
      <c r="N106" s="1587"/>
      <c r="O106" s="1587"/>
      <c r="P106" s="1587"/>
      <c r="Q106" s="1587"/>
      <c r="R106" s="1587"/>
      <c r="S106" s="2247"/>
      <c r="T106" s="2248"/>
      <c r="U106" s="1588"/>
    </row>
    <row r="107" spans="1:21" ht="24.95" customHeight="1">
      <c r="A107" s="1538"/>
      <c r="B107" s="2251"/>
      <c r="C107" s="2251"/>
      <c r="D107" s="2251"/>
      <c r="E107" s="1538"/>
      <c r="F107" s="1538"/>
      <c r="G107" s="1538"/>
      <c r="H107" s="1538"/>
      <c r="I107" s="1538"/>
      <c r="J107" s="1538"/>
      <c r="K107" s="1538"/>
      <c r="L107" s="1538"/>
      <c r="M107" s="1538"/>
      <c r="N107" s="1538"/>
      <c r="O107" s="1538"/>
      <c r="P107" s="1538"/>
      <c r="Q107" s="1538"/>
      <c r="R107" s="1538"/>
      <c r="S107" s="1538"/>
      <c r="T107" s="1538"/>
      <c r="U107" s="1538"/>
    </row>
    <row r="108" spans="1:21" ht="29.25" customHeight="1">
      <c r="A108" s="1538"/>
      <c r="B108" s="1538"/>
      <c r="C108" s="1538"/>
      <c r="D108" s="1538"/>
      <c r="E108" s="1538"/>
      <c r="F108" s="2252" t="s">
        <v>416</v>
      </c>
      <c r="G108" s="1577" t="s">
        <v>410</v>
      </c>
      <c r="H108" s="2236"/>
      <c r="I108" s="2237"/>
      <c r="J108" s="2252" t="s">
        <v>409</v>
      </c>
      <c r="K108" s="1577" t="s">
        <v>410</v>
      </c>
      <c r="L108" s="2236"/>
      <c r="M108" s="2236"/>
      <c r="N108" s="1538"/>
      <c r="O108" s="1538"/>
      <c r="P108" s="1538"/>
      <c r="Q108" s="1538"/>
      <c r="R108" s="1538"/>
      <c r="S108" s="1538"/>
      <c r="T108" s="1538"/>
      <c r="U108" s="1538"/>
    </row>
    <row r="109" spans="1:21" ht="24.95" customHeight="1">
      <c r="A109" s="1538"/>
      <c r="B109" s="1538"/>
      <c r="C109" s="1538"/>
      <c r="D109" s="1538"/>
      <c r="E109" s="1538"/>
      <c r="F109" s="2252"/>
      <c r="G109" s="1577" t="s">
        <v>411</v>
      </c>
      <c r="H109" s="2237"/>
      <c r="I109" s="2237"/>
      <c r="J109" s="2252"/>
      <c r="K109" s="1577" t="s">
        <v>411</v>
      </c>
      <c r="L109" s="2237"/>
      <c r="M109" s="2237"/>
      <c r="N109" s="1538"/>
      <c r="O109" s="1538"/>
      <c r="P109" s="1538"/>
      <c r="Q109" s="1538"/>
      <c r="R109" s="1538"/>
      <c r="S109" s="1538"/>
      <c r="T109" s="1538"/>
      <c r="U109" s="1538"/>
    </row>
    <row r="110" spans="1:21" ht="24.95" customHeight="1">
      <c r="A110" s="1538"/>
      <c r="B110" s="1538"/>
      <c r="C110" s="1538"/>
      <c r="D110" s="1538"/>
      <c r="E110" s="1538"/>
      <c r="F110" s="2252"/>
      <c r="G110" s="1577" t="s">
        <v>412</v>
      </c>
      <c r="H110" s="2237"/>
      <c r="I110" s="2237"/>
      <c r="J110" s="2252"/>
      <c r="K110" s="1577" t="s">
        <v>412</v>
      </c>
      <c r="L110" s="2237"/>
      <c r="M110" s="2237"/>
      <c r="N110" s="1538"/>
      <c r="O110" s="1538"/>
      <c r="P110" s="1538"/>
      <c r="Q110" s="1538"/>
      <c r="R110" s="1538"/>
      <c r="S110" s="1538"/>
      <c r="T110" s="1538"/>
      <c r="U110" s="1538"/>
    </row>
    <row r="111" spans="1:21" ht="45" customHeight="1">
      <c r="A111" s="1521"/>
      <c r="B111" s="1521"/>
      <c r="C111" s="1521"/>
      <c r="D111" s="1521"/>
      <c r="E111" s="1521"/>
      <c r="F111" s="1521"/>
      <c r="G111" s="1521"/>
      <c r="H111" s="1521"/>
      <c r="I111" s="1521"/>
      <c r="J111" s="1521"/>
      <c r="K111" s="1521"/>
      <c r="L111" s="1521"/>
      <c r="M111" s="1521"/>
      <c r="N111" s="1521"/>
      <c r="O111" s="1521"/>
      <c r="P111" s="1521"/>
      <c r="Q111" s="1521"/>
      <c r="R111" s="1521"/>
      <c r="S111" s="1521"/>
      <c r="T111" s="1521"/>
      <c r="U111" s="1521"/>
    </row>
    <row r="112" spans="1:21" ht="24.95" customHeight="1">
      <c r="A112" s="1521"/>
      <c r="B112" s="1521"/>
      <c r="C112" s="1521"/>
      <c r="D112" s="1521"/>
      <c r="E112" s="1521"/>
      <c r="F112" s="1521"/>
      <c r="G112" s="1521"/>
      <c r="H112" s="1521"/>
      <c r="I112" s="1521"/>
      <c r="J112" s="1521"/>
      <c r="K112" s="1521"/>
      <c r="L112" s="1521"/>
      <c r="M112" s="1521"/>
      <c r="N112" s="1521"/>
      <c r="O112" s="1521"/>
      <c r="P112" s="1521"/>
      <c r="Q112" s="1521"/>
      <c r="R112" s="1521"/>
      <c r="S112" s="1521"/>
      <c r="T112" s="1521"/>
      <c r="U112" s="1521"/>
    </row>
    <row r="113" spans="1:21" ht="24.95" customHeight="1">
      <c r="A113" s="1521"/>
      <c r="B113" s="1521"/>
      <c r="C113" s="1521"/>
      <c r="D113" s="1521"/>
      <c r="E113" s="1521"/>
      <c r="F113" s="1521"/>
      <c r="G113" s="1521"/>
      <c r="H113" s="1521"/>
      <c r="I113" s="1521"/>
      <c r="J113" s="1521"/>
      <c r="K113" s="1521"/>
      <c r="L113" s="1521"/>
      <c r="M113" s="1521"/>
      <c r="N113" s="1521"/>
      <c r="O113" s="1521"/>
      <c r="P113" s="1521"/>
      <c r="Q113" s="1521"/>
      <c r="R113" s="1521"/>
      <c r="S113" s="1521"/>
      <c r="T113" s="1521"/>
      <c r="U113" s="1521"/>
    </row>
    <row r="114" spans="1:21" ht="24.95" customHeight="1">
      <c r="A114" s="1521"/>
      <c r="B114" s="1521"/>
      <c r="C114" s="1521"/>
      <c r="D114" s="1521"/>
      <c r="E114" s="1521"/>
      <c r="F114" s="1521"/>
      <c r="G114" s="1521"/>
      <c r="H114" s="1521"/>
      <c r="I114" s="1521"/>
      <c r="J114" s="1521"/>
      <c r="K114" s="1521"/>
      <c r="L114" s="1521"/>
      <c r="M114" s="1521"/>
      <c r="N114" s="1521"/>
      <c r="O114" s="1521"/>
      <c r="P114" s="1521"/>
      <c r="Q114" s="1521"/>
      <c r="R114" s="1521"/>
      <c r="S114" s="1521"/>
      <c r="T114" s="1521"/>
      <c r="U114" s="1521"/>
    </row>
    <row r="115" spans="1:21" ht="24.95" customHeight="1">
      <c r="A115" s="2193" t="s">
        <v>78</v>
      </c>
      <c r="B115" s="2193"/>
      <c r="C115" s="2193"/>
      <c r="D115" s="2193"/>
      <c r="E115" s="2193"/>
      <c r="F115" s="2193"/>
      <c r="G115" s="2193"/>
      <c r="H115" s="2193"/>
      <c r="I115" s="2193"/>
      <c r="J115" s="2193"/>
      <c r="K115" s="2193"/>
      <c r="L115" s="2193"/>
      <c r="M115" s="2193"/>
      <c r="N115" s="2193"/>
      <c r="O115" s="2193"/>
      <c r="P115" s="2193"/>
      <c r="Q115" s="2193"/>
      <c r="R115" s="2193"/>
      <c r="S115" s="1521"/>
      <c r="T115" s="1521"/>
      <c r="U115" s="1521"/>
    </row>
    <row r="116" spans="1:21" ht="24.95" customHeight="1">
      <c r="A116" s="2194" t="s">
        <v>609</v>
      </c>
      <c r="B116" s="2194"/>
      <c r="C116" s="2194"/>
      <c r="D116" s="2194"/>
      <c r="E116" s="2194"/>
      <c r="F116" s="2194"/>
      <c r="G116" s="2194"/>
      <c r="H116" s="2194"/>
      <c r="I116" s="2194"/>
      <c r="J116" s="2194"/>
      <c r="K116" s="2194"/>
      <c r="L116" s="2194"/>
      <c r="M116" s="2194"/>
      <c r="N116" s="2194"/>
      <c r="O116" s="2194"/>
      <c r="P116" s="2194"/>
      <c r="Q116" s="2194"/>
      <c r="R116" s="2194"/>
      <c r="S116" s="1521"/>
      <c r="T116" s="1521"/>
      <c r="U116" s="1521"/>
    </row>
    <row r="117" spans="1:21" ht="24.95" customHeight="1" thickBot="1">
      <c r="A117" s="2195" t="s">
        <v>17</v>
      </c>
      <c r="B117" s="2195"/>
      <c r="C117" s="2195"/>
      <c r="D117" s="2195"/>
      <c r="E117" s="2195"/>
      <c r="F117" s="2195"/>
      <c r="G117" s="2195"/>
      <c r="H117" s="2195"/>
      <c r="I117" s="2195"/>
      <c r="J117" s="2195"/>
      <c r="K117" s="2195"/>
      <c r="L117" s="2195"/>
      <c r="M117" s="2195"/>
      <c r="N117" s="2195"/>
      <c r="O117" s="2195"/>
      <c r="P117" s="2195"/>
      <c r="Q117" s="2195"/>
      <c r="R117" s="2195"/>
      <c r="S117" s="1521"/>
      <c r="T117" s="1521"/>
      <c r="U117" s="1521"/>
    </row>
    <row r="118" spans="1:21" ht="24.95" customHeight="1" thickTop="1">
      <c r="A118" s="1589" t="s">
        <v>376</v>
      </c>
      <c r="B118" s="2253" t="s">
        <v>19</v>
      </c>
      <c r="C118" s="2253"/>
      <c r="D118" s="2253"/>
      <c r="E118" s="1590" t="s">
        <v>20</v>
      </c>
      <c r="F118" s="2254" t="s">
        <v>337</v>
      </c>
      <c r="G118" s="2254"/>
      <c r="H118" s="2254"/>
      <c r="I118" s="2254"/>
      <c r="J118" s="2254"/>
      <c r="K118" s="2254"/>
      <c r="L118" s="2254"/>
      <c r="M118" s="2254"/>
      <c r="N118" s="2254"/>
      <c r="O118" s="2254"/>
      <c r="P118" s="2254"/>
      <c r="Q118" s="2254"/>
      <c r="R118" s="2254"/>
      <c r="S118" s="1521"/>
      <c r="T118" s="1521"/>
      <c r="U118" s="1521"/>
    </row>
    <row r="119" spans="1:21" ht="45" customHeight="1">
      <c r="A119" s="1591" t="s">
        <v>377</v>
      </c>
      <c r="B119" s="2255" t="s">
        <v>31</v>
      </c>
      <c r="C119" s="2255"/>
      <c r="D119" s="2255"/>
      <c r="E119" s="1592" t="s">
        <v>49</v>
      </c>
      <c r="F119" s="2256" t="s">
        <v>351</v>
      </c>
      <c r="G119" s="2256"/>
      <c r="H119" s="2256"/>
      <c r="I119" s="2256"/>
      <c r="J119" s="2256"/>
      <c r="K119" s="2256"/>
      <c r="L119" s="2256"/>
      <c r="M119" s="2256"/>
      <c r="N119" s="2256"/>
      <c r="O119" s="2256"/>
      <c r="P119" s="2256"/>
      <c r="Q119" s="2256"/>
      <c r="R119" s="2256"/>
      <c r="S119" s="1521"/>
      <c r="T119" s="1521"/>
      <c r="U119" s="1521"/>
    </row>
    <row r="120" spans="1:21" ht="24.95" customHeight="1">
      <c r="A120" s="2257" t="s">
        <v>79</v>
      </c>
      <c r="B120" s="2258" t="s">
        <v>80</v>
      </c>
      <c r="C120" s="2259" t="s">
        <v>81</v>
      </c>
      <c r="D120" s="2211" t="s">
        <v>51</v>
      </c>
      <c r="E120" s="2211"/>
      <c r="F120" s="2211"/>
      <c r="G120" s="2211" t="s">
        <v>82</v>
      </c>
      <c r="H120" s="2211"/>
      <c r="I120" s="2211"/>
      <c r="J120" s="2211" t="s">
        <v>82</v>
      </c>
      <c r="K120" s="2211"/>
      <c r="L120" s="2211"/>
      <c r="M120" s="2211" t="s">
        <v>82</v>
      </c>
      <c r="N120" s="2211"/>
      <c r="O120" s="2211"/>
      <c r="P120" s="2260" t="s">
        <v>83</v>
      </c>
      <c r="Q120" s="2260"/>
      <c r="R120" s="2260"/>
      <c r="S120" s="1521"/>
      <c r="T120" s="1521"/>
      <c r="U120" s="1521"/>
    </row>
    <row r="121" spans="1:21" ht="24.95" customHeight="1">
      <c r="A121" s="2257"/>
      <c r="B121" s="2258"/>
      <c r="C121" s="2259"/>
      <c r="D121" s="699" t="s">
        <v>380</v>
      </c>
      <c r="E121" s="1593" t="s">
        <v>381</v>
      </c>
      <c r="F121" s="702" t="s">
        <v>382</v>
      </c>
      <c r="G121" s="701" t="s">
        <v>383</v>
      </c>
      <c r="H121" s="1593" t="s">
        <v>384</v>
      </c>
      <c r="I121" s="1594" t="s">
        <v>385</v>
      </c>
      <c r="J121" s="701" t="s">
        <v>386</v>
      </c>
      <c r="K121" s="1593" t="s">
        <v>84</v>
      </c>
      <c r="L121" s="1594" t="s">
        <v>85</v>
      </c>
      <c r="M121" s="701" t="s">
        <v>627</v>
      </c>
      <c r="N121" s="1593" t="s">
        <v>628</v>
      </c>
      <c r="O121" s="1594" t="s">
        <v>629</v>
      </c>
      <c r="P121" s="701" t="s">
        <v>89</v>
      </c>
      <c r="Q121" s="1593" t="s">
        <v>90</v>
      </c>
      <c r="R121" s="1595" t="s">
        <v>91</v>
      </c>
      <c r="S121" s="1521"/>
      <c r="T121" s="1521"/>
      <c r="U121" s="1521"/>
    </row>
    <row r="122" spans="1:21" ht="24.95" customHeight="1" thickBot="1">
      <c r="A122" s="1596"/>
      <c r="B122" s="704"/>
      <c r="C122" s="704"/>
      <c r="D122" s="704" t="s">
        <v>341</v>
      </c>
      <c r="E122" s="704" t="s">
        <v>342</v>
      </c>
      <c r="F122" s="704" t="s">
        <v>343</v>
      </c>
      <c r="G122" s="704" t="s">
        <v>344</v>
      </c>
      <c r="H122" s="704" t="s">
        <v>345</v>
      </c>
      <c r="I122" s="704" t="s">
        <v>346</v>
      </c>
      <c r="J122" s="704" t="s">
        <v>387</v>
      </c>
      <c r="K122" s="704" t="s">
        <v>347</v>
      </c>
      <c r="L122" s="704" t="s">
        <v>348</v>
      </c>
      <c r="M122" s="704" t="s">
        <v>388</v>
      </c>
      <c r="N122" s="704" t="s">
        <v>389</v>
      </c>
      <c r="O122" s="704" t="s">
        <v>390</v>
      </c>
      <c r="P122" s="704" t="s">
        <v>391</v>
      </c>
      <c r="Q122" s="704" t="s">
        <v>392</v>
      </c>
      <c r="R122" s="1540" t="s">
        <v>393</v>
      </c>
      <c r="S122" s="1521"/>
      <c r="T122" s="1521"/>
      <c r="U122" s="1521"/>
    </row>
    <row r="123" spans="1:21" ht="24.95" customHeight="1" thickTop="1">
      <c r="A123" s="2261" t="s">
        <v>92</v>
      </c>
      <c r="B123" s="2261"/>
      <c r="C123" s="1541"/>
      <c r="D123" s="1542"/>
      <c r="E123" s="1541"/>
      <c r="F123" s="1542"/>
      <c r="G123" s="1541"/>
      <c r="H123" s="1542"/>
      <c r="I123" s="1543"/>
      <c r="J123" s="1541"/>
      <c r="K123" s="1542"/>
      <c r="L123" s="1543"/>
      <c r="M123" s="1541"/>
      <c r="N123" s="1542"/>
      <c r="O123" s="1543"/>
      <c r="P123" s="1541"/>
      <c r="Q123" s="1542"/>
      <c r="R123" s="1597"/>
      <c r="S123" s="1521"/>
      <c r="T123" s="1521"/>
      <c r="U123" s="1521"/>
    </row>
    <row r="124" spans="1:21">
      <c r="A124" s="1598" t="s">
        <v>612</v>
      </c>
      <c r="B124" s="1599" t="s">
        <v>613</v>
      </c>
      <c r="C124" s="1600" t="s">
        <v>630</v>
      </c>
      <c r="D124" s="1601">
        <v>17608</v>
      </c>
      <c r="E124" s="1601">
        <f>100864531+4487414</f>
        <v>105351945</v>
      </c>
      <c r="F124" s="1601">
        <f>E124/D124</f>
        <v>5983.1863357564744</v>
      </c>
      <c r="G124" s="1602">
        <v>19000</v>
      </c>
      <c r="H124" s="1601">
        <f>38700000+63300000+9652000+200000</f>
        <v>111852000</v>
      </c>
      <c r="I124" s="1603">
        <f>H124/G124</f>
        <v>5886.9473684210525</v>
      </c>
      <c r="J124" s="1602">
        <v>19000</v>
      </c>
      <c r="K124" s="1601">
        <f>63300000+38700000+9652000+200000</f>
        <v>111852000</v>
      </c>
      <c r="L124" s="1603">
        <f>K124/J124</f>
        <v>5886.9473684210525</v>
      </c>
      <c r="M124" s="1602">
        <f>7206-20</f>
        <v>7186</v>
      </c>
      <c r="N124" s="1601">
        <f>J44+J45+J46</f>
        <v>31283982</v>
      </c>
      <c r="O124" s="1603">
        <f>N124/M124</f>
        <v>4353.4625661007512</v>
      </c>
      <c r="P124" s="1602"/>
      <c r="Q124" s="1602"/>
      <c r="R124" s="1604"/>
      <c r="S124" s="1521"/>
      <c r="T124" s="1521"/>
      <c r="U124" s="1521"/>
    </row>
    <row r="125" spans="1:21" ht="18">
      <c r="A125" s="1598" t="s">
        <v>614</v>
      </c>
      <c r="B125" s="1599" t="s">
        <v>615</v>
      </c>
      <c r="C125" s="1600" t="s">
        <v>166</v>
      </c>
      <c r="D125" s="1601">
        <v>62</v>
      </c>
      <c r="E125" s="1601">
        <v>4295780</v>
      </c>
      <c r="F125" s="1601">
        <f t="shared" ref="F125:F129" si="16">E125/D125</f>
        <v>69286.774193548394</v>
      </c>
      <c r="G125" s="1602">
        <v>150</v>
      </c>
      <c r="H125" s="1601">
        <v>4428000</v>
      </c>
      <c r="I125" s="1603">
        <f t="shared" ref="I125:I127" si="17">H125/G125</f>
        <v>29520</v>
      </c>
      <c r="J125" s="1602">
        <v>150</v>
      </c>
      <c r="K125" s="1601">
        <v>4428000</v>
      </c>
      <c r="L125" s="1603">
        <f t="shared" ref="L125:L127" si="18">K125/J125</f>
        <v>29520</v>
      </c>
      <c r="M125" s="1602">
        <v>20</v>
      </c>
      <c r="N125" s="1601">
        <v>0</v>
      </c>
      <c r="O125" s="1603">
        <f t="shared" ref="O125" si="19">N125/M125</f>
        <v>0</v>
      </c>
      <c r="P125" s="1602"/>
      <c r="Q125" s="1602"/>
      <c r="R125" s="1604"/>
      <c r="S125" s="1521"/>
      <c r="T125" s="1521"/>
      <c r="U125" s="1521"/>
    </row>
    <row r="126" spans="1:21">
      <c r="A126" s="1598" t="s">
        <v>617</v>
      </c>
      <c r="B126" s="1599" t="s">
        <v>618</v>
      </c>
      <c r="C126" s="1600" t="s">
        <v>95</v>
      </c>
      <c r="D126" s="1601">
        <v>8</v>
      </c>
      <c r="E126" s="1601">
        <v>500000</v>
      </c>
      <c r="F126" s="1601">
        <f t="shared" si="16"/>
        <v>62500</v>
      </c>
      <c r="G126" s="1602"/>
      <c r="H126" s="1601">
        <v>0</v>
      </c>
      <c r="I126" s="1603">
        <v>0</v>
      </c>
      <c r="J126" s="1602">
        <v>0</v>
      </c>
      <c r="K126" s="1601">
        <v>0</v>
      </c>
      <c r="L126" s="1603">
        <v>0</v>
      </c>
      <c r="M126" s="1605">
        <v>0</v>
      </c>
      <c r="N126" s="1601">
        <v>0</v>
      </c>
      <c r="O126" s="1603">
        <v>0</v>
      </c>
      <c r="P126" s="1602"/>
      <c r="Q126" s="1602"/>
      <c r="R126" s="1604"/>
      <c r="S126" s="1521"/>
      <c r="T126" s="1521"/>
      <c r="U126" s="1521"/>
    </row>
    <row r="127" spans="1:21">
      <c r="A127" s="1598" t="s">
        <v>619</v>
      </c>
      <c r="B127" s="1599" t="s">
        <v>620</v>
      </c>
      <c r="C127" s="1600" t="s">
        <v>95</v>
      </c>
      <c r="D127" s="1601">
        <v>66</v>
      </c>
      <c r="E127" s="1601">
        <v>36888000</v>
      </c>
      <c r="F127" s="1601">
        <f t="shared" si="16"/>
        <v>558909.09090909094</v>
      </c>
      <c r="G127" s="1605">
        <v>25</v>
      </c>
      <c r="H127" s="1606">
        <v>51000000</v>
      </c>
      <c r="I127" s="1607">
        <f t="shared" si="17"/>
        <v>2040000</v>
      </c>
      <c r="J127" s="1605">
        <v>25</v>
      </c>
      <c r="K127" s="1606">
        <v>51000000</v>
      </c>
      <c r="L127" s="1607">
        <f t="shared" si="18"/>
        <v>2040000</v>
      </c>
      <c r="M127" s="1605">
        <v>0</v>
      </c>
      <c r="N127" s="1606">
        <v>0</v>
      </c>
      <c r="O127" s="1603">
        <v>0</v>
      </c>
      <c r="P127" s="1602"/>
      <c r="Q127" s="1602"/>
      <c r="R127" s="1604"/>
      <c r="S127" s="1521"/>
      <c r="T127" s="1521"/>
      <c r="U127" s="1521"/>
    </row>
    <row r="128" spans="1:21" ht="18">
      <c r="A128" s="1598" t="s">
        <v>623</v>
      </c>
      <c r="B128" s="1599" t="s">
        <v>624</v>
      </c>
      <c r="C128" s="1600" t="s">
        <v>96</v>
      </c>
      <c r="D128" s="1601">
        <v>686</v>
      </c>
      <c r="E128" s="1601">
        <v>121375038</v>
      </c>
      <c r="F128" s="1601">
        <f t="shared" si="16"/>
        <v>176931.54227405248</v>
      </c>
      <c r="G128" s="1602"/>
      <c r="H128" s="1601"/>
      <c r="I128" s="1603"/>
      <c r="J128" s="1605">
        <v>0</v>
      </c>
      <c r="K128" s="1601">
        <v>0</v>
      </c>
      <c r="L128" s="1603">
        <v>0</v>
      </c>
      <c r="M128" s="1602">
        <v>0</v>
      </c>
      <c r="N128" s="1601">
        <v>0</v>
      </c>
      <c r="O128" s="1603">
        <v>0</v>
      </c>
      <c r="P128" s="1602"/>
      <c r="Q128" s="1602"/>
      <c r="R128" s="1604"/>
      <c r="S128" s="1521"/>
      <c r="T128" s="1521"/>
      <c r="U128" s="1521"/>
    </row>
    <row r="129" spans="1:21" ht="18">
      <c r="A129" s="1598" t="s">
        <v>621</v>
      </c>
      <c r="B129" s="1599" t="s">
        <v>622</v>
      </c>
      <c r="C129" s="1600" t="s">
        <v>96</v>
      </c>
      <c r="D129" s="1601">
        <v>600</v>
      </c>
      <c r="E129" s="1601">
        <v>10509947</v>
      </c>
      <c r="F129" s="1601">
        <f t="shared" si="16"/>
        <v>17516.578333333335</v>
      </c>
      <c r="G129" s="1602"/>
      <c r="H129" s="1601"/>
      <c r="I129" s="1602"/>
      <c r="J129" s="1605">
        <v>0</v>
      </c>
      <c r="K129" s="1601">
        <v>0</v>
      </c>
      <c r="L129" s="1603">
        <v>0</v>
      </c>
      <c r="M129" s="1602">
        <v>0</v>
      </c>
      <c r="N129" s="1601">
        <v>0</v>
      </c>
      <c r="O129" s="1603">
        <v>0</v>
      </c>
      <c r="P129" s="1602"/>
      <c r="Q129" s="1602"/>
      <c r="R129" s="1604"/>
      <c r="S129" s="1521"/>
      <c r="T129" s="1521"/>
      <c r="U129" s="1521"/>
    </row>
    <row r="130" spans="1:21">
      <c r="A130" s="1598" t="s">
        <v>97</v>
      </c>
      <c r="B130" s="1599" t="s">
        <v>6</v>
      </c>
      <c r="C130" s="1600"/>
      <c r="D130" s="1601"/>
      <c r="E130" s="1601">
        <f>SUM(E124:E129)</f>
        <v>278920710</v>
      </c>
      <c r="F130" s="1601"/>
      <c r="G130" s="1602"/>
      <c r="H130" s="1601">
        <f>SUM(H124:H129)</f>
        <v>167280000</v>
      </c>
      <c r="I130" s="1602"/>
      <c r="J130" s="1605"/>
      <c r="K130" s="1601">
        <f>SUM(K124:K129)</f>
        <v>167280000</v>
      </c>
      <c r="L130" s="1602"/>
      <c r="M130" s="1602"/>
      <c r="N130" s="1601">
        <f>SUM(N124:N129)</f>
        <v>31283982</v>
      </c>
      <c r="O130" s="1602"/>
      <c r="P130" s="1602"/>
      <c r="Q130" s="1602"/>
      <c r="R130" s="1604"/>
      <c r="S130" s="1521"/>
      <c r="T130" s="1521"/>
      <c r="U130" s="1521"/>
    </row>
    <row r="131" spans="1:21" ht="24" customHeight="1" thickBot="1">
      <c r="A131" s="2261" t="s">
        <v>98</v>
      </c>
      <c r="B131" s="2261"/>
      <c r="C131" s="1541"/>
      <c r="D131" s="1542"/>
      <c r="E131" s="1541"/>
      <c r="F131" s="1542"/>
      <c r="G131" s="1541"/>
      <c r="H131" s="1542"/>
      <c r="I131" s="1543"/>
      <c r="J131" s="1541"/>
      <c r="K131" s="1542"/>
      <c r="L131" s="1543"/>
      <c r="M131" s="1541"/>
      <c r="N131" s="1542"/>
      <c r="O131" s="1543"/>
      <c r="P131" s="1541"/>
      <c r="Q131" s="1542"/>
      <c r="R131" s="1597"/>
      <c r="S131" s="1521"/>
      <c r="T131" s="1521"/>
      <c r="U131" s="1521"/>
    </row>
    <row r="132" spans="1:21" ht="24" customHeight="1" thickTop="1">
      <c r="A132" s="2234"/>
      <c r="B132" s="2234"/>
      <c r="C132" s="2234"/>
      <c r="D132" s="2234"/>
      <c r="E132" s="2234"/>
      <c r="F132" s="2234"/>
      <c r="G132" s="2234"/>
      <c r="H132" s="2234"/>
      <c r="I132" s="2234"/>
      <c r="J132" s="2234"/>
      <c r="K132" s="2234"/>
      <c r="L132" s="2234"/>
      <c r="M132" s="2234"/>
      <c r="N132" s="2234"/>
      <c r="O132" s="2234"/>
      <c r="P132" s="2234"/>
      <c r="Q132" s="2234"/>
      <c r="R132" s="2234"/>
      <c r="S132" s="1521"/>
      <c r="T132" s="1521"/>
      <c r="U132" s="1521"/>
    </row>
    <row r="133" spans="1:21" ht="24" customHeight="1">
      <c r="A133" s="1576"/>
      <c r="B133" s="1538"/>
      <c r="C133" s="1538"/>
      <c r="D133" s="1538"/>
      <c r="E133" s="1538"/>
      <c r="F133" s="1538"/>
      <c r="G133" s="1538"/>
      <c r="H133" s="1538"/>
      <c r="I133" s="1538"/>
      <c r="J133" s="1538"/>
      <c r="K133" s="1538"/>
      <c r="L133" s="1538"/>
      <c r="M133" s="1538"/>
      <c r="N133" s="1538"/>
      <c r="O133" s="1538"/>
      <c r="P133" s="1538"/>
      <c r="Q133" s="1538"/>
      <c r="R133" s="1538"/>
      <c r="S133" s="1521"/>
      <c r="T133" s="1521"/>
      <c r="U133" s="1521"/>
    </row>
    <row r="134" spans="1:21" ht="36" customHeight="1">
      <c r="A134" s="1538"/>
      <c r="B134" s="1538"/>
      <c r="C134" s="2235" t="s">
        <v>416</v>
      </c>
      <c r="D134" s="2235"/>
      <c r="E134" s="1577" t="s">
        <v>410</v>
      </c>
      <c r="F134" s="2236"/>
      <c r="G134" s="2237"/>
      <c r="H134" s="2235" t="s">
        <v>409</v>
      </c>
      <c r="I134" s="2235"/>
      <c r="J134" s="1577" t="s">
        <v>410</v>
      </c>
      <c r="K134" s="2236"/>
      <c r="L134" s="2236"/>
      <c r="M134" s="1538"/>
      <c r="N134" s="1538"/>
      <c r="O134" s="1538"/>
      <c r="P134" s="1538"/>
      <c r="Q134" s="1538"/>
      <c r="R134" s="1538"/>
      <c r="S134" s="1521"/>
      <c r="T134" s="1521"/>
      <c r="U134" s="1521"/>
    </row>
    <row r="135" spans="1:21" ht="36" customHeight="1">
      <c r="A135" s="1538"/>
      <c r="B135" s="1538"/>
      <c r="C135" s="2235"/>
      <c r="D135" s="2235"/>
      <c r="E135" s="1577" t="s">
        <v>411</v>
      </c>
      <c r="F135" s="2237"/>
      <c r="G135" s="2237"/>
      <c r="H135" s="2235"/>
      <c r="I135" s="2235"/>
      <c r="J135" s="1577" t="s">
        <v>411</v>
      </c>
      <c r="K135" s="2237"/>
      <c r="L135" s="2237"/>
      <c r="M135" s="1538"/>
      <c r="N135" s="1538"/>
      <c r="O135" s="1538"/>
      <c r="P135" s="1538"/>
      <c r="Q135" s="1538"/>
      <c r="R135" s="1538"/>
      <c r="S135" s="1521"/>
      <c r="T135" s="1521"/>
      <c r="U135" s="1521"/>
    </row>
    <row r="136" spans="1:21" ht="36" customHeight="1">
      <c r="A136" s="1538"/>
      <c r="B136" s="1538"/>
      <c r="C136" s="2235"/>
      <c r="D136" s="2235"/>
      <c r="E136" s="1577" t="s">
        <v>412</v>
      </c>
      <c r="F136" s="2237"/>
      <c r="G136" s="2237"/>
      <c r="H136" s="2235"/>
      <c r="I136" s="2235"/>
      <c r="J136" s="1577" t="s">
        <v>412</v>
      </c>
      <c r="K136" s="2237"/>
      <c r="L136" s="2237"/>
      <c r="M136" s="1538"/>
      <c r="N136" s="1538"/>
      <c r="O136" s="1538"/>
      <c r="P136" s="1538"/>
      <c r="Q136" s="1538"/>
      <c r="R136" s="1538"/>
      <c r="S136" s="1521"/>
      <c r="T136" s="1521"/>
      <c r="U136" s="1521"/>
    </row>
    <row r="137" spans="1:21" ht="24" customHeight="1">
      <c r="A137" s="1521"/>
      <c r="B137" s="1521"/>
      <c r="C137" s="1521"/>
      <c r="D137" s="1521"/>
      <c r="E137" s="1521"/>
      <c r="F137" s="1521"/>
      <c r="G137" s="1521"/>
      <c r="H137" s="1521"/>
      <c r="I137" s="1521"/>
      <c r="J137" s="1521"/>
      <c r="K137" s="1521"/>
      <c r="L137" s="1521"/>
      <c r="M137" s="1521"/>
      <c r="N137" s="1521"/>
      <c r="O137" s="1521"/>
      <c r="P137" s="1521"/>
      <c r="Q137" s="1521"/>
      <c r="R137" s="1521"/>
      <c r="S137" s="1521"/>
      <c r="T137" s="1521"/>
      <c r="U137" s="1521"/>
    </row>
    <row r="138" spans="1:21" ht="24" customHeight="1">
      <c r="A138" s="1521"/>
      <c r="B138" s="1521"/>
      <c r="C138" s="1521"/>
      <c r="D138" s="1521"/>
      <c r="E138" s="1521"/>
      <c r="F138" s="1521"/>
      <c r="G138" s="1521"/>
      <c r="H138" s="1521"/>
      <c r="I138" s="1521"/>
      <c r="J138" s="1521"/>
      <c r="K138" s="1521"/>
      <c r="L138" s="1521"/>
      <c r="M138" s="1521"/>
      <c r="N138" s="1521"/>
      <c r="O138" s="1521"/>
      <c r="P138" s="1521"/>
      <c r="Q138" s="1521"/>
      <c r="R138" s="1521"/>
      <c r="S138" s="1521"/>
      <c r="T138" s="1521"/>
      <c r="U138" s="1521"/>
    </row>
    <row r="139" spans="1:21" ht="24" customHeight="1">
      <c r="A139" s="1521"/>
      <c r="B139" s="1521"/>
      <c r="C139" s="1521"/>
      <c r="D139" s="1521"/>
      <c r="E139" s="1521"/>
      <c r="F139" s="1521"/>
      <c r="G139" s="1521">
        <f>109647725-105160311</f>
        <v>4487414</v>
      </c>
      <c r="H139" s="1521"/>
      <c r="I139" s="1521"/>
      <c r="J139" s="1521"/>
      <c r="K139" s="1521"/>
      <c r="L139" s="1521"/>
      <c r="M139" s="1521"/>
      <c r="N139" s="1521"/>
      <c r="O139" s="1521"/>
      <c r="P139" s="1521"/>
      <c r="Q139" s="1521"/>
      <c r="R139" s="1521"/>
      <c r="S139" s="1521"/>
      <c r="T139" s="1521"/>
      <c r="U139" s="1521"/>
    </row>
    <row r="140" spans="1:21" ht="24" customHeight="1">
      <c r="A140" s="1521"/>
      <c r="B140" s="1521"/>
      <c r="C140" s="1521"/>
      <c r="D140" s="1521"/>
      <c r="E140" s="1521"/>
      <c r="F140" s="1521"/>
      <c r="G140" s="1521"/>
      <c r="H140" s="1521"/>
      <c r="I140" s="1521"/>
      <c r="J140" s="1521"/>
      <c r="K140" s="1521"/>
      <c r="L140" s="1521"/>
      <c r="M140" s="1521"/>
      <c r="N140" s="1521"/>
      <c r="O140" s="1521"/>
      <c r="P140" s="1521"/>
      <c r="Q140" s="1521"/>
      <c r="R140" s="1521"/>
      <c r="S140" s="1521"/>
      <c r="T140" s="1521"/>
      <c r="U140" s="1521"/>
    </row>
    <row r="141" spans="1:21" ht="24" customHeight="1">
      <c r="A141" s="1538"/>
      <c r="B141" s="1538"/>
      <c r="C141" s="2249" t="s">
        <v>138</v>
      </c>
      <c r="D141" s="2249"/>
      <c r="E141" s="2249"/>
      <c r="F141" s="2249"/>
      <c r="G141" s="2249"/>
      <c r="H141" s="2249"/>
      <c r="I141" s="2249"/>
      <c r="J141" s="2249"/>
      <c r="K141" s="2249"/>
      <c r="L141" s="2249"/>
      <c r="M141" s="2249"/>
      <c r="N141" s="2249"/>
      <c r="O141" s="2249"/>
      <c r="P141" s="2249"/>
      <c r="Q141" s="2249"/>
      <c r="R141" s="2249"/>
      <c r="S141" s="2249"/>
      <c r="T141" s="2249"/>
      <c r="U141" s="2249"/>
    </row>
    <row r="142" spans="1:21" ht="24" customHeight="1" thickBot="1">
      <c r="A142" s="1538"/>
      <c r="B142" s="1538"/>
      <c r="C142" s="2250" t="s">
        <v>609</v>
      </c>
      <c r="D142" s="2250"/>
      <c r="E142" s="2250"/>
      <c r="F142" s="2250"/>
      <c r="G142" s="2250"/>
      <c r="H142" s="2250"/>
      <c r="I142" s="2250"/>
      <c r="J142" s="2250"/>
      <c r="K142" s="2250"/>
      <c r="L142" s="2250"/>
      <c r="M142" s="2250"/>
      <c r="N142" s="2250"/>
      <c r="O142" s="2250"/>
      <c r="P142" s="2250"/>
      <c r="Q142" s="2250"/>
      <c r="R142" s="2250"/>
      <c r="S142" s="2250"/>
      <c r="T142" s="2250"/>
      <c r="U142" s="2250"/>
    </row>
    <row r="143" spans="1:21" ht="36" customHeight="1" thickTop="1" thickBot="1">
      <c r="A143" s="2214"/>
      <c r="B143" s="2214"/>
      <c r="C143" s="2262" t="s">
        <v>0</v>
      </c>
      <c r="D143" s="2263" t="s">
        <v>28</v>
      </c>
      <c r="E143" s="2263" t="s">
        <v>45</v>
      </c>
      <c r="F143" s="2263" t="s">
        <v>139</v>
      </c>
      <c r="G143" s="2266" t="s">
        <v>80</v>
      </c>
      <c r="H143" s="2266"/>
      <c r="I143" s="2263" t="s">
        <v>46</v>
      </c>
      <c r="J143" s="2263" t="s">
        <v>140</v>
      </c>
      <c r="K143" s="2267" t="s">
        <v>5</v>
      </c>
      <c r="L143" s="2267"/>
      <c r="M143" s="2267"/>
      <c r="N143" s="2267"/>
      <c r="O143" s="2267"/>
      <c r="P143" s="2267"/>
      <c r="Q143" s="2267"/>
      <c r="R143" s="2267"/>
      <c r="S143" s="2267"/>
      <c r="T143" s="2267"/>
      <c r="U143" s="2267"/>
    </row>
    <row r="144" spans="1:21" ht="36" customHeight="1" thickTop="1" thickBot="1">
      <c r="A144" s="1538"/>
      <c r="B144" s="1538"/>
      <c r="C144" s="2262"/>
      <c r="D144" s="2263"/>
      <c r="E144" s="2263"/>
      <c r="F144" s="2263"/>
      <c r="G144" s="2266"/>
      <c r="H144" s="2266"/>
      <c r="I144" s="2263"/>
      <c r="J144" s="2263"/>
      <c r="K144" s="2268" t="s">
        <v>6</v>
      </c>
      <c r="L144" s="1578" t="s">
        <v>365</v>
      </c>
      <c r="M144" s="1578" t="s">
        <v>366</v>
      </c>
      <c r="N144" s="1578" t="s">
        <v>358</v>
      </c>
      <c r="O144" s="1578" t="s">
        <v>359</v>
      </c>
      <c r="P144" s="1578" t="s">
        <v>360</v>
      </c>
      <c r="Q144" s="2269" t="s">
        <v>361</v>
      </c>
      <c r="R144" s="2269"/>
      <c r="S144" s="1578" t="s">
        <v>362</v>
      </c>
      <c r="T144" s="1578" t="s">
        <v>363</v>
      </c>
      <c r="U144" s="1579" t="s">
        <v>364</v>
      </c>
    </row>
    <row r="145" spans="1:21" ht="36" customHeight="1" thickTop="1">
      <c r="A145" s="1538"/>
      <c r="B145" s="1538"/>
      <c r="C145" s="2262"/>
      <c r="D145" s="2263"/>
      <c r="E145" s="2263"/>
      <c r="F145" s="2263"/>
      <c r="G145" s="2266"/>
      <c r="H145" s="2266"/>
      <c r="I145" s="2263"/>
      <c r="J145" s="2263"/>
      <c r="K145" s="2268"/>
      <c r="L145" s="1581" t="s">
        <v>368</v>
      </c>
      <c r="M145" s="1581" t="s">
        <v>369</v>
      </c>
      <c r="N145" s="1581" t="s">
        <v>8</v>
      </c>
      <c r="O145" s="1581" t="s">
        <v>370</v>
      </c>
      <c r="P145" s="1581" t="s">
        <v>371</v>
      </c>
      <c r="Q145" s="2270" t="s">
        <v>372</v>
      </c>
      <c r="R145" s="2270"/>
      <c r="S145" s="1581" t="s">
        <v>373</v>
      </c>
      <c r="T145" s="1581" t="s">
        <v>374</v>
      </c>
      <c r="U145" s="1608" t="s">
        <v>141</v>
      </c>
    </row>
    <row r="146" spans="1:21" ht="36" customHeight="1">
      <c r="A146" s="1538"/>
      <c r="B146" s="1538"/>
      <c r="C146" s="1583" t="s">
        <v>337</v>
      </c>
      <c r="D146" s="1585" t="s">
        <v>351</v>
      </c>
      <c r="E146" s="1586" t="s">
        <v>31</v>
      </c>
      <c r="F146" s="1585" t="s">
        <v>612</v>
      </c>
      <c r="G146" s="2264" t="s">
        <v>613</v>
      </c>
      <c r="H146" s="2264"/>
      <c r="I146" s="1584" t="s">
        <v>11</v>
      </c>
      <c r="J146" s="1609">
        <v>19000</v>
      </c>
      <c r="K146" s="1587">
        <f>63300000+9652000+38700000</f>
        <v>111652000</v>
      </c>
      <c r="L146" s="1587">
        <v>0</v>
      </c>
      <c r="M146" s="1587">
        <v>0</v>
      </c>
      <c r="N146" s="1587">
        <v>63300000</v>
      </c>
      <c r="O146" s="1587">
        <v>9652000</v>
      </c>
      <c r="P146" s="1587">
        <v>38700000</v>
      </c>
      <c r="Q146" s="2265">
        <v>0</v>
      </c>
      <c r="R146" s="2265"/>
      <c r="S146" s="1587">
        <v>0</v>
      </c>
      <c r="T146" s="1587">
        <v>0</v>
      </c>
      <c r="U146" s="1588">
        <v>0</v>
      </c>
    </row>
    <row r="147" spans="1:21" ht="36" customHeight="1">
      <c r="A147" s="1538"/>
      <c r="B147" s="1538"/>
      <c r="C147" s="1583" t="s">
        <v>337</v>
      </c>
      <c r="D147" s="1585" t="s">
        <v>351</v>
      </c>
      <c r="E147" s="1586" t="s">
        <v>31</v>
      </c>
      <c r="F147" s="1585" t="s">
        <v>612</v>
      </c>
      <c r="G147" s="2264" t="s">
        <v>613</v>
      </c>
      <c r="H147" s="2264"/>
      <c r="I147" s="1584" t="s">
        <v>12</v>
      </c>
      <c r="J147" s="1609">
        <v>19000</v>
      </c>
      <c r="K147" s="1587">
        <v>4428000</v>
      </c>
      <c r="L147" s="1587">
        <v>0</v>
      </c>
      <c r="M147" s="1587">
        <v>0</v>
      </c>
      <c r="N147" s="1587">
        <v>63300000</v>
      </c>
      <c r="O147" s="1587">
        <v>9652000</v>
      </c>
      <c r="P147" s="1587">
        <v>38700000</v>
      </c>
      <c r="Q147" s="2265"/>
      <c r="R147" s="2265"/>
      <c r="S147" s="1587">
        <v>0</v>
      </c>
      <c r="T147" s="1587">
        <v>0</v>
      </c>
      <c r="U147" s="1588">
        <v>200000</v>
      </c>
    </row>
    <row r="148" spans="1:21" ht="36" customHeight="1">
      <c r="A148" s="1538"/>
      <c r="B148" s="1538"/>
      <c r="C148" s="1583" t="s">
        <v>337</v>
      </c>
      <c r="D148" s="1585" t="s">
        <v>351</v>
      </c>
      <c r="E148" s="1586" t="s">
        <v>31</v>
      </c>
      <c r="F148" s="1585" t="s">
        <v>612</v>
      </c>
      <c r="G148" s="2264" t="s">
        <v>613</v>
      </c>
      <c r="H148" s="2264"/>
      <c r="I148" s="1584" t="s">
        <v>13</v>
      </c>
      <c r="J148" s="1609">
        <f>7206-20</f>
        <v>7186</v>
      </c>
      <c r="K148" s="1587">
        <f>J44+J45+J46</f>
        <v>31283982</v>
      </c>
      <c r="L148" s="1587">
        <v>0</v>
      </c>
      <c r="M148" s="1587">
        <v>0</v>
      </c>
      <c r="N148" s="1587">
        <v>20373243</v>
      </c>
      <c r="O148" s="1587">
        <v>3291635</v>
      </c>
      <c r="P148" s="1587">
        <v>7619104</v>
      </c>
      <c r="Q148" s="2265"/>
      <c r="R148" s="2265"/>
      <c r="S148" s="1587">
        <v>0</v>
      </c>
      <c r="T148" s="1587">
        <v>0</v>
      </c>
      <c r="U148" s="1588">
        <v>200000</v>
      </c>
    </row>
    <row r="149" spans="1:21" ht="24" customHeight="1">
      <c r="A149" s="1538"/>
      <c r="B149" s="1538"/>
      <c r="C149" s="1583" t="s">
        <v>337</v>
      </c>
      <c r="D149" s="1585" t="s">
        <v>351</v>
      </c>
      <c r="E149" s="1586" t="s">
        <v>31</v>
      </c>
      <c r="F149" s="1585" t="s">
        <v>614</v>
      </c>
      <c r="G149" s="2264" t="s">
        <v>615</v>
      </c>
      <c r="H149" s="2264"/>
      <c r="I149" s="1584" t="s">
        <v>11</v>
      </c>
      <c r="J149" s="1609">
        <v>150</v>
      </c>
      <c r="K149" s="1587">
        <v>4428000</v>
      </c>
      <c r="L149" s="1587">
        <v>0</v>
      </c>
      <c r="M149" s="1587">
        <v>0</v>
      </c>
      <c r="N149" s="1587">
        <v>0</v>
      </c>
      <c r="O149" s="1587">
        <v>0</v>
      </c>
      <c r="P149" s="1587">
        <v>4428000</v>
      </c>
      <c r="Q149" s="2265">
        <v>0</v>
      </c>
      <c r="R149" s="2265"/>
      <c r="S149" s="1587">
        <v>0</v>
      </c>
      <c r="T149" s="1587">
        <v>0</v>
      </c>
      <c r="U149" s="1588">
        <v>0</v>
      </c>
    </row>
    <row r="150" spans="1:21" ht="24" customHeight="1">
      <c r="A150" s="1538"/>
      <c r="B150" s="1538"/>
      <c r="C150" s="1583" t="s">
        <v>337</v>
      </c>
      <c r="D150" s="1585" t="s">
        <v>351</v>
      </c>
      <c r="E150" s="1586" t="s">
        <v>31</v>
      </c>
      <c r="F150" s="1585" t="s">
        <v>614</v>
      </c>
      <c r="G150" s="2264" t="s">
        <v>615</v>
      </c>
      <c r="H150" s="2264"/>
      <c r="I150" s="1584" t="s">
        <v>12</v>
      </c>
      <c r="J150" s="1609">
        <v>150</v>
      </c>
      <c r="K150" s="1587">
        <v>4428000</v>
      </c>
      <c r="L150" s="1587">
        <v>0</v>
      </c>
      <c r="M150" s="1587">
        <v>0</v>
      </c>
      <c r="N150" s="1587">
        <v>0</v>
      </c>
      <c r="O150" s="1587">
        <v>0</v>
      </c>
      <c r="P150" s="1587">
        <v>4428000</v>
      </c>
      <c r="Q150" s="2265">
        <v>0</v>
      </c>
      <c r="R150" s="2265"/>
      <c r="S150" s="1587">
        <v>0</v>
      </c>
      <c r="T150" s="1587">
        <v>0</v>
      </c>
      <c r="U150" s="1588">
        <v>0</v>
      </c>
    </row>
    <row r="151" spans="1:21" ht="24" customHeight="1">
      <c r="A151" s="1538"/>
      <c r="B151" s="1538"/>
      <c r="C151" s="1583" t="s">
        <v>337</v>
      </c>
      <c r="D151" s="1585" t="s">
        <v>351</v>
      </c>
      <c r="E151" s="1586" t="s">
        <v>31</v>
      </c>
      <c r="F151" s="1585" t="s">
        <v>614</v>
      </c>
      <c r="G151" s="2264" t="s">
        <v>615</v>
      </c>
      <c r="H151" s="2264"/>
      <c r="I151" s="1584" t="s">
        <v>13</v>
      </c>
      <c r="J151" s="1609">
        <v>20</v>
      </c>
      <c r="K151" s="1587">
        <v>0</v>
      </c>
      <c r="L151" s="1587">
        <v>0</v>
      </c>
      <c r="M151" s="1587">
        <v>0</v>
      </c>
      <c r="N151" s="1587">
        <v>0</v>
      </c>
      <c r="O151" s="1587">
        <v>0</v>
      </c>
      <c r="P151" s="1587">
        <v>0</v>
      </c>
      <c r="Q151" s="2265">
        <v>0</v>
      </c>
      <c r="R151" s="2265"/>
      <c r="S151" s="1587">
        <v>0</v>
      </c>
      <c r="T151" s="1587">
        <v>0</v>
      </c>
      <c r="U151" s="1588">
        <v>0</v>
      </c>
    </row>
    <row r="152" spans="1:21">
      <c r="A152" s="1538"/>
      <c r="B152" s="1538"/>
      <c r="C152" s="1583" t="s">
        <v>337</v>
      </c>
      <c r="D152" s="1585" t="s">
        <v>351</v>
      </c>
      <c r="E152" s="1586" t="s">
        <v>31</v>
      </c>
      <c r="F152" s="1585" t="s">
        <v>617</v>
      </c>
      <c r="G152" s="2264" t="s">
        <v>618</v>
      </c>
      <c r="H152" s="2264"/>
      <c r="I152" s="1584" t="s">
        <v>11</v>
      </c>
      <c r="J152" s="1609">
        <v>0</v>
      </c>
      <c r="K152" s="1587">
        <v>0</v>
      </c>
      <c r="L152" s="1587">
        <v>0</v>
      </c>
      <c r="M152" s="1587">
        <v>0</v>
      </c>
      <c r="N152" s="1587">
        <v>0</v>
      </c>
      <c r="O152" s="1587">
        <v>0</v>
      </c>
      <c r="P152" s="1587">
        <v>0</v>
      </c>
      <c r="Q152" s="2265">
        <v>0</v>
      </c>
      <c r="R152" s="2265"/>
      <c r="S152" s="1587">
        <v>0</v>
      </c>
      <c r="T152" s="1587">
        <v>0</v>
      </c>
      <c r="U152" s="1588">
        <v>0</v>
      </c>
    </row>
    <row r="153" spans="1:21">
      <c r="A153" s="1538"/>
      <c r="B153" s="1538"/>
      <c r="C153" s="1583" t="s">
        <v>337</v>
      </c>
      <c r="D153" s="1585" t="s">
        <v>351</v>
      </c>
      <c r="E153" s="1586" t="s">
        <v>31</v>
      </c>
      <c r="F153" s="1585" t="s">
        <v>617</v>
      </c>
      <c r="G153" s="2264" t="s">
        <v>618</v>
      </c>
      <c r="H153" s="2264"/>
      <c r="I153" s="1584" t="s">
        <v>12</v>
      </c>
      <c r="J153" s="1609">
        <v>0</v>
      </c>
      <c r="K153" s="1587">
        <v>0</v>
      </c>
      <c r="L153" s="1587">
        <v>0</v>
      </c>
      <c r="M153" s="1587">
        <v>0</v>
      </c>
      <c r="N153" s="1587">
        <v>0</v>
      </c>
      <c r="O153" s="1587">
        <v>0</v>
      </c>
      <c r="P153" s="1587">
        <v>0</v>
      </c>
      <c r="Q153" s="2265">
        <v>0</v>
      </c>
      <c r="R153" s="2265"/>
      <c r="S153" s="1587">
        <v>0</v>
      </c>
      <c r="T153" s="1587">
        <v>0</v>
      </c>
      <c r="U153" s="1588">
        <v>0</v>
      </c>
    </row>
    <row r="154" spans="1:21">
      <c r="A154" s="1538"/>
      <c r="B154" s="1538"/>
      <c r="C154" s="1583" t="s">
        <v>337</v>
      </c>
      <c r="D154" s="1585" t="s">
        <v>351</v>
      </c>
      <c r="E154" s="1586" t="s">
        <v>31</v>
      </c>
      <c r="F154" s="1585" t="s">
        <v>617</v>
      </c>
      <c r="G154" s="2264" t="s">
        <v>618</v>
      </c>
      <c r="H154" s="2264"/>
      <c r="I154" s="1584" t="s">
        <v>13</v>
      </c>
      <c r="J154" s="1609">
        <v>0</v>
      </c>
      <c r="K154" s="1587">
        <v>0</v>
      </c>
      <c r="L154" s="1587">
        <v>0</v>
      </c>
      <c r="M154" s="1587">
        <v>0</v>
      </c>
      <c r="N154" s="1587">
        <v>0</v>
      </c>
      <c r="O154" s="1587">
        <v>0</v>
      </c>
      <c r="P154" s="1587">
        <v>0</v>
      </c>
      <c r="Q154" s="2265">
        <v>0</v>
      </c>
      <c r="R154" s="2265"/>
      <c r="S154" s="1587">
        <v>0</v>
      </c>
      <c r="T154" s="1587">
        <v>0</v>
      </c>
      <c r="U154" s="1588">
        <v>0</v>
      </c>
    </row>
    <row r="155" spans="1:21">
      <c r="A155" s="1538"/>
      <c r="B155" s="1538"/>
      <c r="C155" s="1583" t="s">
        <v>337</v>
      </c>
      <c r="D155" s="1585" t="s">
        <v>351</v>
      </c>
      <c r="E155" s="1586" t="s">
        <v>31</v>
      </c>
      <c r="F155" s="1585" t="s">
        <v>619</v>
      </c>
      <c r="G155" s="2264" t="s">
        <v>620</v>
      </c>
      <c r="H155" s="2264"/>
      <c r="I155" s="1584" t="s">
        <v>11</v>
      </c>
      <c r="J155" s="1609">
        <v>25</v>
      </c>
      <c r="K155" s="1587">
        <v>51000000</v>
      </c>
      <c r="L155" s="1587">
        <v>0</v>
      </c>
      <c r="M155" s="1587">
        <v>51000000</v>
      </c>
      <c r="N155" s="1587">
        <v>0</v>
      </c>
      <c r="O155" s="1587">
        <v>0</v>
      </c>
      <c r="P155" s="1587">
        <v>0</v>
      </c>
      <c r="Q155" s="2265">
        <v>0</v>
      </c>
      <c r="R155" s="2265"/>
      <c r="S155" s="1587">
        <v>0</v>
      </c>
      <c r="T155" s="1587">
        <v>0</v>
      </c>
      <c r="U155" s="1588">
        <v>0</v>
      </c>
    </row>
    <row r="156" spans="1:21">
      <c r="A156" s="1538"/>
      <c r="B156" s="1538"/>
      <c r="C156" s="1583" t="s">
        <v>337</v>
      </c>
      <c r="D156" s="1585" t="s">
        <v>351</v>
      </c>
      <c r="E156" s="1586" t="s">
        <v>31</v>
      </c>
      <c r="F156" s="1585" t="s">
        <v>619</v>
      </c>
      <c r="G156" s="2264" t="s">
        <v>620</v>
      </c>
      <c r="H156" s="2264"/>
      <c r="I156" s="1584" t="s">
        <v>12</v>
      </c>
      <c r="J156" s="1609">
        <v>25</v>
      </c>
      <c r="K156" s="1587">
        <f>K155</f>
        <v>51000000</v>
      </c>
      <c r="L156" s="1587">
        <v>0</v>
      </c>
      <c r="M156" s="1587">
        <f>M155</f>
        <v>51000000</v>
      </c>
      <c r="N156" s="1587">
        <v>0</v>
      </c>
      <c r="O156" s="1587">
        <v>0</v>
      </c>
      <c r="P156" s="1587">
        <v>0</v>
      </c>
      <c r="Q156" s="2265">
        <v>0</v>
      </c>
      <c r="R156" s="2265"/>
      <c r="S156" s="1587">
        <v>0</v>
      </c>
      <c r="T156" s="1587">
        <v>0</v>
      </c>
      <c r="U156" s="1588">
        <v>0</v>
      </c>
    </row>
    <row r="157" spans="1:21">
      <c r="A157" s="1538"/>
      <c r="B157" s="1538"/>
      <c r="C157" s="1583" t="s">
        <v>337</v>
      </c>
      <c r="D157" s="1585" t="s">
        <v>351</v>
      </c>
      <c r="E157" s="1586" t="s">
        <v>31</v>
      </c>
      <c r="F157" s="1585" t="s">
        <v>619</v>
      </c>
      <c r="G157" s="2264" t="s">
        <v>620</v>
      </c>
      <c r="H157" s="2264"/>
      <c r="I157" s="1584" t="s">
        <v>13</v>
      </c>
      <c r="J157" s="1609">
        <v>0</v>
      </c>
      <c r="K157" s="1587">
        <v>0</v>
      </c>
      <c r="L157" s="1587">
        <v>0</v>
      </c>
      <c r="M157" s="1587">
        <v>0</v>
      </c>
      <c r="N157" s="1587">
        <v>0</v>
      </c>
      <c r="O157" s="1587">
        <v>0</v>
      </c>
      <c r="P157" s="1587">
        <v>0</v>
      </c>
      <c r="Q157" s="2265">
        <v>0</v>
      </c>
      <c r="R157" s="2265"/>
      <c r="S157" s="1587">
        <v>0</v>
      </c>
      <c r="T157" s="1587">
        <v>0</v>
      </c>
      <c r="U157" s="1588">
        <v>0</v>
      </c>
    </row>
    <row r="158" spans="1:21">
      <c r="A158" s="1538"/>
      <c r="B158" s="1538"/>
      <c r="C158" s="1583" t="s">
        <v>337</v>
      </c>
      <c r="D158" s="1585" t="s">
        <v>351</v>
      </c>
      <c r="E158" s="1586" t="s">
        <v>31</v>
      </c>
      <c r="F158" s="1585" t="s">
        <v>621</v>
      </c>
      <c r="G158" s="2264" t="s">
        <v>631</v>
      </c>
      <c r="H158" s="2264"/>
      <c r="I158" s="1584" t="s">
        <v>11</v>
      </c>
      <c r="J158" s="1609">
        <v>0</v>
      </c>
      <c r="K158" s="1587">
        <v>0</v>
      </c>
      <c r="L158" s="1587">
        <v>0</v>
      </c>
      <c r="M158" s="1587">
        <v>0</v>
      </c>
      <c r="N158" s="1587">
        <v>0</v>
      </c>
      <c r="O158" s="1587">
        <v>0</v>
      </c>
      <c r="P158" s="1587">
        <v>0</v>
      </c>
      <c r="Q158" s="2265">
        <v>0</v>
      </c>
      <c r="R158" s="2265"/>
      <c r="S158" s="1587">
        <v>0</v>
      </c>
      <c r="T158" s="1587">
        <v>0</v>
      </c>
      <c r="U158" s="1588">
        <v>0</v>
      </c>
    </row>
    <row r="159" spans="1:21">
      <c r="A159" s="1538"/>
      <c r="B159" s="1538"/>
      <c r="C159" s="1583" t="s">
        <v>337</v>
      </c>
      <c r="D159" s="1585" t="s">
        <v>351</v>
      </c>
      <c r="E159" s="1586" t="s">
        <v>31</v>
      </c>
      <c r="F159" s="1585" t="s">
        <v>621</v>
      </c>
      <c r="G159" s="2264" t="s">
        <v>631</v>
      </c>
      <c r="H159" s="2264"/>
      <c r="I159" s="1584" t="s">
        <v>12</v>
      </c>
      <c r="J159" s="1609">
        <v>0</v>
      </c>
      <c r="K159" s="1587">
        <v>0</v>
      </c>
      <c r="L159" s="1587">
        <v>0</v>
      </c>
      <c r="M159" s="1587">
        <v>0</v>
      </c>
      <c r="N159" s="1587">
        <v>0</v>
      </c>
      <c r="O159" s="1587">
        <v>0</v>
      </c>
      <c r="P159" s="1587">
        <v>0</v>
      </c>
      <c r="Q159" s="2265">
        <v>0</v>
      </c>
      <c r="R159" s="2265"/>
      <c r="S159" s="1587">
        <v>0</v>
      </c>
      <c r="T159" s="1587">
        <v>0</v>
      </c>
      <c r="U159" s="1588">
        <v>0</v>
      </c>
    </row>
    <row r="160" spans="1:21">
      <c r="A160" s="1538"/>
      <c r="B160" s="1538"/>
      <c r="C160" s="1583" t="s">
        <v>337</v>
      </c>
      <c r="D160" s="1585" t="s">
        <v>351</v>
      </c>
      <c r="E160" s="1586" t="s">
        <v>31</v>
      </c>
      <c r="F160" s="1585" t="s">
        <v>621</v>
      </c>
      <c r="G160" s="2264" t="s">
        <v>631</v>
      </c>
      <c r="H160" s="2264"/>
      <c r="I160" s="1584" t="s">
        <v>13</v>
      </c>
      <c r="J160" s="1609">
        <v>0</v>
      </c>
      <c r="K160" s="1587">
        <v>0</v>
      </c>
      <c r="L160" s="1587">
        <v>0</v>
      </c>
      <c r="M160" s="1587">
        <v>0</v>
      </c>
      <c r="N160" s="1587">
        <v>0</v>
      </c>
      <c r="O160" s="1587">
        <v>0</v>
      </c>
      <c r="P160" s="1587">
        <v>0</v>
      </c>
      <c r="Q160" s="2265">
        <v>0</v>
      </c>
      <c r="R160" s="2265"/>
      <c r="S160" s="1587">
        <v>0</v>
      </c>
      <c r="T160" s="1587">
        <v>0</v>
      </c>
      <c r="U160" s="1588">
        <v>0</v>
      </c>
    </row>
    <row r="161" spans="1:21">
      <c r="A161" s="1538"/>
      <c r="B161" s="1538"/>
      <c r="C161" s="1583" t="s">
        <v>337</v>
      </c>
      <c r="D161" s="1585" t="s">
        <v>351</v>
      </c>
      <c r="E161" s="1586" t="s">
        <v>31</v>
      </c>
      <c r="F161" s="1585" t="s">
        <v>632</v>
      </c>
      <c r="G161" s="2264" t="s">
        <v>633</v>
      </c>
      <c r="H161" s="2264"/>
      <c r="I161" s="1584" t="s">
        <v>11</v>
      </c>
      <c r="J161" s="1609">
        <v>0</v>
      </c>
      <c r="K161" s="1587">
        <v>0</v>
      </c>
      <c r="L161" s="1587">
        <v>0</v>
      </c>
      <c r="M161" s="1587">
        <v>0</v>
      </c>
      <c r="N161" s="1587">
        <v>0</v>
      </c>
      <c r="O161" s="1587">
        <v>0</v>
      </c>
      <c r="P161" s="1587">
        <v>0</v>
      </c>
      <c r="Q161" s="2265">
        <v>0</v>
      </c>
      <c r="R161" s="2265"/>
      <c r="S161" s="1587">
        <v>0</v>
      </c>
      <c r="T161" s="1587">
        <v>0</v>
      </c>
      <c r="U161" s="1588">
        <v>0</v>
      </c>
    </row>
    <row r="162" spans="1:21">
      <c r="A162" s="1538"/>
      <c r="B162" s="1538"/>
      <c r="C162" s="1583" t="s">
        <v>337</v>
      </c>
      <c r="D162" s="1585" t="s">
        <v>351</v>
      </c>
      <c r="E162" s="1586" t="s">
        <v>31</v>
      </c>
      <c r="F162" s="1585" t="s">
        <v>632</v>
      </c>
      <c r="G162" s="2264" t="s">
        <v>633</v>
      </c>
      <c r="H162" s="2264"/>
      <c r="I162" s="1584" t="s">
        <v>12</v>
      </c>
      <c r="J162" s="1609">
        <v>0</v>
      </c>
      <c r="K162" s="1587">
        <v>0</v>
      </c>
      <c r="L162" s="1587">
        <v>0</v>
      </c>
      <c r="M162" s="1587">
        <v>0</v>
      </c>
      <c r="N162" s="1587">
        <v>0</v>
      </c>
      <c r="O162" s="1587">
        <v>0</v>
      </c>
      <c r="P162" s="1587">
        <v>0</v>
      </c>
      <c r="Q162" s="2265">
        <v>0</v>
      </c>
      <c r="R162" s="2265"/>
      <c r="S162" s="1587">
        <v>0</v>
      </c>
      <c r="T162" s="1587">
        <v>0</v>
      </c>
      <c r="U162" s="1588">
        <v>0</v>
      </c>
    </row>
    <row r="163" spans="1:21">
      <c r="A163" s="1538"/>
      <c r="B163" s="1538"/>
      <c r="C163" s="1583" t="s">
        <v>337</v>
      </c>
      <c r="D163" s="1585" t="s">
        <v>351</v>
      </c>
      <c r="E163" s="1586" t="s">
        <v>31</v>
      </c>
      <c r="F163" s="1585" t="s">
        <v>632</v>
      </c>
      <c r="G163" s="2264" t="s">
        <v>633</v>
      </c>
      <c r="H163" s="2264"/>
      <c r="I163" s="1584" t="s">
        <v>13</v>
      </c>
      <c r="J163" s="1609">
        <v>0</v>
      </c>
      <c r="K163" s="1587">
        <v>0</v>
      </c>
      <c r="L163" s="1587">
        <v>0</v>
      </c>
      <c r="M163" s="1587">
        <v>0</v>
      </c>
      <c r="N163" s="1587">
        <v>0</v>
      </c>
      <c r="O163" s="1587">
        <v>0</v>
      </c>
      <c r="P163" s="1587">
        <v>0</v>
      </c>
      <c r="Q163" s="2265">
        <v>0</v>
      </c>
      <c r="R163" s="2265"/>
      <c r="S163" s="1587">
        <v>0</v>
      </c>
      <c r="T163" s="1587">
        <v>0</v>
      </c>
      <c r="U163" s="1588">
        <v>0</v>
      </c>
    </row>
    <row r="164" spans="1:21">
      <c r="A164" s="1538"/>
      <c r="B164" s="1538"/>
      <c r="C164" s="1583"/>
      <c r="D164" s="1585"/>
      <c r="E164" s="1586"/>
      <c r="F164" s="1585"/>
      <c r="G164" s="2264" t="s">
        <v>142</v>
      </c>
      <c r="H164" s="2264"/>
      <c r="I164" s="1584" t="s">
        <v>11</v>
      </c>
      <c r="J164" s="1609"/>
      <c r="K164" s="1587">
        <f>K146+K149+K152+K155</f>
        <v>167080000</v>
      </c>
      <c r="L164" s="1587">
        <f t="shared" ref="L164:O164" si="20">L146+L149+L152+L155</f>
        <v>0</v>
      </c>
      <c r="M164" s="1587">
        <f t="shared" si="20"/>
        <v>51000000</v>
      </c>
      <c r="N164" s="1587">
        <f t="shared" si="20"/>
        <v>63300000</v>
      </c>
      <c r="O164" s="1587">
        <f t="shared" si="20"/>
        <v>9652000</v>
      </c>
      <c r="P164" s="1587">
        <f>P146+P149+P152+P155</f>
        <v>43128000</v>
      </c>
      <c r="Q164" s="2265">
        <v>0</v>
      </c>
      <c r="R164" s="2265"/>
      <c r="S164" s="1587">
        <v>0</v>
      </c>
      <c r="T164" s="1587">
        <v>0</v>
      </c>
      <c r="U164" s="1588">
        <v>0</v>
      </c>
    </row>
    <row r="165" spans="1:21">
      <c r="A165" s="1538"/>
      <c r="B165" s="1538"/>
      <c r="C165" s="1583"/>
      <c r="D165" s="1585"/>
      <c r="E165" s="1586"/>
      <c r="F165" s="1585"/>
      <c r="G165" s="2264" t="s">
        <v>142</v>
      </c>
      <c r="H165" s="2264"/>
      <c r="I165" s="1584" t="s">
        <v>12</v>
      </c>
      <c r="J165" s="1609"/>
      <c r="K165" s="1587">
        <f>K147+K150+K153+K156+K159+K162</f>
        <v>59856000</v>
      </c>
      <c r="L165" s="1587">
        <f t="shared" ref="L165:P166" si="21">L147+L150+L153+L156+L159+L162</f>
        <v>0</v>
      </c>
      <c r="M165" s="1587">
        <f t="shared" si="21"/>
        <v>51000000</v>
      </c>
      <c r="N165" s="1587">
        <f t="shared" si="21"/>
        <v>63300000</v>
      </c>
      <c r="O165" s="1587">
        <f t="shared" si="21"/>
        <v>9652000</v>
      </c>
      <c r="P165" s="1587">
        <f t="shared" si="21"/>
        <v>43128000</v>
      </c>
      <c r="Q165" s="2265">
        <v>0</v>
      </c>
      <c r="R165" s="2265"/>
      <c r="S165" s="1587">
        <v>0</v>
      </c>
      <c r="T165" s="1587">
        <v>0</v>
      </c>
      <c r="U165" s="1588">
        <v>200000</v>
      </c>
    </row>
    <row r="166" spans="1:21">
      <c r="A166" s="1538"/>
      <c r="B166" s="1538"/>
      <c r="C166" s="1583"/>
      <c r="D166" s="1585"/>
      <c r="E166" s="1586"/>
      <c r="F166" s="1585"/>
      <c r="G166" s="2264" t="s">
        <v>142</v>
      </c>
      <c r="H166" s="2264"/>
      <c r="I166" s="1584" t="s">
        <v>13</v>
      </c>
      <c r="J166" s="1609"/>
      <c r="K166" s="1587">
        <f>K148+K151+K154+K157+K160+K163</f>
        <v>31283982</v>
      </c>
      <c r="L166" s="1587">
        <f t="shared" si="21"/>
        <v>0</v>
      </c>
      <c r="M166" s="1587">
        <f t="shared" si="21"/>
        <v>0</v>
      </c>
      <c r="N166" s="1587">
        <f t="shared" si="21"/>
        <v>20373243</v>
      </c>
      <c r="O166" s="1587">
        <f t="shared" si="21"/>
        <v>3291635</v>
      </c>
      <c r="P166" s="1587">
        <f t="shared" si="21"/>
        <v>7619104</v>
      </c>
      <c r="Q166" s="2265">
        <v>0</v>
      </c>
      <c r="R166" s="2265"/>
      <c r="S166" s="1587">
        <v>0</v>
      </c>
      <c r="T166" s="1587">
        <v>0</v>
      </c>
      <c r="U166" s="1588">
        <v>0</v>
      </c>
    </row>
    <row r="167" spans="1:21">
      <c r="A167" s="1538"/>
      <c r="B167" s="2251"/>
      <c r="C167" s="2251"/>
      <c r="D167" s="1538"/>
      <c r="E167" s="1538"/>
      <c r="F167" s="1538"/>
      <c r="G167" s="1538"/>
      <c r="H167" s="1538"/>
      <c r="I167" s="1538"/>
      <c r="J167" s="1538"/>
      <c r="K167" s="1538"/>
      <c r="L167" s="1538"/>
      <c r="M167" s="1538"/>
      <c r="N167" s="1538"/>
      <c r="O167" s="1538"/>
      <c r="P167" s="1538"/>
      <c r="Q167" s="1538"/>
      <c r="R167" s="1538"/>
      <c r="S167" s="1538"/>
      <c r="T167" s="1538"/>
      <c r="U167" s="1538"/>
    </row>
    <row r="168" spans="1:21">
      <c r="A168" s="1538"/>
      <c r="B168" s="1538"/>
      <c r="C168" s="1538"/>
      <c r="D168" s="1538"/>
      <c r="E168" s="2235" t="s">
        <v>416</v>
      </c>
      <c r="F168" s="2235"/>
      <c r="G168" s="1577" t="s">
        <v>410</v>
      </c>
      <c r="H168" s="2236"/>
      <c r="I168" s="2237"/>
      <c r="J168" s="2237"/>
      <c r="K168" s="2235" t="s">
        <v>409</v>
      </c>
      <c r="L168" s="2237" t="s">
        <v>410</v>
      </c>
      <c r="M168" s="2237"/>
      <c r="N168" s="2236"/>
      <c r="O168" s="2237"/>
      <c r="P168" s="2237"/>
      <c r="Q168" s="2237"/>
      <c r="R168" s="1538"/>
      <c r="S168" s="1538"/>
      <c r="T168" s="1538"/>
      <c r="U168" s="1538"/>
    </row>
    <row r="169" spans="1:21">
      <c r="A169" s="1538"/>
      <c r="B169" s="1538"/>
      <c r="C169" s="1538"/>
      <c r="D169" s="1538"/>
      <c r="E169" s="2235"/>
      <c r="F169" s="2235"/>
      <c r="G169" s="1577" t="s">
        <v>411</v>
      </c>
      <c r="H169" s="2237"/>
      <c r="I169" s="2237"/>
      <c r="J169" s="2237"/>
      <c r="K169" s="2235"/>
      <c r="L169" s="2237" t="s">
        <v>411</v>
      </c>
      <c r="M169" s="2237"/>
      <c r="N169" s="2237"/>
      <c r="O169" s="2237"/>
      <c r="P169" s="2237"/>
      <c r="Q169" s="2237"/>
      <c r="R169" s="1538"/>
      <c r="S169" s="1538"/>
      <c r="T169" s="1538"/>
      <c r="U169" s="1538"/>
    </row>
    <row r="170" spans="1:21">
      <c r="A170" s="1538"/>
      <c r="B170" s="1538"/>
      <c r="C170" s="1538"/>
      <c r="D170" s="1538"/>
      <c r="E170" s="2235"/>
      <c r="F170" s="2235"/>
      <c r="G170" s="1577" t="s">
        <v>412</v>
      </c>
      <c r="H170" s="2237"/>
      <c r="I170" s="2237"/>
      <c r="J170" s="2237"/>
      <c r="K170" s="2235"/>
      <c r="L170" s="2237" t="s">
        <v>412</v>
      </c>
      <c r="M170" s="2237"/>
      <c r="N170" s="2237"/>
      <c r="O170" s="2237"/>
      <c r="P170" s="2237"/>
      <c r="Q170" s="2237"/>
      <c r="R170" s="1538"/>
      <c r="S170" s="1538"/>
      <c r="T170" s="1538"/>
      <c r="U170" s="1538"/>
    </row>
    <row r="171" spans="1:21">
      <c r="A171" s="1521"/>
      <c r="B171" s="1521"/>
      <c r="C171" s="1521"/>
      <c r="D171" s="1521"/>
      <c r="E171" s="1521"/>
      <c r="F171" s="1521"/>
      <c r="G171" s="1521"/>
      <c r="H171" s="1521"/>
      <c r="I171" s="1521"/>
      <c r="J171" s="1521"/>
      <c r="K171" s="1521"/>
      <c r="L171" s="1521"/>
      <c r="M171" s="1521"/>
      <c r="N171" s="1521"/>
      <c r="O171" s="1521"/>
      <c r="P171" s="1521"/>
      <c r="Q171" s="1521"/>
      <c r="R171" s="1521"/>
      <c r="S171" s="1521"/>
      <c r="T171" s="1521"/>
      <c r="U171" s="1521"/>
    </row>
    <row r="172" spans="1:21">
      <c r="A172" s="1521"/>
      <c r="B172" s="1521"/>
      <c r="C172" s="1521"/>
      <c r="D172" s="1521"/>
      <c r="E172" s="1521"/>
      <c r="F172" s="1521"/>
      <c r="G172" s="1521"/>
      <c r="H172" s="1521"/>
      <c r="I172" s="1521"/>
      <c r="J172" s="1521"/>
      <c r="K172" s="1521"/>
      <c r="L172" s="1521"/>
      <c r="M172" s="1521"/>
      <c r="N172" s="1521"/>
      <c r="O172" s="1521"/>
      <c r="P172" s="1521"/>
      <c r="Q172" s="1521"/>
      <c r="R172" s="1521"/>
      <c r="S172" s="1521"/>
      <c r="T172" s="1521"/>
      <c r="U172" s="1521"/>
    </row>
    <row r="173" spans="1:21">
      <c r="A173" s="1521"/>
      <c r="B173" s="1521"/>
      <c r="C173" s="1521"/>
      <c r="D173" s="1521"/>
      <c r="E173" s="1521"/>
      <c r="F173" s="1521"/>
      <c r="G173" s="1521"/>
      <c r="H173" s="1521"/>
      <c r="I173" s="1521"/>
      <c r="J173" s="1521"/>
      <c r="K173" s="1521"/>
      <c r="L173" s="1521"/>
      <c r="M173" s="1521"/>
      <c r="N173" s="1521"/>
      <c r="O173" s="1521"/>
      <c r="P173" s="1521"/>
      <c r="Q173" s="1521"/>
      <c r="R173" s="1521"/>
      <c r="S173" s="1521"/>
      <c r="T173" s="1521"/>
      <c r="U173" s="1521"/>
    </row>
    <row r="174" spans="1:21">
      <c r="A174" s="1521"/>
      <c r="B174" s="1521"/>
      <c r="C174" s="1521"/>
      <c r="D174" s="1521"/>
      <c r="E174" s="1521"/>
      <c r="F174" s="1521"/>
      <c r="G174" s="1521"/>
      <c r="H174" s="1521"/>
      <c r="I174" s="1521"/>
      <c r="J174" s="1521"/>
      <c r="K174" s="1521"/>
      <c r="L174" s="1521"/>
      <c r="M174" s="1521"/>
      <c r="N174" s="1521"/>
      <c r="O174" s="1521"/>
      <c r="P174" s="1521"/>
      <c r="Q174" s="1521"/>
      <c r="R174" s="1521"/>
      <c r="S174" s="1521"/>
      <c r="T174" s="1521"/>
      <c r="U174" s="1521"/>
    </row>
    <row r="175" spans="1:21" ht="15.75" thickBot="1">
      <c r="A175" s="1538"/>
      <c r="B175" s="1538"/>
      <c r="C175" s="2249" t="s">
        <v>99</v>
      </c>
      <c r="D175" s="2249"/>
      <c r="E175" s="2249"/>
      <c r="F175" s="2249"/>
      <c r="G175" s="2249"/>
      <c r="H175" s="2249"/>
      <c r="I175" s="2249"/>
      <c r="J175" s="2249"/>
      <c r="K175" s="2249"/>
      <c r="L175" s="2249"/>
      <c r="M175" s="2249"/>
      <c r="N175" s="1521"/>
      <c r="O175" s="1521"/>
      <c r="P175" s="1521"/>
      <c r="Q175" s="1521"/>
      <c r="R175" s="1521"/>
      <c r="S175" s="1521"/>
      <c r="T175" s="1521"/>
      <c r="U175" s="1521"/>
    </row>
    <row r="176" spans="1:21" ht="24.75" thickTop="1">
      <c r="A176" s="2214"/>
      <c r="B176" s="2214"/>
      <c r="C176" s="1610" t="s">
        <v>100</v>
      </c>
      <c r="D176" s="1611" t="s">
        <v>101</v>
      </c>
      <c r="E176" s="1611" t="s">
        <v>102</v>
      </c>
      <c r="F176" s="1611" t="s">
        <v>103</v>
      </c>
      <c r="G176" s="1611" t="s">
        <v>104</v>
      </c>
      <c r="H176" s="1611" t="s">
        <v>105</v>
      </c>
      <c r="I176" s="1611" t="s">
        <v>106</v>
      </c>
      <c r="J176" s="1612">
        <v>2025</v>
      </c>
      <c r="K176" s="1612">
        <v>2026</v>
      </c>
      <c r="L176" s="1612">
        <v>2027</v>
      </c>
      <c r="M176" s="1613">
        <v>2028</v>
      </c>
      <c r="N176" s="1521"/>
      <c r="O176" s="1521"/>
      <c r="P176" s="1521"/>
      <c r="Q176" s="1521"/>
      <c r="R176" s="1521"/>
      <c r="S176" s="1521"/>
      <c r="T176" s="1521"/>
      <c r="U176" s="1521"/>
    </row>
    <row r="177" spans="1:21" ht="36">
      <c r="A177" s="1538"/>
      <c r="B177" s="1538"/>
      <c r="C177" s="1614" t="s">
        <v>337</v>
      </c>
      <c r="D177" s="1615" t="s">
        <v>351</v>
      </c>
      <c r="E177" s="1616" t="s">
        <v>31</v>
      </c>
      <c r="F177" s="1615"/>
      <c r="G177" s="1615" t="s">
        <v>612</v>
      </c>
      <c r="H177" s="1012" t="s">
        <v>613</v>
      </c>
      <c r="I177" s="1013" t="s">
        <v>107</v>
      </c>
      <c r="J177" s="1014">
        <v>18500</v>
      </c>
      <c r="K177" s="1014">
        <v>19000</v>
      </c>
      <c r="L177" s="1014">
        <v>19200</v>
      </c>
      <c r="M177" s="1617">
        <v>19300</v>
      </c>
      <c r="N177" s="1521"/>
      <c r="O177" s="1521"/>
      <c r="P177" s="1521"/>
      <c r="Q177" s="1521"/>
      <c r="R177" s="1521"/>
      <c r="S177" s="1521"/>
      <c r="T177" s="1521"/>
      <c r="U177" s="1521"/>
    </row>
    <row r="178" spans="1:21" ht="36">
      <c r="A178" s="1538"/>
      <c r="B178" s="1538"/>
      <c r="C178" s="1614" t="s">
        <v>337</v>
      </c>
      <c r="D178" s="1615" t="s">
        <v>351</v>
      </c>
      <c r="E178" s="1616" t="s">
        <v>31</v>
      </c>
      <c r="F178" s="1615"/>
      <c r="G178" s="1615" t="s">
        <v>612</v>
      </c>
      <c r="H178" s="1012" t="s">
        <v>613</v>
      </c>
      <c r="I178" s="1012" t="s">
        <v>108</v>
      </c>
      <c r="J178" s="1014">
        <v>103850000</v>
      </c>
      <c r="K178" s="1014">
        <f>N146+O146+P146</f>
        <v>111652000</v>
      </c>
      <c r="L178" s="1017">
        <f>63300000+9652000+39000000</f>
        <v>111952000</v>
      </c>
      <c r="M178" s="1618">
        <f>63300000+9652000+39120000</f>
        <v>112072000</v>
      </c>
      <c r="N178" s="1521"/>
      <c r="O178" s="1521"/>
      <c r="P178" s="1521">
        <f>44128-40000</f>
        <v>4128</v>
      </c>
      <c r="Q178" s="1521"/>
      <c r="R178" s="1521"/>
      <c r="S178" s="1521"/>
      <c r="T178" s="1521"/>
      <c r="U178" s="1521"/>
    </row>
    <row r="179" spans="1:21" ht="36">
      <c r="A179" s="1538"/>
      <c r="B179" s="1538"/>
      <c r="C179" s="1614" t="s">
        <v>337</v>
      </c>
      <c r="D179" s="1615" t="s">
        <v>351</v>
      </c>
      <c r="E179" s="1616" t="s">
        <v>31</v>
      </c>
      <c r="F179" s="1615"/>
      <c r="G179" s="1615" t="s">
        <v>612</v>
      </c>
      <c r="H179" s="1012" t="s">
        <v>613</v>
      </c>
      <c r="I179" s="1012" t="s">
        <v>109</v>
      </c>
      <c r="J179" s="1017">
        <v>5381</v>
      </c>
      <c r="K179" s="1014">
        <f>K178/K177</f>
        <v>5876.4210526315792</v>
      </c>
      <c r="L179" s="1014">
        <v>5639</v>
      </c>
      <c r="M179" s="1618">
        <f>M178/M177</f>
        <v>5806.8393782383419</v>
      </c>
      <c r="N179" s="1521"/>
      <c r="O179" s="1521"/>
      <c r="P179" s="1521">
        <f>44128-5008</f>
        <v>39120</v>
      </c>
      <c r="Q179" s="1521"/>
      <c r="R179" s="1521"/>
      <c r="S179" s="1521"/>
      <c r="T179" s="1521"/>
      <c r="U179" s="1521"/>
    </row>
    <row r="180" spans="1:21" ht="48">
      <c r="A180" s="1538"/>
      <c r="B180" s="1538"/>
      <c r="C180" s="1614"/>
      <c r="D180" s="1615"/>
      <c r="E180" s="1616"/>
      <c r="F180" s="1615"/>
      <c r="G180" s="1615"/>
      <c r="H180" s="1019" t="s">
        <v>110</v>
      </c>
      <c r="I180" s="1020"/>
      <c r="J180" s="1021"/>
      <c r="K180" s="1021">
        <f>K179-J179</f>
        <v>495.42105263157919</v>
      </c>
      <c r="L180" s="1021">
        <f>L179-K179</f>
        <v>-237.42105263157919</v>
      </c>
      <c r="M180" s="1619">
        <f>M179-L179</f>
        <v>167.83937823834185</v>
      </c>
      <c r="N180" s="1521"/>
      <c r="O180" s="1521"/>
      <c r="P180" s="1521"/>
      <c r="Q180" s="1521"/>
      <c r="R180" s="1521"/>
      <c r="S180" s="1521"/>
      <c r="T180" s="1521"/>
      <c r="U180" s="1521"/>
    </row>
    <row r="181" spans="1:21" ht="36">
      <c r="A181" s="1538"/>
      <c r="B181" s="1538"/>
      <c r="C181" s="1614" t="s">
        <v>337</v>
      </c>
      <c r="D181" s="1615" t="s">
        <v>351</v>
      </c>
      <c r="E181" s="1616" t="s">
        <v>31</v>
      </c>
      <c r="F181" s="1615"/>
      <c r="G181" s="1615" t="s">
        <v>612</v>
      </c>
      <c r="H181" s="1012" t="s">
        <v>613</v>
      </c>
      <c r="I181" s="1013" t="s">
        <v>111</v>
      </c>
      <c r="J181" s="1014">
        <v>18500</v>
      </c>
      <c r="K181" s="1014">
        <v>19000</v>
      </c>
      <c r="L181" s="1014">
        <v>19200</v>
      </c>
      <c r="M181" s="1617">
        <v>19300</v>
      </c>
      <c r="N181" s="1521"/>
      <c r="O181" s="1521"/>
      <c r="P181" s="1521"/>
      <c r="Q181" s="1521"/>
      <c r="R181" s="1521"/>
      <c r="S181" s="1521"/>
      <c r="T181" s="1521"/>
      <c r="U181" s="1521"/>
    </row>
    <row r="182" spans="1:21" ht="36">
      <c r="A182" s="1538"/>
      <c r="B182" s="1538"/>
      <c r="C182" s="1614" t="s">
        <v>337</v>
      </c>
      <c r="D182" s="1615" t="s">
        <v>351</v>
      </c>
      <c r="E182" s="1616" t="s">
        <v>31</v>
      </c>
      <c r="F182" s="1615"/>
      <c r="G182" s="1615" t="s">
        <v>612</v>
      </c>
      <c r="H182" s="1012" t="s">
        <v>613</v>
      </c>
      <c r="I182" s="1012" t="s">
        <v>112</v>
      </c>
      <c r="J182" s="1017">
        <v>103850000</v>
      </c>
      <c r="K182" s="1017">
        <v>111652000</v>
      </c>
      <c r="L182" s="1017">
        <v>111952000</v>
      </c>
      <c r="M182" s="1618">
        <v>112072000</v>
      </c>
      <c r="N182" s="1521"/>
      <c r="O182" s="1521"/>
      <c r="P182" s="1521"/>
      <c r="Q182" s="1521"/>
      <c r="R182" s="1521"/>
      <c r="S182" s="1521"/>
      <c r="T182" s="1521"/>
      <c r="U182" s="1521"/>
    </row>
    <row r="183" spans="1:21" ht="36">
      <c r="A183" s="1538"/>
      <c r="B183" s="1538"/>
      <c r="C183" s="1614" t="s">
        <v>337</v>
      </c>
      <c r="D183" s="1615" t="s">
        <v>351</v>
      </c>
      <c r="E183" s="1616" t="s">
        <v>31</v>
      </c>
      <c r="F183" s="1615"/>
      <c r="G183" s="1615" t="s">
        <v>612</v>
      </c>
      <c r="H183" s="1012" t="s">
        <v>613</v>
      </c>
      <c r="I183" s="1012" t="s">
        <v>113</v>
      </c>
      <c r="J183" s="1017">
        <v>5381</v>
      </c>
      <c r="K183" s="1017">
        <f>K182/K181</f>
        <v>5876.4210526315792</v>
      </c>
      <c r="L183" s="1017">
        <v>5639</v>
      </c>
      <c r="M183" s="1618">
        <f>M182/M181</f>
        <v>5806.8393782383419</v>
      </c>
      <c r="N183" s="1521"/>
      <c r="O183" s="1521"/>
      <c r="P183" s="1521"/>
      <c r="Q183" s="1521"/>
      <c r="R183" s="1521"/>
      <c r="S183" s="1521"/>
      <c r="T183" s="1521"/>
      <c r="U183" s="1521"/>
    </row>
    <row r="184" spans="1:21" ht="60">
      <c r="A184" s="1538"/>
      <c r="B184" s="1538"/>
      <c r="C184" s="1614"/>
      <c r="D184" s="1615"/>
      <c r="E184" s="1616"/>
      <c r="F184" s="1615"/>
      <c r="G184" s="1615"/>
      <c r="H184" s="1019" t="s">
        <v>114</v>
      </c>
      <c r="I184" s="1020"/>
      <c r="J184" s="1620"/>
      <c r="K184" s="1620">
        <f>K183-J183</f>
        <v>495.42105263157919</v>
      </c>
      <c r="L184" s="1620">
        <f>L183-K183</f>
        <v>-237.42105263157919</v>
      </c>
      <c r="M184" s="1619">
        <f>M183-L183</f>
        <v>167.83937823834185</v>
      </c>
      <c r="N184" s="1521"/>
      <c r="O184" s="1521"/>
      <c r="P184" s="1521"/>
      <c r="Q184" s="1521"/>
      <c r="R184" s="1521"/>
      <c r="S184" s="1521"/>
      <c r="T184" s="1521"/>
      <c r="U184" s="1521"/>
    </row>
    <row r="185" spans="1:21" ht="36">
      <c r="A185" s="1538"/>
      <c r="B185" s="1538"/>
      <c r="C185" s="1614" t="s">
        <v>337</v>
      </c>
      <c r="D185" s="1615" t="s">
        <v>351</v>
      </c>
      <c r="E185" s="1616" t="s">
        <v>31</v>
      </c>
      <c r="F185" s="1615"/>
      <c r="G185" s="1615" t="s">
        <v>612</v>
      </c>
      <c r="H185" s="1012" t="s">
        <v>613</v>
      </c>
      <c r="I185" s="1013" t="s">
        <v>115</v>
      </c>
      <c r="J185" s="1618">
        <f>17670-62</f>
        <v>17608</v>
      </c>
      <c r="K185" s="1017">
        <f>7206-20</f>
        <v>7186</v>
      </c>
      <c r="L185" s="1017">
        <v>0</v>
      </c>
      <c r="M185" s="1618">
        <v>0</v>
      </c>
      <c r="N185" s="1521"/>
      <c r="O185" s="1521"/>
      <c r="P185" s="1521"/>
      <c r="Q185" s="1521"/>
      <c r="R185" s="1521"/>
      <c r="S185" s="1521"/>
      <c r="T185" s="1521"/>
      <c r="U185" s="1521"/>
    </row>
    <row r="186" spans="1:21" ht="36">
      <c r="A186" s="1538"/>
      <c r="B186" s="1538"/>
      <c r="C186" s="1614" t="s">
        <v>337</v>
      </c>
      <c r="D186" s="1615" t="s">
        <v>351</v>
      </c>
      <c r="E186" s="1616" t="s">
        <v>31</v>
      </c>
      <c r="F186" s="1615"/>
      <c r="G186" s="1615" t="s">
        <v>612</v>
      </c>
      <c r="H186" s="1012" t="s">
        <v>613</v>
      </c>
      <c r="I186" s="1012" t="s">
        <v>116</v>
      </c>
      <c r="J186" s="1618">
        <v>100764531</v>
      </c>
      <c r="K186" s="1017">
        <f>N166+O166+P166</f>
        <v>31283982</v>
      </c>
      <c r="L186" s="1017">
        <v>0</v>
      </c>
      <c r="M186" s="1618">
        <v>0</v>
      </c>
      <c r="N186" s="1521"/>
      <c r="O186" s="1521"/>
      <c r="P186" s="1521"/>
      <c r="Q186" s="1521"/>
      <c r="R186" s="1521"/>
      <c r="S186" s="1521"/>
      <c r="T186" s="1521"/>
      <c r="U186" s="1521"/>
    </row>
    <row r="187" spans="1:21" ht="36">
      <c r="A187" s="1538"/>
      <c r="B187" s="1538"/>
      <c r="C187" s="1614" t="s">
        <v>337</v>
      </c>
      <c r="D187" s="1615" t="s">
        <v>351</v>
      </c>
      <c r="E187" s="1616" t="s">
        <v>31</v>
      </c>
      <c r="F187" s="1615"/>
      <c r="G187" s="1615" t="s">
        <v>612</v>
      </c>
      <c r="H187" s="1012" t="s">
        <v>613</v>
      </c>
      <c r="I187" s="1012" t="s">
        <v>117</v>
      </c>
      <c r="J187" s="1618">
        <f>J186/J185</f>
        <v>5722.6562358019082</v>
      </c>
      <c r="K187" s="1017">
        <f>K186/K185</f>
        <v>4353.4625661007512</v>
      </c>
      <c r="L187" s="1017">
        <v>0</v>
      </c>
      <c r="M187" s="1618">
        <v>0</v>
      </c>
      <c r="N187" s="1521"/>
      <c r="O187" s="1521"/>
      <c r="P187" s="1521"/>
      <c r="Q187" s="1521"/>
      <c r="R187" s="1521"/>
      <c r="S187" s="1521"/>
      <c r="T187" s="1521"/>
      <c r="U187" s="1521"/>
    </row>
    <row r="188" spans="1:21" ht="48">
      <c r="A188" s="1538"/>
      <c r="B188" s="1538"/>
      <c r="C188" s="1614"/>
      <c r="D188" s="1615"/>
      <c r="E188" s="1616"/>
      <c r="F188" s="1615"/>
      <c r="G188" s="1615"/>
      <c r="H188" s="1024" t="s">
        <v>118</v>
      </c>
      <c r="I188" s="1025"/>
      <c r="J188" s="1621"/>
      <c r="K188" s="1621">
        <f>K187-J187</f>
        <v>-1369.193669701157</v>
      </c>
      <c r="L188" s="1621">
        <f>L187-K187</f>
        <v>-4353.4625661007512</v>
      </c>
      <c r="M188" s="1622">
        <f>M187-L187</f>
        <v>0</v>
      </c>
      <c r="N188" s="1521"/>
      <c r="O188" s="1521"/>
      <c r="P188" s="1521"/>
      <c r="Q188" s="1521"/>
      <c r="R188" s="1521"/>
      <c r="S188" s="1521"/>
      <c r="T188" s="1521"/>
      <c r="U188" s="1521"/>
    </row>
    <row r="189" spans="1:21" ht="72">
      <c r="A189" s="1538"/>
      <c r="B189" s="1538"/>
      <c r="C189" s="1614" t="s">
        <v>337</v>
      </c>
      <c r="D189" s="1615" t="s">
        <v>351</v>
      </c>
      <c r="E189" s="1616" t="s">
        <v>31</v>
      </c>
      <c r="F189" s="1615"/>
      <c r="G189" s="1615" t="s">
        <v>614</v>
      </c>
      <c r="H189" s="1012" t="s">
        <v>615</v>
      </c>
      <c r="I189" s="1013" t="s">
        <v>107</v>
      </c>
      <c r="J189" s="1014">
        <v>145</v>
      </c>
      <c r="K189" s="1014">
        <v>150</v>
      </c>
      <c r="L189" s="1014">
        <v>152</v>
      </c>
      <c r="M189" s="1623">
        <v>153</v>
      </c>
      <c r="N189" s="1521"/>
      <c r="O189" s="1521"/>
      <c r="P189" s="1521"/>
      <c r="Q189" s="1521"/>
      <c r="R189" s="1521"/>
      <c r="S189" s="1521"/>
      <c r="T189" s="1521"/>
      <c r="U189" s="1521"/>
    </row>
    <row r="190" spans="1:21" ht="72">
      <c r="A190" s="1538"/>
      <c r="B190" s="1538"/>
      <c r="C190" s="1614" t="s">
        <v>337</v>
      </c>
      <c r="D190" s="1615" t="s">
        <v>351</v>
      </c>
      <c r="E190" s="1616" t="s">
        <v>31</v>
      </c>
      <c r="F190" s="1615"/>
      <c r="G190" s="1615" t="s">
        <v>614</v>
      </c>
      <c r="H190" s="1012" t="s">
        <v>615</v>
      </c>
      <c r="I190" s="1012" t="s">
        <v>108</v>
      </c>
      <c r="J190" s="1623">
        <v>4300000</v>
      </c>
      <c r="K190" s="1014">
        <v>4428000</v>
      </c>
      <c r="L190" s="1014">
        <v>5005000</v>
      </c>
      <c r="M190" s="1623">
        <v>5008000</v>
      </c>
      <c r="N190" s="1521"/>
      <c r="O190" s="1521"/>
      <c r="P190" s="1521"/>
      <c r="Q190" s="1521"/>
      <c r="R190" s="1521"/>
      <c r="S190" s="1521"/>
      <c r="T190" s="1521"/>
      <c r="U190" s="1521"/>
    </row>
    <row r="191" spans="1:21" ht="72">
      <c r="A191" s="1538"/>
      <c r="B191" s="1538"/>
      <c r="C191" s="1614" t="s">
        <v>337</v>
      </c>
      <c r="D191" s="1615" t="s">
        <v>351</v>
      </c>
      <c r="E191" s="1616" t="s">
        <v>31</v>
      </c>
      <c r="F191" s="1615"/>
      <c r="G191" s="1615" t="s">
        <v>614</v>
      </c>
      <c r="H191" s="1012" t="s">
        <v>615</v>
      </c>
      <c r="I191" s="1012" t="s">
        <v>109</v>
      </c>
      <c r="J191" s="1623">
        <f>J190/J189</f>
        <v>29655.172413793105</v>
      </c>
      <c r="K191" s="1014">
        <f>K190/K189</f>
        <v>29520</v>
      </c>
      <c r="L191" s="1014">
        <f t="shared" ref="L191:M191" si="22">L190/L189</f>
        <v>32927.631578947367</v>
      </c>
      <c r="M191" s="1014">
        <f t="shared" si="22"/>
        <v>32732.026143790848</v>
      </c>
      <c r="N191" s="1521"/>
      <c r="O191" s="1521"/>
      <c r="P191" s="1521"/>
      <c r="Q191" s="1521"/>
      <c r="R191" s="1521"/>
      <c r="S191" s="1521"/>
      <c r="T191" s="1521"/>
      <c r="U191" s="1521"/>
    </row>
    <row r="192" spans="1:21" ht="48">
      <c r="A192" s="1538"/>
      <c r="B192" s="1538"/>
      <c r="C192" s="1614"/>
      <c r="D192" s="1615"/>
      <c r="E192" s="1616"/>
      <c r="F192" s="1615"/>
      <c r="G192" s="1615"/>
      <c r="H192" s="1019" t="s">
        <v>110</v>
      </c>
      <c r="I192" s="1020"/>
      <c r="J192" s="1021"/>
      <c r="K192" s="1021">
        <f>K191-J191</f>
        <v>-135.17241379310508</v>
      </c>
      <c r="L192" s="1021">
        <f>L191-K191</f>
        <v>3407.6315789473665</v>
      </c>
      <c r="M192" s="1624">
        <f>M191-L191</f>
        <v>-195.60543515651807</v>
      </c>
      <c r="N192" s="1521"/>
      <c r="O192" s="1521"/>
      <c r="P192" s="1521"/>
      <c r="Q192" s="1521"/>
      <c r="R192" s="1521"/>
      <c r="S192" s="1521"/>
      <c r="T192" s="1521"/>
      <c r="U192" s="1521"/>
    </row>
    <row r="193" spans="1:21" ht="72">
      <c r="A193" s="1538"/>
      <c r="B193" s="1538"/>
      <c r="C193" s="1614" t="s">
        <v>337</v>
      </c>
      <c r="D193" s="1615" t="s">
        <v>351</v>
      </c>
      <c r="E193" s="1616" t="s">
        <v>31</v>
      </c>
      <c r="F193" s="1615"/>
      <c r="G193" s="1615" t="s">
        <v>614</v>
      </c>
      <c r="H193" s="1012" t="s">
        <v>615</v>
      </c>
      <c r="I193" s="1013" t="s">
        <v>111</v>
      </c>
      <c r="J193" s="1014">
        <v>145</v>
      </c>
      <c r="K193" s="1014">
        <v>150</v>
      </c>
      <c r="L193" s="1014">
        <v>152</v>
      </c>
      <c r="M193" s="1623">
        <v>153</v>
      </c>
      <c r="N193" s="1521"/>
      <c r="O193" s="1521"/>
      <c r="P193" s="1521"/>
      <c r="Q193" s="1521"/>
      <c r="R193" s="1521"/>
      <c r="S193" s="1521"/>
      <c r="T193" s="1521"/>
      <c r="U193" s="1521"/>
    </row>
    <row r="194" spans="1:21" ht="72">
      <c r="A194" s="1538"/>
      <c r="B194" s="1538"/>
      <c r="C194" s="1614" t="s">
        <v>337</v>
      </c>
      <c r="D194" s="1615" t="s">
        <v>351</v>
      </c>
      <c r="E194" s="1616" t="s">
        <v>31</v>
      </c>
      <c r="F194" s="1615"/>
      <c r="G194" s="1615" t="s">
        <v>614</v>
      </c>
      <c r="H194" s="1012" t="s">
        <v>615</v>
      </c>
      <c r="I194" s="1012" t="s">
        <v>112</v>
      </c>
      <c r="J194" s="1623">
        <v>4300000</v>
      </c>
      <c r="K194" s="1014">
        <v>4428000</v>
      </c>
      <c r="L194" s="1014">
        <v>5005000</v>
      </c>
      <c r="M194" s="1623">
        <v>5008000</v>
      </c>
      <c r="N194" s="1521"/>
      <c r="O194" s="1521"/>
      <c r="P194" s="1521"/>
      <c r="Q194" s="1521"/>
      <c r="R194" s="1521"/>
      <c r="S194" s="1521"/>
      <c r="T194" s="1521"/>
      <c r="U194" s="1521"/>
    </row>
    <row r="195" spans="1:21" ht="72">
      <c r="A195" s="1538"/>
      <c r="B195" s="1538"/>
      <c r="C195" s="1614" t="s">
        <v>337</v>
      </c>
      <c r="D195" s="1615" t="s">
        <v>351</v>
      </c>
      <c r="E195" s="1616" t="s">
        <v>31</v>
      </c>
      <c r="F195" s="1615"/>
      <c r="G195" s="1615" t="s">
        <v>614</v>
      </c>
      <c r="H195" s="1012" t="s">
        <v>615</v>
      </c>
      <c r="I195" s="1012" t="s">
        <v>113</v>
      </c>
      <c r="J195" s="1014">
        <f>J194/J193</f>
        <v>29655.172413793105</v>
      </c>
      <c r="K195" s="1014">
        <f t="shared" ref="K195:M195" si="23">K194/K193</f>
        <v>29520</v>
      </c>
      <c r="L195" s="1014">
        <f t="shared" si="23"/>
        <v>32927.631578947367</v>
      </c>
      <c r="M195" s="1014">
        <f t="shared" si="23"/>
        <v>32732.026143790848</v>
      </c>
      <c r="N195" s="1521"/>
      <c r="O195" s="1521"/>
      <c r="P195" s="1521"/>
      <c r="Q195" s="1521"/>
      <c r="R195" s="1521"/>
      <c r="S195" s="1521"/>
      <c r="T195" s="1521"/>
      <c r="U195" s="1521"/>
    </row>
    <row r="196" spans="1:21" ht="60">
      <c r="A196" s="1538"/>
      <c r="B196" s="1538"/>
      <c r="C196" s="1614"/>
      <c r="D196" s="1615"/>
      <c r="E196" s="1616"/>
      <c r="F196" s="1615"/>
      <c r="G196" s="1615"/>
      <c r="H196" s="1019" t="s">
        <v>114</v>
      </c>
      <c r="I196" s="1020"/>
      <c r="J196" s="1021"/>
      <c r="K196" s="1021">
        <f>K195-J195</f>
        <v>-135.17241379310508</v>
      </c>
      <c r="L196" s="1021">
        <f>L195-J195</f>
        <v>3272.4591651542614</v>
      </c>
      <c r="M196" s="1624">
        <f>M195-J195</f>
        <v>3076.8537299977434</v>
      </c>
      <c r="N196" s="1521"/>
      <c r="O196" s="1521"/>
      <c r="P196" s="1521"/>
      <c r="Q196" s="1521"/>
      <c r="R196" s="1521"/>
      <c r="S196" s="1521"/>
      <c r="T196" s="1521"/>
      <c r="U196" s="1521"/>
    </row>
    <row r="197" spans="1:21" ht="72">
      <c r="A197" s="1538"/>
      <c r="B197" s="1538"/>
      <c r="C197" s="1614" t="s">
        <v>337</v>
      </c>
      <c r="D197" s="1615" t="s">
        <v>351</v>
      </c>
      <c r="E197" s="1616" t="s">
        <v>31</v>
      </c>
      <c r="F197" s="1615"/>
      <c r="G197" s="1615" t="s">
        <v>614</v>
      </c>
      <c r="H197" s="1012" t="s">
        <v>615</v>
      </c>
      <c r="I197" s="1013" t="s">
        <v>115</v>
      </c>
      <c r="J197" s="1014">
        <v>62</v>
      </c>
      <c r="K197" s="1014">
        <v>20</v>
      </c>
      <c r="L197" s="1014">
        <v>0</v>
      </c>
      <c r="M197" s="1623">
        <v>0</v>
      </c>
      <c r="N197" s="1521"/>
      <c r="O197" s="1521"/>
      <c r="P197" s="1521"/>
      <c r="Q197" s="1521"/>
      <c r="R197" s="1521"/>
      <c r="S197" s="1521"/>
      <c r="T197" s="1521"/>
      <c r="U197" s="1521"/>
    </row>
    <row r="198" spans="1:21" ht="72">
      <c r="A198" s="1538"/>
      <c r="B198" s="1538"/>
      <c r="C198" s="1614" t="s">
        <v>337</v>
      </c>
      <c r="D198" s="1615" t="s">
        <v>351</v>
      </c>
      <c r="E198" s="1616" t="s">
        <v>31</v>
      </c>
      <c r="F198" s="1615"/>
      <c r="G198" s="1615" t="s">
        <v>614</v>
      </c>
      <c r="H198" s="1012" t="s">
        <v>615</v>
      </c>
      <c r="I198" s="1012" t="s">
        <v>116</v>
      </c>
      <c r="J198" s="1014">
        <v>4295780</v>
      </c>
      <c r="K198" s="1014">
        <v>0</v>
      </c>
      <c r="L198" s="1014">
        <v>0</v>
      </c>
      <c r="M198" s="1623">
        <v>0</v>
      </c>
      <c r="N198" s="1521"/>
      <c r="O198" s="1521"/>
      <c r="P198" s="1521"/>
      <c r="Q198" s="1521"/>
      <c r="R198" s="1521"/>
      <c r="S198" s="1521"/>
      <c r="T198" s="1521"/>
      <c r="U198" s="1521"/>
    </row>
    <row r="199" spans="1:21" ht="72">
      <c r="A199" s="1538"/>
      <c r="B199" s="1538"/>
      <c r="C199" s="1614" t="s">
        <v>337</v>
      </c>
      <c r="D199" s="1615" t="s">
        <v>351</v>
      </c>
      <c r="E199" s="1616" t="s">
        <v>31</v>
      </c>
      <c r="F199" s="1615"/>
      <c r="G199" s="1615" t="s">
        <v>614</v>
      </c>
      <c r="H199" s="1012" t="s">
        <v>615</v>
      </c>
      <c r="I199" s="1012" t="s">
        <v>117</v>
      </c>
      <c r="J199" s="1014">
        <f>J198/J197</f>
        <v>69286.774193548394</v>
      </c>
      <c r="K199" s="1014">
        <v>0</v>
      </c>
      <c r="L199" s="1014">
        <v>0</v>
      </c>
      <c r="M199" s="1623">
        <v>0</v>
      </c>
      <c r="N199" s="1521"/>
      <c r="O199" s="1521"/>
      <c r="P199" s="1521"/>
      <c r="Q199" s="1521"/>
      <c r="R199" s="1521"/>
      <c r="S199" s="1521"/>
      <c r="T199" s="1521"/>
      <c r="U199" s="1521"/>
    </row>
    <row r="200" spans="1:21" ht="48">
      <c r="A200" s="1538"/>
      <c r="B200" s="1538"/>
      <c r="C200" s="1614"/>
      <c r="D200" s="1615"/>
      <c r="E200" s="1616"/>
      <c r="F200" s="1615"/>
      <c r="G200" s="1615"/>
      <c r="H200" s="1024" t="s">
        <v>118</v>
      </c>
      <c r="I200" s="1025"/>
      <c r="J200" s="1026"/>
      <c r="K200" s="1026">
        <f>K199-J199</f>
        <v>-69286.774193548394</v>
      </c>
      <c r="L200" s="1026">
        <f>L199-K199</f>
        <v>0</v>
      </c>
      <c r="M200" s="1625">
        <f>M199-L199</f>
        <v>0</v>
      </c>
      <c r="N200" s="1521"/>
      <c r="O200" s="1521"/>
      <c r="P200" s="1521"/>
      <c r="Q200" s="1521"/>
      <c r="R200" s="1521"/>
      <c r="S200" s="1521"/>
      <c r="T200" s="1521"/>
      <c r="U200" s="1521"/>
    </row>
    <row r="201" spans="1:21" ht="24">
      <c r="A201" s="1538"/>
      <c r="B201" s="1538"/>
      <c r="C201" s="1614" t="s">
        <v>337</v>
      </c>
      <c r="D201" s="1615" t="s">
        <v>351</v>
      </c>
      <c r="E201" s="1616" t="s">
        <v>31</v>
      </c>
      <c r="F201" s="1615"/>
      <c r="G201" s="1615" t="s">
        <v>617</v>
      </c>
      <c r="H201" s="1012" t="s">
        <v>618</v>
      </c>
      <c r="I201" s="1013" t="s">
        <v>107</v>
      </c>
      <c r="J201" s="1014">
        <v>10</v>
      </c>
      <c r="K201" s="1014">
        <v>0</v>
      </c>
      <c r="L201" s="1014">
        <v>0</v>
      </c>
      <c r="M201" s="1623">
        <v>0</v>
      </c>
      <c r="N201" s="1521"/>
      <c r="O201" s="1521"/>
      <c r="P201" s="1521"/>
      <c r="Q201" s="1521"/>
      <c r="R201" s="1521"/>
      <c r="S201" s="1521"/>
      <c r="T201" s="1521"/>
      <c r="U201" s="1521"/>
    </row>
    <row r="202" spans="1:21" ht="24">
      <c r="A202" s="1538"/>
      <c r="B202" s="1538"/>
      <c r="C202" s="1614" t="s">
        <v>337</v>
      </c>
      <c r="D202" s="1615" t="s">
        <v>351</v>
      </c>
      <c r="E202" s="1616" t="s">
        <v>31</v>
      </c>
      <c r="F202" s="1615"/>
      <c r="G202" s="1615" t="s">
        <v>617</v>
      </c>
      <c r="H202" s="1012" t="s">
        <v>618</v>
      </c>
      <c r="I202" s="1012" t="s">
        <v>108</v>
      </c>
      <c r="J202" s="1014">
        <v>1000000</v>
      </c>
      <c r="K202" s="1014">
        <v>0</v>
      </c>
      <c r="L202" s="1014">
        <v>0</v>
      </c>
      <c r="M202" s="1623">
        <v>0</v>
      </c>
      <c r="N202" s="1521"/>
      <c r="O202" s="1521"/>
      <c r="P202" s="1521"/>
      <c r="Q202" s="1521"/>
      <c r="R202" s="1521"/>
      <c r="S202" s="1521"/>
      <c r="T202" s="1521"/>
      <c r="U202" s="1521"/>
    </row>
    <row r="203" spans="1:21" ht="24">
      <c r="A203" s="1538"/>
      <c r="B203" s="1538"/>
      <c r="C203" s="1614" t="s">
        <v>337</v>
      </c>
      <c r="D203" s="1615" t="s">
        <v>351</v>
      </c>
      <c r="E203" s="1616" t="s">
        <v>31</v>
      </c>
      <c r="F203" s="1615"/>
      <c r="G203" s="1615" t="s">
        <v>617</v>
      </c>
      <c r="H203" s="1012" t="s">
        <v>618</v>
      </c>
      <c r="I203" s="1012" t="s">
        <v>109</v>
      </c>
      <c r="J203" s="1014">
        <v>100000</v>
      </c>
      <c r="K203" s="1014"/>
      <c r="L203" s="1014">
        <v>0</v>
      </c>
      <c r="M203" s="1623">
        <v>0</v>
      </c>
      <c r="N203" s="1521"/>
      <c r="O203" s="1521"/>
      <c r="P203" s="1521"/>
      <c r="Q203" s="1521"/>
      <c r="R203" s="1521"/>
      <c r="S203" s="1521"/>
      <c r="T203" s="1521"/>
      <c r="U203" s="1521"/>
    </row>
    <row r="204" spans="1:21" ht="48">
      <c r="A204" s="1538"/>
      <c r="B204" s="1538"/>
      <c r="C204" s="1614"/>
      <c r="D204" s="1615"/>
      <c r="E204" s="1616"/>
      <c r="F204" s="1615"/>
      <c r="G204" s="1615"/>
      <c r="H204" s="1019" t="s">
        <v>110</v>
      </c>
      <c r="I204" s="1020"/>
      <c r="J204" s="1021"/>
      <c r="K204" s="1021">
        <f>K203-J203</f>
        <v>-100000</v>
      </c>
      <c r="L204" s="1021">
        <v>0</v>
      </c>
      <c r="M204" s="1624">
        <f>M203-L203</f>
        <v>0</v>
      </c>
      <c r="N204" s="1521"/>
      <c r="O204" s="1521"/>
      <c r="P204" s="1521"/>
      <c r="Q204" s="1521"/>
      <c r="R204" s="1521"/>
      <c r="S204" s="1521"/>
      <c r="T204" s="1521"/>
      <c r="U204" s="1521"/>
    </row>
    <row r="205" spans="1:21" ht="24">
      <c r="A205" s="1538"/>
      <c r="B205" s="1538"/>
      <c r="C205" s="1614" t="s">
        <v>337</v>
      </c>
      <c r="D205" s="1615" t="s">
        <v>351</v>
      </c>
      <c r="E205" s="1616" t="s">
        <v>31</v>
      </c>
      <c r="F205" s="1615"/>
      <c r="G205" s="1615" t="s">
        <v>617</v>
      </c>
      <c r="H205" s="1012" t="s">
        <v>618</v>
      </c>
      <c r="I205" s="1013" t="s">
        <v>111</v>
      </c>
      <c r="J205" s="1014">
        <v>10</v>
      </c>
      <c r="K205" s="1014">
        <v>0</v>
      </c>
      <c r="L205" s="1014">
        <v>0</v>
      </c>
      <c r="M205" s="1623">
        <v>0</v>
      </c>
      <c r="N205" s="1521"/>
      <c r="O205" s="1521"/>
      <c r="P205" s="1521"/>
      <c r="Q205" s="1521"/>
      <c r="R205" s="1521"/>
      <c r="S205" s="1521"/>
      <c r="T205" s="1521"/>
      <c r="U205" s="1521"/>
    </row>
    <row r="206" spans="1:21" ht="24">
      <c r="A206" s="1538"/>
      <c r="B206" s="1538"/>
      <c r="C206" s="1614" t="s">
        <v>337</v>
      </c>
      <c r="D206" s="1615" t="s">
        <v>351</v>
      </c>
      <c r="E206" s="1616" t="s">
        <v>31</v>
      </c>
      <c r="F206" s="1615"/>
      <c r="G206" s="1615" t="s">
        <v>617</v>
      </c>
      <c r="H206" s="1012" t="s">
        <v>618</v>
      </c>
      <c r="I206" s="1012" t="s">
        <v>112</v>
      </c>
      <c r="J206" s="1014">
        <v>1000000</v>
      </c>
      <c r="K206" s="1014">
        <v>0</v>
      </c>
      <c r="L206" s="1014">
        <v>0</v>
      </c>
      <c r="M206" s="1623">
        <v>0</v>
      </c>
      <c r="N206" s="1521"/>
      <c r="O206" s="1521"/>
      <c r="P206" s="1521"/>
      <c r="Q206" s="1521"/>
      <c r="R206" s="1521"/>
      <c r="S206" s="1521"/>
      <c r="T206" s="1521"/>
      <c r="U206" s="1521"/>
    </row>
    <row r="207" spans="1:21" ht="24">
      <c r="A207" s="1538"/>
      <c r="B207" s="1538"/>
      <c r="C207" s="1614" t="s">
        <v>337</v>
      </c>
      <c r="D207" s="1615" t="s">
        <v>351</v>
      </c>
      <c r="E207" s="1616" t="s">
        <v>31</v>
      </c>
      <c r="F207" s="1615"/>
      <c r="G207" s="1615" t="s">
        <v>617</v>
      </c>
      <c r="H207" s="1012" t="s">
        <v>618</v>
      </c>
      <c r="I207" s="1012" t="s">
        <v>113</v>
      </c>
      <c r="J207" s="1014">
        <v>100000</v>
      </c>
      <c r="K207" s="1014"/>
      <c r="L207" s="1014">
        <v>0</v>
      </c>
      <c r="M207" s="1623">
        <v>0</v>
      </c>
      <c r="N207" s="1521"/>
      <c r="O207" s="1521"/>
      <c r="P207" s="1521"/>
      <c r="Q207" s="1521"/>
      <c r="R207" s="1521"/>
      <c r="S207" s="1521"/>
      <c r="T207" s="1521"/>
      <c r="U207" s="1521"/>
    </row>
    <row r="208" spans="1:21" ht="60">
      <c r="A208" s="1538"/>
      <c r="B208" s="1538"/>
      <c r="C208" s="1614"/>
      <c r="D208" s="1615"/>
      <c r="E208" s="1616"/>
      <c r="F208" s="1615"/>
      <c r="G208" s="1615"/>
      <c r="H208" s="1019" t="s">
        <v>114</v>
      </c>
      <c r="I208" s="1020"/>
      <c r="J208" s="1021"/>
      <c r="K208" s="1021">
        <f>K207-J207</f>
        <v>-100000</v>
      </c>
      <c r="L208" s="1021">
        <v>0</v>
      </c>
      <c r="M208" s="1624">
        <f>M207-L207</f>
        <v>0</v>
      </c>
      <c r="N208" s="1521"/>
      <c r="O208" s="1521"/>
      <c r="P208" s="1521"/>
      <c r="Q208" s="1521"/>
      <c r="R208" s="1521"/>
      <c r="S208" s="1521"/>
      <c r="T208" s="1521"/>
      <c r="U208" s="1521"/>
    </row>
    <row r="209" spans="1:21" ht="24">
      <c r="A209" s="1538"/>
      <c r="B209" s="1538"/>
      <c r="C209" s="1614" t="s">
        <v>337</v>
      </c>
      <c r="D209" s="1615" t="s">
        <v>351</v>
      </c>
      <c r="E209" s="1616" t="s">
        <v>31</v>
      </c>
      <c r="F209" s="1615"/>
      <c r="G209" s="1615" t="s">
        <v>617</v>
      </c>
      <c r="H209" s="1012" t="s">
        <v>618</v>
      </c>
      <c r="I209" s="1013" t="s">
        <v>115</v>
      </c>
      <c r="J209" s="1014">
        <v>8</v>
      </c>
      <c r="K209" s="1014">
        <v>0</v>
      </c>
      <c r="L209" s="1014">
        <v>0</v>
      </c>
      <c r="M209" s="1014">
        <v>0</v>
      </c>
      <c r="N209" s="1521"/>
      <c r="O209" s="1521"/>
      <c r="P209" s="1521"/>
      <c r="Q209" s="1521"/>
      <c r="R209" s="1521"/>
      <c r="S209" s="1521"/>
      <c r="T209" s="1521"/>
      <c r="U209" s="1521"/>
    </row>
    <row r="210" spans="1:21" ht="24">
      <c r="A210" s="1538"/>
      <c r="B210" s="1538"/>
      <c r="C210" s="1614" t="s">
        <v>337</v>
      </c>
      <c r="D210" s="1615" t="s">
        <v>351</v>
      </c>
      <c r="E210" s="1616" t="s">
        <v>31</v>
      </c>
      <c r="F210" s="1615"/>
      <c r="G210" s="1615" t="s">
        <v>617</v>
      </c>
      <c r="H210" s="1012" t="s">
        <v>618</v>
      </c>
      <c r="I210" s="1012" t="s">
        <v>116</v>
      </c>
      <c r="J210" s="1014">
        <v>877440</v>
      </c>
      <c r="K210" s="1014">
        <v>0</v>
      </c>
      <c r="L210" s="1014">
        <v>0</v>
      </c>
      <c r="M210" s="1014">
        <v>0</v>
      </c>
      <c r="N210" s="1521"/>
      <c r="O210" s="1521"/>
      <c r="P210" s="1521"/>
      <c r="Q210" s="1521"/>
      <c r="R210" s="1521"/>
      <c r="S210" s="1521"/>
      <c r="T210" s="1521"/>
      <c r="U210" s="1521"/>
    </row>
    <row r="211" spans="1:21" ht="24">
      <c r="A211" s="1538"/>
      <c r="B211" s="1538"/>
      <c r="C211" s="1614" t="s">
        <v>337</v>
      </c>
      <c r="D211" s="1615" t="s">
        <v>351</v>
      </c>
      <c r="E211" s="1616" t="s">
        <v>31</v>
      </c>
      <c r="F211" s="1615"/>
      <c r="G211" s="1615" t="s">
        <v>617</v>
      </c>
      <c r="H211" s="1012" t="s">
        <v>618</v>
      </c>
      <c r="I211" s="1012" t="s">
        <v>117</v>
      </c>
      <c r="J211" s="1014">
        <v>877440</v>
      </c>
      <c r="K211" s="1014">
        <v>0</v>
      </c>
      <c r="L211" s="1014">
        <v>0</v>
      </c>
      <c r="M211" s="1014">
        <v>0</v>
      </c>
      <c r="N211" s="1521"/>
      <c r="O211" s="1521"/>
      <c r="P211" s="1521"/>
      <c r="Q211" s="1521"/>
      <c r="R211" s="1521"/>
      <c r="S211" s="1521"/>
      <c r="T211" s="1521"/>
      <c r="U211" s="1521"/>
    </row>
    <row r="212" spans="1:21" ht="48">
      <c r="A212" s="1538"/>
      <c r="B212" s="1538"/>
      <c r="C212" s="1614"/>
      <c r="D212" s="1615"/>
      <c r="E212" s="1616"/>
      <c r="F212" s="1615"/>
      <c r="G212" s="1615"/>
      <c r="H212" s="1024" t="s">
        <v>118</v>
      </c>
      <c r="I212" s="1025"/>
      <c r="J212" s="1026"/>
      <c r="K212" s="1026">
        <f>K211-J211</f>
        <v>-877440</v>
      </c>
      <c r="L212" s="1026">
        <f>L211-K211</f>
        <v>0</v>
      </c>
      <c r="M212" s="1625">
        <f>M211-L211</f>
        <v>0</v>
      </c>
      <c r="N212" s="1521"/>
      <c r="O212" s="1521"/>
      <c r="P212" s="1521"/>
      <c r="Q212" s="1521"/>
      <c r="R212" s="1521"/>
      <c r="S212" s="1521"/>
      <c r="T212" s="1521"/>
      <c r="U212" s="1521"/>
    </row>
    <row r="213" spans="1:21" ht="24">
      <c r="A213" s="1538"/>
      <c r="B213" s="1538"/>
      <c r="C213" s="1614" t="s">
        <v>337</v>
      </c>
      <c r="D213" s="1615" t="s">
        <v>351</v>
      </c>
      <c r="E213" s="1616" t="s">
        <v>31</v>
      </c>
      <c r="F213" s="1615"/>
      <c r="G213" s="1615" t="s">
        <v>619</v>
      </c>
      <c r="H213" s="1012" t="s">
        <v>620</v>
      </c>
      <c r="I213" s="1013" t="s">
        <v>107</v>
      </c>
      <c r="J213" s="1014">
        <v>66</v>
      </c>
      <c r="K213" s="1014">
        <v>25</v>
      </c>
      <c r="L213" s="1014">
        <v>8</v>
      </c>
      <c r="M213" s="1618">
        <v>8</v>
      </c>
      <c r="N213" s="1521"/>
      <c r="O213" s="1521"/>
      <c r="P213" s="1521"/>
      <c r="Q213" s="1521"/>
      <c r="R213" s="1521"/>
      <c r="S213" s="1521"/>
      <c r="T213" s="1521"/>
      <c r="U213" s="1521"/>
    </row>
    <row r="214" spans="1:21" ht="24">
      <c r="A214" s="1538"/>
      <c r="B214" s="1538"/>
      <c r="C214" s="1614" t="s">
        <v>337</v>
      </c>
      <c r="D214" s="1615" t="s">
        <v>351</v>
      </c>
      <c r="E214" s="1616" t="s">
        <v>31</v>
      </c>
      <c r="F214" s="1615"/>
      <c r="G214" s="1615" t="s">
        <v>619</v>
      </c>
      <c r="H214" s="1012" t="s">
        <v>620</v>
      </c>
      <c r="I214" s="1012" t="s">
        <v>108</v>
      </c>
      <c r="J214" s="1014">
        <v>29000000</v>
      </c>
      <c r="K214" s="1014">
        <v>51000000</v>
      </c>
      <c r="L214" s="1014">
        <v>21000000</v>
      </c>
      <c r="M214" s="1618">
        <v>21000000</v>
      </c>
      <c r="N214" s="1521"/>
      <c r="O214" s="1521"/>
      <c r="P214" s="1521"/>
      <c r="Q214" s="1521"/>
      <c r="R214" s="1521"/>
      <c r="S214" s="1521"/>
      <c r="T214" s="1521"/>
      <c r="U214" s="1521"/>
    </row>
    <row r="215" spans="1:21" ht="24">
      <c r="A215" s="1538"/>
      <c r="B215" s="1538"/>
      <c r="C215" s="1614" t="s">
        <v>337</v>
      </c>
      <c r="D215" s="1615" t="s">
        <v>351</v>
      </c>
      <c r="E215" s="1616" t="s">
        <v>31</v>
      </c>
      <c r="F215" s="1615"/>
      <c r="G215" s="1615" t="s">
        <v>619</v>
      </c>
      <c r="H215" s="1012" t="s">
        <v>620</v>
      </c>
      <c r="I215" s="1012" t="s">
        <v>109</v>
      </c>
      <c r="J215" s="1014">
        <f>J214/J213</f>
        <v>439393.93939393939</v>
      </c>
      <c r="K215" s="1014">
        <f>K214/K213</f>
        <v>2040000</v>
      </c>
      <c r="L215" s="1014">
        <f t="shared" ref="L215:M215" si="24">L214/L213</f>
        <v>2625000</v>
      </c>
      <c r="M215" s="1014">
        <f t="shared" si="24"/>
        <v>2625000</v>
      </c>
      <c r="N215" s="1521"/>
      <c r="O215" s="1521"/>
      <c r="P215" s="1521"/>
      <c r="Q215" s="1521"/>
      <c r="R215" s="1521"/>
      <c r="S215" s="1521"/>
      <c r="T215" s="1521"/>
      <c r="U215" s="1521"/>
    </row>
    <row r="216" spans="1:21" ht="48">
      <c r="A216" s="1538"/>
      <c r="B216" s="1538"/>
      <c r="C216" s="1614"/>
      <c r="D216" s="1615"/>
      <c r="E216" s="1616"/>
      <c r="F216" s="1615"/>
      <c r="G216" s="1615"/>
      <c r="H216" s="1019" t="s">
        <v>110</v>
      </c>
      <c r="I216" s="1020"/>
      <c r="J216" s="1021"/>
      <c r="K216" s="1021">
        <f>K215-J215</f>
        <v>1600606.0606060605</v>
      </c>
      <c r="L216" s="1021">
        <f>L215-K215</f>
        <v>585000</v>
      </c>
      <c r="M216" s="1619">
        <f>M215-L215</f>
        <v>0</v>
      </c>
      <c r="N216" s="1521"/>
      <c r="O216" s="1521"/>
      <c r="P216" s="1521"/>
      <c r="Q216" s="1521"/>
      <c r="R216" s="1521"/>
      <c r="S216" s="1521"/>
      <c r="T216" s="1521"/>
      <c r="U216" s="1521"/>
    </row>
    <row r="217" spans="1:21" ht="24">
      <c r="A217" s="1538"/>
      <c r="B217" s="1538"/>
      <c r="C217" s="1614" t="s">
        <v>337</v>
      </c>
      <c r="D217" s="1615" t="s">
        <v>351</v>
      </c>
      <c r="E217" s="1616" t="s">
        <v>31</v>
      </c>
      <c r="F217" s="1615"/>
      <c r="G217" s="1615" t="s">
        <v>619</v>
      </c>
      <c r="H217" s="1012" t="s">
        <v>620</v>
      </c>
      <c r="I217" s="1013" t="s">
        <v>111</v>
      </c>
      <c r="J217" s="1014">
        <v>66</v>
      </c>
      <c r="K217" s="1014">
        <v>25</v>
      </c>
      <c r="L217" s="1014">
        <v>8</v>
      </c>
      <c r="M217" s="1618">
        <v>8</v>
      </c>
      <c r="N217" s="1521"/>
      <c r="O217" s="1521"/>
      <c r="P217" s="1521"/>
      <c r="Q217" s="1521"/>
      <c r="R217" s="1521"/>
      <c r="S217" s="1521"/>
      <c r="T217" s="1521"/>
      <c r="U217" s="1521"/>
    </row>
    <row r="218" spans="1:21" ht="24">
      <c r="A218" s="1538"/>
      <c r="B218" s="1538"/>
      <c r="C218" s="1614" t="s">
        <v>337</v>
      </c>
      <c r="D218" s="1615" t="s">
        <v>351</v>
      </c>
      <c r="E218" s="1616" t="s">
        <v>31</v>
      </c>
      <c r="F218" s="1615"/>
      <c r="G218" s="1615" t="s">
        <v>619</v>
      </c>
      <c r="H218" s="1012" t="s">
        <v>620</v>
      </c>
      <c r="I218" s="1012" t="s">
        <v>112</v>
      </c>
      <c r="J218" s="1618">
        <f>29000000+7890000</f>
        <v>36890000</v>
      </c>
      <c r="K218" s="1014">
        <v>51000000</v>
      </c>
      <c r="L218" s="1014">
        <v>21000000</v>
      </c>
      <c r="M218" s="1618">
        <v>21000000</v>
      </c>
      <c r="N218" s="1521"/>
      <c r="O218" s="1521"/>
      <c r="P218" s="1521"/>
      <c r="Q218" s="1521"/>
      <c r="R218" s="1521"/>
      <c r="S218" s="1521"/>
      <c r="T218" s="1521"/>
      <c r="U218" s="1521"/>
    </row>
    <row r="219" spans="1:21" ht="24">
      <c r="A219" s="1538"/>
      <c r="B219" s="1538"/>
      <c r="C219" s="1614" t="s">
        <v>337</v>
      </c>
      <c r="D219" s="1615" t="s">
        <v>351</v>
      </c>
      <c r="E219" s="1616" t="s">
        <v>31</v>
      </c>
      <c r="F219" s="1615"/>
      <c r="G219" s="1615" t="s">
        <v>619</v>
      </c>
      <c r="H219" s="1012" t="s">
        <v>620</v>
      </c>
      <c r="I219" s="1012" t="s">
        <v>113</v>
      </c>
      <c r="J219" s="1618">
        <f>J218/J217</f>
        <v>558939.39393939392</v>
      </c>
      <c r="K219" s="1014">
        <f>K218/K217</f>
        <v>2040000</v>
      </c>
      <c r="L219" s="1014">
        <f t="shared" ref="L219:M219" si="25">L218/L217</f>
        <v>2625000</v>
      </c>
      <c r="M219" s="1014">
        <f t="shared" si="25"/>
        <v>2625000</v>
      </c>
      <c r="N219" s="1521"/>
      <c r="O219" s="1521"/>
      <c r="P219" s="1521"/>
      <c r="Q219" s="1521"/>
      <c r="R219" s="1521"/>
      <c r="S219" s="1521"/>
      <c r="T219" s="1521"/>
      <c r="U219" s="1521"/>
    </row>
    <row r="220" spans="1:21" ht="60">
      <c r="A220" s="1538"/>
      <c r="B220" s="1538"/>
      <c r="C220" s="1614"/>
      <c r="D220" s="1615"/>
      <c r="E220" s="1616"/>
      <c r="F220" s="1615"/>
      <c r="G220" s="1615"/>
      <c r="H220" s="1019" t="s">
        <v>114</v>
      </c>
      <c r="I220" s="1020"/>
      <c r="J220" s="1021"/>
      <c r="K220" s="1021">
        <f>K219-J219</f>
        <v>1481060.606060606</v>
      </c>
      <c r="L220" s="1021">
        <f>L219-K219</f>
        <v>585000</v>
      </c>
      <c r="M220" s="1619">
        <f>M219-L219</f>
        <v>0</v>
      </c>
      <c r="N220" s="1521"/>
      <c r="O220" s="1521"/>
      <c r="P220" s="1521"/>
      <c r="Q220" s="1521"/>
      <c r="R220" s="1521"/>
      <c r="S220" s="1521"/>
      <c r="T220" s="1521"/>
      <c r="U220" s="1521"/>
    </row>
    <row r="221" spans="1:21" ht="24">
      <c r="A221" s="1538"/>
      <c r="B221" s="1538"/>
      <c r="C221" s="1614" t="s">
        <v>337</v>
      </c>
      <c r="D221" s="1615" t="s">
        <v>351</v>
      </c>
      <c r="E221" s="1616" t="s">
        <v>31</v>
      </c>
      <c r="F221" s="1615"/>
      <c r="G221" s="1615" t="s">
        <v>619</v>
      </c>
      <c r="H221" s="1012" t="s">
        <v>620</v>
      </c>
      <c r="I221" s="1013" t="s">
        <v>115</v>
      </c>
      <c r="J221" s="1618">
        <v>66</v>
      </c>
      <c r="K221" s="1014">
        <v>0</v>
      </c>
      <c r="L221" s="1014">
        <v>0</v>
      </c>
      <c r="M221" s="1014">
        <v>0</v>
      </c>
      <c r="N221" s="1521"/>
      <c r="O221" s="1521"/>
      <c r="P221" s="1521"/>
      <c r="Q221" s="1521"/>
      <c r="R221" s="1521"/>
      <c r="S221" s="1521"/>
      <c r="T221" s="1521"/>
      <c r="U221" s="1521"/>
    </row>
    <row r="222" spans="1:21" ht="24">
      <c r="A222" s="1538"/>
      <c r="B222" s="1538"/>
      <c r="C222" s="1614" t="s">
        <v>337</v>
      </c>
      <c r="D222" s="1615" t="s">
        <v>351</v>
      </c>
      <c r="E222" s="1616" t="s">
        <v>31</v>
      </c>
      <c r="F222" s="1615"/>
      <c r="G222" s="1615" t="s">
        <v>619</v>
      </c>
      <c r="H222" s="1012" t="s">
        <v>620</v>
      </c>
      <c r="I222" s="1012" t="s">
        <v>116</v>
      </c>
      <c r="J222" s="1623">
        <v>36888000</v>
      </c>
      <c r="K222" s="1014">
        <v>0</v>
      </c>
      <c r="L222" s="1014">
        <v>0</v>
      </c>
      <c r="M222" s="1014">
        <v>0</v>
      </c>
      <c r="N222" s="1521"/>
      <c r="O222" s="1521"/>
      <c r="P222" s="1521"/>
      <c r="Q222" s="1521"/>
      <c r="R222" s="1521"/>
      <c r="S222" s="1521"/>
      <c r="T222" s="1521"/>
      <c r="U222" s="1521"/>
    </row>
    <row r="223" spans="1:21" ht="24">
      <c r="A223" s="1538"/>
      <c r="B223" s="1538"/>
      <c r="C223" s="1614" t="s">
        <v>337</v>
      </c>
      <c r="D223" s="1615" t="s">
        <v>351</v>
      </c>
      <c r="E223" s="1616" t="s">
        <v>31</v>
      </c>
      <c r="F223" s="1615"/>
      <c r="G223" s="1615" t="s">
        <v>619</v>
      </c>
      <c r="H223" s="1012" t="s">
        <v>620</v>
      </c>
      <c r="I223" s="1012" t="s">
        <v>117</v>
      </c>
      <c r="J223" s="1623">
        <f>J222/J221</f>
        <v>558909.09090909094</v>
      </c>
      <c r="K223" s="1014">
        <v>0</v>
      </c>
      <c r="L223" s="1014">
        <v>0</v>
      </c>
      <c r="M223" s="1014">
        <v>0</v>
      </c>
      <c r="N223" s="1521"/>
      <c r="O223" s="1521"/>
      <c r="P223" s="1521"/>
      <c r="Q223" s="1521"/>
      <c r="R223" s="1521"/>
      <c r="S223" s="1521"/>
      <c r="T223" s="1521"/>
      <c r="U223" s="1521"/>
    </row>
    <row r="224" spans="1:21" ht="48">
      <c r="A224" s="1538"/>
      <c r="B224" s="1538"/>
      <c r="C224" s="1614"/>
      <c r="D224" s="1615"/>
      <c r="E224" s="1616"/>
      <c r="F224" s="1615"/>
      <c r="G224" s="1615"/>
      <c r="H224" s="1024" t="s">
        <v>118</v>
      </c>
      <c r="I224" s="1025"/>
      <c r="J224" s="1026"/>
      <c r="K224" s="1026">
        <f>K223-J223</f>
        <v>-558909.09090909094</v>
      </c>
      <c r="L224" s="1026">
        <f>L223-K223</f>
        <v>0</v>
      </c>
      <c r="M224" s="1625">
        <f>M223-L223</f>
        <v>0</v>
      </c>
      <c r="N224" s="1521"/>
      <c r="O224" s="1521"/>
      <c r="P224" s="1521"/>
      <c r="Q224" s="1521"/>
      <c r="R224" s="1521"/>
      <c r="S224" s="1521"/>
      <c r="T224" s="1521"/>
      <c r="U224" s="1521"/>
    </row>
    <row r="225" spans="1:21" ht="48">
      <c r="A225" s="1538"/>
      <c r="B225" s="1538"/>
      <c r="C225" s="1614" t="s">
        <v>337</v>
      </c>
      <c r="D225" s="1615" t="s">
        <v>351</v>
      </c>
      <c r="E225" s="1616" t="s">
        <v>31</v>
      </c>
      <c r="F225" s="1615"/>
      <c r="G225" s="1615" t="s">
        <v>621</v>
      </c>
      <c r="H225" s="1012" t="s">
        <v>622</v>
      </c>
      <c r="I225" s="1013" t="s">
        <v>107</v>
      </c>
      <c r="J225" s="1014">
        <v>686</v>
      </c>
      <c r="K225" s="1014"/>
      <c r="L225" s="1014">
        <v>0</v>
      </c>
      <c r="M225" s="1623">
        <v>0</v>
      </c>
      <c r="N225" s="1521"/>
      <c r="O225" s="1521"/>
      <c r="P225" s="1521"/>
      <c r="Q225" s="1521"/>
      <c r="R225" s="1521"/>
      <c r="S225" s="1521"/>
      <c r="T225" s="1521"/>
      <c r="U225" s="1521"/>
    </row>
    <row r="226" spans="1:21" ht="48">
      <c r="A226" s="1538"/>
      <c r="B226" s="1538"/>
      <c r="C226" s="1614" t="s">
        <v>337</v>
      </c>
      <c r="D226" s="1615" t="s">
        <v>351</v>
      </c>
      <c r="E226" s="1616" t="s">
        <v>31</v>
      </c>
      <c r="F226" s="1615"/>
      <c r="G226" s="1615" t="s">
        <v>621</v>
      </c>
      <c r="H226" s="1012" t="s">
        <v>622</v>
      </c>
      <c r="I226" s="1012" t="s">
        <v>108</v>
      </c>
      <c r="J226" s="1014">
        <v>10516000</v>
      </c>
      <c r="K226" s="1014">
        <v>0</v>
      </c>
      <c r="L226" s="1014">
        <v>0</v>
      </c>
      <c r="M226" s="1623">
        <v>0</v>
      </c>
      <c r="N226" s="1521"/>
      <c r="O226" s="1521"/>
      <c r="P226" s="1521"/>
      <c r="Q226" s="1521"/>
      <c r="R226" s="1521"/>
      <c r="S226" s="1521"/>
      <c r="T226" s="1521"/>
      <c r="U226" s="1521"/>
    </row>
    <row r="227" spans="1:21" ht="48">
      <c r="A227" s="1538"/>
      <c r="B227" s="1538"/>
      <c r="C227" s="1614" t="s">
        <v>337</v>
      </c>
      <c r="D227" s="1615" t="s">
        <v>351</v>
      </c>
      <c r="E227" s="1616" t="s">
        <v>31</v>
      </c>
      <c r="F227" s="1615"/>
      <c r="G227" s="1615" t="s">
        <v>621</v>
      </c>
      <c r="H227" s="1012" t="s">
        <v>622</v>
      </c>
      <c r="I227" s="1012" t="s">
        <v>109</v>
      </c>
      <c r="J227" s="1014">
        <f>J226/J225</f>
        <v>15329.446064139942</v>
      </c>
      <c r="K227" s="1014">
        <v>0</v>
      </c>
      <c r="L227" s="1014">
        <v>0</v>
      </c>
      <c r="M227" s="1623">
        <v>0</v>
      </c>
      <c r="N227" s="1521"/>
      <c r="O227" s="1521"/>
      <c r="P227" s="1521"/>
      <c r="Q227" s="1521"/>
      <c r="R227" s="1521"/>
      <c r="S227" s="1521"/>
      <c r="T227" s="1521"/>
      <c r="U227" s="1521"/>
    </row>
    <row r="228" spans="1:21" ht="48">
      <c r="A228" s="1538"/>
      <c r="B228" s="1538"/>
      <c r="C228" s="1614"/>
      <c r="D228" s="1615"/>
      <c r="E228" s="1616"/>
      <c r="F228" s="1615"/>
      <c r="G228" s="1615"/>
      <c r="H228" s="1019" t="s">
        <v>110</v>
      </c>
      <c r="I228" s="1020"/>
      <c r="J228" s="1021"/>
      <c r="K228" s="1021">
        <f>K227-J227</f>
        <v>-15329.446064139942</v>
      </c>
      <c r="L228" s="1021">
        <v>0</v>
      </c>
      <c r="M228" s="1624">
        <v>0</v>
      </c>
      <c r="N228" s="1521"/>
      <c r="O228" s="1521"/>
      <c r="P228" s="1521"/>
      <c r="Q228" s="1521"/>
      <c r="R228" s="1521"/>
      <c r="S228" s="1521"/>
      <c r="T228" s="1521"/>
      <c r="U228" s="1521"/>
    </row>
    <row r="229" spans="1:21" ht="48">
      <c r="A229" s="1538"/>
      <c r="B229" s="1538"/>
      <c r="C229" s="1614" t="s">
        <v>337</v>
      </c>
      <c r="D229" s="1615" t="s">
        <v>351</v>
      </c>
      <c r="E229" s="1616" t="s">
        <v>31</v>
      </c>
      <c r="F229" s="1615"/>
      <c r="G229" s="1615" t="s">
        <v>621</v>
      </c>
      <c r="H229" s="1012" t="s">
        <v>622</v>
      </c>
      <c r="I229" s="1013" t="s">
        <v>111</v>
      </c>
      <c r="J229" s="1014">
        <v>686</v>
      </c>
      <c r="K229" s="1014">
        <v>0</v>
      </c>
      <c r="L229" s="1014">
        <v>0</v>
      </c>
      <c r="M229" s="1623">
        <v>0</v>
      </c>
      <c r="N229" s="1521"/>
      <c r="O229" s="1521"/>
      <c r="P229" s="1521"/>
      <c r="Q229" s="1521"/>
      <c r="R229" s="1521"/>
      <c r="S229" s="1521"/>
      <c r="T229" s="1521"/>
      <c r="U229" s="1521"/>
    </row>
    <row r="230" spans="1:21" ht="48">
      <c r="A230" s="1538"/>
      <c r="B230" s="1538"/>
      <c r="C230" s="1614" t="s">
        <v>337</v>
      </c>
      <c r="D230" s="1615" t="s">
        <v>351</v>
      </c>
      <c r="E230" s="1616" t="s">
        <v>31</v>
      </c>
      <c r="F230" s="1615"/>
      <c r="G230" s="1615" t="s">
        <v>621</v>
      </c>
      <c r="H230" s="1012" t="s">
        <v>622</v>
      </c>
      <c r="I230" s="1012" t="s">
        <v>112</v>
      </c>
      <c r="J230" s="1014">
        <v>10516000</v>
      </c>
      <c r="K230" s="1014">
        <v>0</v>
      </c>
      <c r="L230" s="1014">
        <v>0</v>
      </c>
      <c r="M230" s="1623">
        <v>0</v>
      </c>
      <c r="N230" s="1521"/>
      <c r="O230" s="1521"/>
      <c r="P230" s="1521"/>
      <c r="Q230" s="1521"/>
      <c r="R230" s="1521"/>
      <c r="S230" s="1521"/>
      <c r="T230" s="1521"/>
      <c r="U230" s="1521"/>
    </row>
    <row r="231" spans="1:21" ht="48">
      <c r="A231" s="1538"/>
      <c r="B231" s="1538"/>
      <c r="C231" s="1614" t="s">
        <v>337</v>
      </c>
      <c r="D231" s="1615" t="s">
        <v>351</v>
      </c>
      <c r="E231" s="1616" t="s">
        <v>31</v>
      </c>
      <c r="F231" s="1615"/>
      <c r="G231" s="1615" t="s">
        <v>621</v>
      </c>
      <c r="H231" s="1012" t="s">
        <v>622</v>
      </c>
      <c r="I231" s="1012" t="s">
        <v>113</v>
      </c>
      <c r="J231" s="1014">
        <f>J230/J229</f>
        <v>15329.446064139942</v>
      </c>
      <c r="K231" s="1014">
        <v>0</v>
      </c>
      <c r="L231" s="1014">
        <v>0</v>
      </c>
      <c r="M231" s="1623">
        <v>0</v>
      </c>
      <c r="N231" s="1521"/>
      <c r="O231" s="1521"/>
      <c r="P231" s="1521"/>
      <c r="Q231" s="1521"/>
      <c r="R231" s="1521"/>
      <c r="S231" s="1521"/>
      <c r="T231" s="1521"/>
      <c r="U231" s="1521"/>
    </row>
    <row r="232" spans="1:21" ht="60">
      <c r="A232" s="1538"/>
      <c r="B232" s="1538"/>
      <c r="C232" s="1614"/>
      <c r="D232" s="1615"/>
      <c r="E232" s="1616"/>
      <c r="F232" s="1615"/>
      <c r="G232" s="1615"/>
      <c r="H232" s="1019" t="s">
        <v>114</v>
      </c>
      <c r="I232" s="1020"/>
      <c r="J232" s="1021"/>
      <c r="K232" s="1021">
        <f>K231-J231</f>
        <v>-15329.446064139942</v>
      </c>
      <c r="L232" s="1021">
        <v>0</v>
      </c>
      <c r="M232" s="1624">
        <f>M231-L231</f>
        <v>0</v>
      </c>
      <c r="N232" s="1521"/>
      <c r="O232" s="1521"/>
      <c r="P232" s="1521"/>
      <c r="Q232" s="1521"/>
      <c r="R232" s="1521"/>
      <c r="S232" s="1521"/>
      <c r="T232" s="1521"/>
      <c r="U232" s="1521"/>
    </row>
    <row r="233" spans="1:21" ht="48">
      <c r="A233" s="1538"/>
      <c r="B233" s="1538"/>
      <c r="C233" s="1614" t="s">
        <v>337</v>
      </c>
      <c r="D233" s="1615" t="s">
        <v>351</v>
      </c>
      <c r="E233" s="1616" t="s">
        <v>31</v>
      </c>
      <c r="F233" s="1615"/>
      <c r="G233" s="1615" t="s">
        <v>621</v>
      </c>
      <c r="H233" s="1012" t="s">
        <v>622</v>
      </c>
      <c r="I233" s="1013" t="s">
        <v>115</v>
      </c>
      <c r="J233" s="1014">
        <v>686</v>
      </c>
      <c r="K233" s="1014"/>
      <c r="L233" s="1014">
        <v>0</v>
      </c>
      <c r="M233" s="1623">
        <v>0</v>
      </c>
      <c r="N233" s="1521"/>
      <c r="O233" s="1521"/>
      <c r="P233" s="1521"/>
      <c r="Q233" s="1521"/>
      <c r="R233" s="1521"/>
      <c r="S233" s="1521"/>
      <c r="T233" s="1521"/>
      <c r="U233" s="1521"/>
    </row>
    <row r="234" spans="1:21" ht="48">
      <c r="A234" s="1538"/>
      <c r="B234" s="1538"/>
      <c r="C234" s="1614" t="s">
        <v>337</v>
      </c>
      <c r="D234" s="1615" t="s">
        <v>351</v>
      </c>
      <c r="E234" s="1616" t="s">
        <v>31</v>
      </c>
      <c r="F234" s="1615"/>
      <c r="G234" s="1615" t="s">
        <v>621</v>
      </c>
      <c r="H234" s="1012" t="s">
        <v>622</v>
      </c>
      <c r="I234" s="1012" t="s">
        <v>116</v>
      </c>
      <c r="J234" s="1623">
        <v>10509947</v>
      </c>
      <c r="K234" s="1014">
        <v>0</v>
      </c>
      <c r="L234" s="1014">
        <v>0</v>
      </c>
      <c r="M234" s="1623">
        <v>0</v>
      </c>
      <c r="N234" s="1521"/>
      <c r="O234" s="1521"/>
      <c r="P234" s="1521"/>
      <c r="Q234" s="1521"/>
      <c r="R234" s="1521"/>
      <c r="S234" s="1521"/>
      <c r="T234" s="1521"/>
      <c r="U234" s="1521"/>
    </row>
    <row r="235" spans="1:21" ht="48">
      <c r="A235" s="1538"/>
      <c r="B235" s="1538"/>
      <c r="C235" s="1614" t="s">
        <v>337</v>
      </c>
      <c r="D235" s="1615" t="s">
        <v>351</v>
      </c>
      <c r="E235" s="1616" t="s">
        <v>31</v>
      </c>
      <c r="F235" s="1615"/>
      <c r="G235" s="1615" t="s">
        <v>621</v>
      </c>
      <c r="H235" s="1012" t="s">
        <v>622</v>
      </c>
      <c r="I235" s="1012" t="s">
        <v>117</v>
      </c>
      <c r="J235" s="1623">
        <f>J234/J233</f>
        <v>15320.622448979591</v>
      </c>
      <c r="K235" s="1014">
        <v>0</v>
      </c>
      <c r="L235" s="1014">
        <v>0</v>
      </c>
      <c r="M235" s="1623">
        <v>0</v>
      </c>
      <c r="N235" s="1521"/>
      <c r="O235" s="1521"/>
      <c r="P235" s="1521"/>
      <c r="Q235" s="1521"/>
      <c r="R235" s="1521"/>
      <c r="S235" s="1521"/>
      <c r="T235" s="1521"/>
      <c r="U235" s="1521"/>
    </row>
    <row r="236" spans="1:21" ht="48">
      <c r="A236" s="1538"/>
      <c r="B236" s="1538"/>
      <c r="C236" s="1614"/>
      <c r="D236" s="1615"/>
      <c r="E236" s="1616"/>
      <c r="F236" s="1615"/>
      <c r="G236" s="1615"/>
      <c r="H236" s="1024" t="s">
        <v>118</v>
      </c>
      <c r="I236" s="1025"/>
      <c r="J236" s="1026"/>
      <c r="K236" s="1026">
        <f>K235-J235</f>
        <v>-15320.622448979591</v>
      </c>
      <c r="L236" s="1026">
        <f t="shared" ref="L236:M236" si="26">L235-K235</f>
        <v>0</v>
      </c>
      <c r="M236" s="1026">
        <f t="shared" si="26"/>
        <v>0</v>
      </c>
      <c r="N236" s="1521"/>
      <c r="O236" s="1521"/>
      <c r="P236" s="1521"/>
      <c r="Q236" s="1521"/>
      <c r="R236" s="1521"/>
      <c r="S236" s="1521"/>
      <c r="T236" s="1521"/>
      <c r="U236" s="1521"/>
    </row>
    <row r="237" spans="1:21" ht="60">
      <c r="A237" s="1538"/>
      <c r="B237" s="1538"/>
      <c r="C237" s="1614" t="s">
        <v>337</v>
      </c>
      <c r="D237" s="1615" t="s">
        <v>351</v>
      </c>
      <c r="E237" s="1616" t="s">
        <v>31</v>
      </c>
      <c r="F237" s="1615"/>
      <c r="G237" s="1615" t="s">
        <v>623</v>
      </c>
      <c r="H237" s="1012" t="s">
        <v>624</v>
      </c>
      <c r="I237" s="1013" t="s">
        <v>107</v>
      </c>
      <c r="J237" s="1014">
        <v>600</v>
      </c>
      <c r="K237" s="1014"/>
      <c r="L237" s="1014">
        <v>0</v>
      </c>
      <c r="M237" s="1623"/>
      <c r="N237" s="1521"/>
      <c r="O237" s="1521"/>
      <c r="P237" s="1521"/>
      <c r="Q237" s="1521"/>
      <c r="R237" s="1521"/>
      <c r="S237" s="1521"/>
      <c r="T237" s="1521"/>
      <c r="U237" s="1521"/>
    </row>
    <row r="238" spans="1:21" ht="60">
      <c r="A238" s="1538"/>
      <c r="B238" s="1538"/>
      <c r="C238" s="1614" t="s">
        <v>337</v>
      </c>
      <c r="D238" s="1615" t="s">
        <v>351</v>
      </c>
      <c r="E238" s="1616" t="s">
        <v>31</v>
      </c>
      <c r="F238" s="1615"/>
      <c r="G238" s="1615" t="s">
        <v>623</v>
      </c>
      <c r="H238" s="1012" t="s">
        <v>624</v>
      </c>
      <c r="I238" s="1012" t="s">
        <v>108</v>
      </c>
      <c r="J238" s="1014">
        <v>70000000</v>
      </c>
      <c r="K238" s="1014">
        <v>0</v>
      </c>
      <c r="L238" s="1014">
        <v>0</v>
      </c>
      <c r="M238" s="1623">
        <v>0</v>
      </c>
      <c r="N238" s="1521"/>
      <c r="O238" s="1521"/>
      <c r="P238" s="1521"/>
      <c r="Q238" s="1521"/>
      <c r="R238" s="1521"/>
      <c r="S238" s="1521"/>
      <c r="T238" s="1521"/>
      <c r="U238" s="1521"/>
    </row>
    <row r="239" spans="1:21" ht="60">
      <c r="A239" s="1538"/>
      <c r="B239" s="1538"/>
      <c r="C239" s="1614" t="s">
        <v>337</v>
      </c>
      <c r="D239" s="1615" t="s">
        <v>351</v>
      </c>
      <c r="E239" s="1616" t="s">
        <v>31</v>
      </c>
      <c r="F239" s="1615"/>
      <c r="G239" s="1615" t="s">
        <v>623</v>
      </c>
      <c r="H239" s="1012" t="s">
        <v>624</v>
      </c>
      <c r="I239" s="1012" t="s">
        <v>109</v>
      </c>
      <c r="J239" s="1014">
        <f>J238/J237</f>
        <v>116666.66666666667</v>
      </c>
      <c r="K239" s="1014">
        <v>0</v>
      </c>
      <c r="L239" s="1014">
        <v>0</v>
      </c>
      <c r="M239" s="1623">
        <v>0</v>
      </c>
      <c r="N239" s="1521"/>
      <c r="O239" s="1521"/>
      <c r="P239" s="1521"/>
      <c r="Q239" s="1521"/>
      <c r="R239" s="1521"/>
      <c r="S239" s="1521"/>
      <c r="T239" s="1521"/>
      <c r="U239" s="1521"/>
    </row>
    <row r="240" spans="1:21" ht="48">
      <c r="A240" s="1538"/>
      <c r="B240" s="1538"/>
      <c r="C240" s="1614"/>
      <c r="D240" s="1615"/>
      <c r="E240" s="1616"/>
      <c r="F240" s="1615"/>
      <c r="G240" s="1615"/>
      <c r="H240" s="1019" t="s">
        <v>110</v>
      </c>
      <c r="I240" s="1020"/>
      <c r="J240" s="1021"/>
      <c r="K240" s="1021">
        <f>K239-J239</f>
        <v>-116666.66666666667</v>
      </c>
      <c r="L240" s="1021">
        <f t="shared" ref="L240:M240" si="27">L239-K239</f>
        <v>0</v>
      </c>
      <c r="M240" s="1021">
        <f t="shared" si="27"/>
        <v>0</v>
      </c>
      <c r="N240" s="1521"/>
      <c r="O240" s="1521"/>
      <c r="P240" s="1521"/>
      <c r="Q240" s="1521"/>
      <c r="R240" s="1521"/>
      <c r="S240" s="1521"/>
      <c r="T240" s="1521"/>
      <c r="U240" s="1521"/>
    </row>
    <row r="241" spans="1:21" ht="60">
      <c r="A241" s="1538"/>
      <c r="B241" s="1538"/>
      <c r="C241" s="1614" t="s">
        <v>337</v>
      </c>
      <c r="D241" s="1615" t="s">
        <v>351</v>
      </c>
      <c r="E241" s="1616" t="s">
        <v>31</v>
      </c>
      <c r="F241" s="1615"/>
      <c r="G241" s="1615" t="s">
        <v>623</v>
      </c>
      <c r="H241" s="1012" t="s">
        <v>624</v>
      </c>
      <c r="I241" s="1013" t="s">
        <v>111</v>
      </c>
      <c r="J241" s="1623">
        <v>600</v>
      </c>
      <c r="K241" s="1014"/>
      <c r="L241" s="1014">
        <v>0</v>
      </c>
      <c r="M241" s="1623">
        <v>0</v>
      </c>
      <c r="N241" s="1521"/>
      <c r="O241" s="1521"/>
      <c r="P241" s="1521"/>
      <c r="Q241" s="1521"/>
      <c r="R241" s="1521"/>
      <c r="S241" s="1521"/>
      <c r="T241" s="1521"/>
      <c r="U241" s="1521"/>
    </row>
    <row r="242" spans="1:21" ht="60">
      <c r="A242" s="1538"/>
      <c r="B242" s="1538"/>
      <c r="C242" s="1614" t="s">
        <v>337</v>
      </c>
      <c r="D242" s="1615" t="s">
        <v>351</v>
      </c>
      <c r="E242" s="1616" t="s">
        <v>31</v>
      </c>
      <c r="F242" s="1615"/>
      <c r="G242" s="1615" t="s">
        <v>623</v>
      </c>
      <c r="H242" s="1012" t="s">
        <v>624</v>
      </c>
      <c r="I242" s="1012" t="s">
        <v>112</v>
      </c>
      <c r="J242" s="1623">
        <v>124594000</v>
      </c>
      <c r="K242" s="1014">
        <v>0</v>
      </c>
      <c r="L242" s="1014">
        <v>0</v>
      </c>
      <c r="M242" s="1623">
        <v>0</v>
      </c>
      <c r="N242" s="1521"/>
      <c r="O242" s="1521"/>
      <c r="P242" s="1521"/>
      <c r="Q242" s="1521"/>
      <c r="R242" s="1521"/>
      <c r="S242" s="1521"/>
      <c r="T242" s="1521"/>
      <c r="U242" s="1521"/>
    </row>
    <row r="243" spans="1:21" ht="60">
      <c r="A243" s="1538"/>
      <c r="B243" s="1538"/>
      <c r="C243" s="1614" t="s">
        <v>337</v>
      </c>
      <c r="D243" s="1615" t="s">
        <v>351</v>
      </c>
      <c r="E243" s="1616" t="s">
        <v>31</v>
      </c>
      <c r="F243" s="1615"/>
      <c r="G243" s="1615" t="s">
        <v>623</v>
      </c>
      <c r="H243" s="1012" t="s">
        <v>624</v>
      </c>
      <c r="I243" s="1012" t="s">
        <v>113</v>
      </c>
      <c r="J243" s="1623">
        <f>J242/J241</f>
        <v>207656.66666666666</v>
      </c>
      <c r="K243" s="1014">
        <v>0</v>
      </c>
      <c r="L243" s="1014">
        <v>0</v>
      </c>
      <c r="M243" s="1623">
        <v>0</v>
      </c>
      <c r="N243" s="1521"/>
      <c r="O243" s="1521"/>
      <c r="P243" s="1521"/>
      <c r="Q243" s="1521"/>
      <c r="R243" s="1521"/>
      <c r="S243" s="1521"/>
      <c r="T243" s="1521"/>
      <c r="U243" s="1521"/>
    </row>
    <row r="244" spans="1:21" ht="60">
      <c r="A244" s="1538"/>
      <c r="B244" s="1538"/>
      <c r="C244" s="1614"/>
      <c r="D244" s="1615"/>
      <c r="E244" s="1616"/>
      <c r="F244" s="1615"/>
      <c r="G244" s="1615"/>
      <c r="H244" s="1019" t="s">
        <v>114</v>
      </c>
      <c r="I244" s="1020"/>
      <c r="J244" s="1021"/>
      <c r="K244" s="1021">
        <f>K243-J243</f>
        <v>-207656.66666666666</v>
      </c>
      <c r="L244" s="1021">
        <f t="shared" ref="L244:M244" si="28">L243-K243</f>
        <v>0</v>
      </c>
      <c r="M244" s="1021">
        <f t="shared" si="28"/>
        <v>0</v>
      </c>
      <c r="N244" s="1521"/>
      <c r="O244" s="1521"/>
      <c r="P244" s="1521"/>
      <c r="Q244" s="1521"/>
      <c r="R244" s="1521"/>
      <c r="S244" s="1521"/>
      <c r="T244" s="1521"/>
      <c r="U244" s="1521"/>
    </row>
    <row r="245" spans="1:21" ht="60">
      <c r="A245" s="1538"/>
      <c r="B245" s="1538"/>
      <c r="C245" s="1614" t="s">
        <v>337</v>
      </c>
      <c r="D245" s="1615" t="s">
        <v>351</v>
      </c>
      <c r="E245" s="1616" t="s">
        <v>31</v>
      </c>
      <c r="F245" s="1615"/>
      <c r="G245" s="1615" t="s">
        <v>623</v>
      </c>
      <c r="H245" s="1012" t="s">
        <v>624</v>
      </c>
      <c r="I245" s="1013" t="s">
        <v>115</v>
      </c>
      <c r="J245" s="1623">
        <v>600</v>
      </c>
      <c r="K245" s="1014"/>
      <c r="L245" s="1014"/>
      <c r="M245" s="1623">
        <v>0</v>
      </c>
      <c r="N245" s="1521"/>
      <c r="O245" s="1521"/>
      <c r="P245" s="1521"/>
      <c r="Q245" s="1521"/>
      <c r="R245" s="1521"/>
      <c r="S245" s="1521"/>
      <c r="T245" s="1521"/>
      <c r="U245" s="1521"/>
    </row>
    <row r="246" spans="1:21" ht="60">
      <c r="A246" s="1538"/>
      <c r="B246" s="1538"/>
      <c r="C246" s="1614" t="s">
        <v>337</v>
      </c>
      <c r="D246" s="1615" t="s">
        <v>351</v>
      </c>
      <c r="E246" s="1616" t="s">
        <v>31</v>
      </c>
      <c r="F246" s="1615"/>
      <c r="G246" s="1615" t="s">
        <v>623</v>
      </c>
      <c r="H246" s="1012" t="s">
        <v>624</v>
      </c>
      <c r="I246" s="1012" t="s">
        <v>116</v>
      </c>
      <c r="J246" s="1623">
        <v>121375038</v>
      </c>
      <c r="K246" s="1014">
        <v>0</v>
      </c>
      <c r="L246" s="1014">
        <v>0</v>
      </c>
      <c r="M246" s="1623">
        <v>0</v>
      </c>
      <c r="N246" s="1521"/>
      <c r="O246" s="1521"/>
      <c r="P246" s="1521"/>
      <c r="Q246" s="1521"/>
      <c r="R246" s="1521"/>
      <c r="S246" s="1521"/>
      <c r="T246" s="1521"/>
      <c r="U246" s="1521"/>
    </row>
    <row r="247" spans="1:21" ht="60">
      <c r="A247" s="1538"/>
      <c r="B247" s="1538"/>
      <c r="C247" s="1614" t="s">
        <v>337</v>
      </c>
      <c r="D247" s="1615" t="s">
        <v>351</v>
      </c>
      <c r="E247" s="1616" t="s">
        <v>31</v>
      </c>
      <c r="F247" s="1615"/>
      <c r="G247" s="1615" t="s">
        <v>623</v>
      </c>
      <c r="H247" s="1012" t="s">
        <v>624</v>
      </c>
      <c r="I247" s="1012" t="s">
        <v>117</v>
      </c>
      <c r="J247" s="1623">
        <f>J246/J245</f>
        <v>202291.73</v>
      </c>
      <c r="K247" s="1014">
        <v>0</v>
      </c>
      <c r="L247" s="1014">
        <v>0</v>
      </c>
      <c r="M247" s="1623">
        <v>0</v>
      </c>
      <c r="N247" s="1521"/>
      <c r="O247" s="1521"/>
      <c r="P247" s="1521"/>
      <c r="Q247" s="1521"/>
      <c r="R247" s="1521"/>
      <c r="S247" s="1521"/>
      <c r="T247" s="1521"/>
      <c r="U247" s="1521"/>
    </row>
    <row r="248" spans="1:21" ht="48">
      <c r="A248" s="1538"/>
      <c r="B248" s="1538"/>
      <c r="C248" s="1614"/>
      <c r="D248" s="1615"/>
      <c r="E248" s="1616"/>
      <c r="F248" s="1615"/>
      <c r="G248" s="1615"/>
      <c r="H248" s="1024" t="s">
        <v>118</v>
      </c>
      <c r="I248" s="1025"/>
      <c r="J248" s="1026"/>
      <c r="K248" s="1026">
        <f>K247-J247</f>
        <v>-202291.73</v>
      </c>
      <c r="L248" s="1026">
        <v>0</v>
      </c>
      <c r="M248" s="1625">
        <f>M247-L247</f>
        <v>0</v>
      </c>
      <c r="N248" s="1521"/>
      <c r="O248" s="1521"/>
      <c r="P248" s="1521"/>
      <c r="Q248" s="1521"/>
      <c r="R248" s="1521"/>
      <c r="S248" s="1521"/>
      <c r="T248" s="1521"/>
      <c r="U248" s="1521"/>
    </row>
    <row r="249" spans="1:21" ht="24">
      <c r="A249" s="1538"/>
      <c r="B249" s="1538"/>
      <c r="C249" s="1614" t="s">
        <v>337</v>
      </c>
      <c r="D249" s="1615" t="s">
        <v>351</v>
      </c>
      <c r="E249" s="1616" t="s">
        <v>31</v>
      </c>
      <c r="F249" s="1615"/>
      <c r="G249" s="1615" t="s">
        <v>164</v>
      </c>
      <c r="H249" s="1012" t="s">
        <v>165</v>
      </c>
      <c r="I249" s="1013" t="s">
        <v>107</v>
      </c>
      <c r="J249" s="1014"/>
      <c r="K249" s="1014"/>
      <c r="L249" s="1014"/>
      <c r="M249" s="1623"/>
      <c r="N249" s="1521"/>
      <c r="O249" s="1521"/>
      <c r="P249" s="1521"/>
      <c r="Q249" s="1521"/>
      <c r="R249" s="1521"/>
      <c r="S249" s="1521"/>
      <c r="T249" s="1521"/>
      <c r="U249" s="1521"/>
    </row>
    <row r="250" spans="1:21" ht="24">
      <c r="A250" s="1538"/>
      <c r="B250" s="1538"/>
      <c r="C250" s="1614" t="s">
        <v>337</v>
      </c>
      <c r="D250" s="1615" t="s">
        <v>351</v>
      </c>
      <c r="E250" s="1616" t="s">
        <v>31</v>
      </c>
      <c r="F250" s="1615"/>
      <c r="G250" s="1615" t="s">
        <v>164</v>
      </c>
      <c r="H250" s="1012" t="s">
        <v>165</v>
      </c>
      <c r="I250" s="1012" t="s">
        <v>108</v>
      </c>
      <c r="J250" s="1014">
        <v>0</v>
      </c>
      <c r="K250" s="1014">
        <v>0</v>
      </c>
      <c r="L250" s="1014">
        <v>0</v>
      </c>
      <c r="M250" s="1623">
        <v>0</v>
      </c>
      <c r="N250" s="1521"/>
      <c r="O250" s="1521"/>
      <c r="P250" s="1521"/>
      <c r="Q250" s="1521"/>
      <c r="R250" s="1521"/>
      <c r="S250" s="1521"/>
      <c r="T250" s="1521"/>
      <c r="U250" s="1521"/>
    </row>
    <row r="251" spans="1:21" ht="24">
      <c r="A251" s="1538"/>
      <c r="B251" s="1538"/>
      <c r="C251" s="1614" t="s">
        <v>337</v>
      </c>
      <c r="D251" s="1615" t="s">
        <v>351</v>
      </c>
      <c r="E251" s="1616" t="s">
        <v>31</v>
      </c>
      <c r="F251" s="1615"/>
      <c r="G251" s="1615" t="s">
        <v>164</v>
      </c>
      <c r="H251" s="1012" t="s">
        <v>165</v>
      </c>
      <c r="I251" s="1012" t="s">
        <v>109</v>
      </c>
      <c r="J251" s="1014">
        <v>0</v>
      </c>
      <c r="K251" s="1014">
        <v>0</v>
      </c>
      <c r="L251" s="1014">
        <v>0</v>
      </c>
      <c r="M251" s="1623">
        <v>0</v>
      </c>
      <c r="N251" s="1521"/>
      <c r="O251" s="1521"/>
      <c r="P251" s="1521"/>
      <c r="Q251" s="1521"/>
      <c r="R251" s="1521"/>
      <c r="S251" s="1521"/>
      <c r="T251" s="1521"/>
      <c r="U251" s="1521"/>
    </row>
    <row r="252" spans="1:21" ht="48">
      <c r="A252" s="1538"/>
      <c r="B252" s="1538"/>
      <c r="C252" s="1614"/>
      <c r="D252" s="1615"/>
      <c r="E252" s="1616"/>
      <c r="F252" s="1615"/>
      <c r="G252" s="1615"/>
      <c r="H252" s="1019" t="s">
        <v>110</v>
      </c>
      <c r="I252" s="1020"/>
      <c r="J252" s="1021"/>
      <c r="K252" s="1021">
        <v>0</v>
      </c>
      <c r="L252" s="1021">
        <v>0</v>
      </c>
      <c r="M252" s="1624">
        <v>0</v>
      </c>
      <c r="N252" s="1521"/>
      <c r="O252" s="1521"/>
      <c r="P252" s="1521"/>
      <c r="Q252" s="1521"/>
      <c r="R252" s="1521"/>
      <c r="S252" s="1521"/>
      <c r="T252" s="1521"/>
      <c r="U252" s="1521"/>
    </row>
    <row r="253" spans="1:21" ht="24">
      <c r="A253" s="1538"/>
      <c r="B253" s="1538"/>
      <c r="C253" s="1614" t="s">
        <v>337</v>
      </c>
      <c r="D253" s="1615" t="s">
        <v>351</v>
      </c>
      <c r="E253" s="1616" t="s">
        <v>31</v>
      </c>
      <c r="F253" s="1615"/>
      <c r="G253" s="1615" t="s">
        <v>164</v>
      </c>
      <c r="H253" s="1012" t="s">
        <v>165</v>
      </c>
      <c r="I253" s="1013" t="s">
        <v>111</v>
      </c>
      <c r="J253" s="1014"/>
      <c r="K253" s="1014"/>
      <c r="L253" s="1014"/>
      <c r="M253" s="1623"/>
      <c r="N253" s="1521"/>
      <c r="O253" s="1521"/>
      <c r="P253" s="1521"/>
      <c r="Q253" s="1521"/>
      <c r="R253" s="1521"/>
      <c r="S253" s="1521"/>
      <c r="T253" s="1521"/>
      <c r="U253" s="1521"/>
    </row>
    <row r="254" spans="1:21" ht="24">
      <c r="A254" s="1538"/>
      <c r="B254" s="1538"/>
      <c r="C254" s="1614" t="s">
        <v>337</v>
      </c>
      <c r="D254" s="1615" t="s">
        <v>351</v>
      </c>
      <c r="E254" s="1616" t="s">
        <v>31</v>
      </c>
      <c r="F254" s="1615"/>
      <c r="G254" s="1615" t="s">
        <v>164</v>
      </c>
      <c r="H254" s="1012" t="s">
        <v>165</v>
      </c>
      <c r="I254" s="1012" t="s">
        <v>112</v>
      </c>
      <c r="J254" s="1014">
        <v>0</v>
      </c>
      <c r="K254" s="1014">
        <v>0</v>
      </c>
      <c r="L254" s="1014">
        <v>0</v>
      </c>
      <c r="M254" s="1623">
        <v>0</v>
      </c>
      <c r="N254" s="1521"/>
      <c r="O254" s="1521"/>
      <c r="P254" s="1521"/>
      <c r="Q254" s="1521"/>
      <c r="R254" s="1521"/>
      <c r="S254" s="1521"/>
      <c r="T254" s="1521"/>
      <c r="U254" s="1521"/>
    </row>
    <row r="255" spans="1:21" ht="24">
      <c r="A255" s="1538"/>
      <c r="B255" s="1538"/>
      <c r="C255" s="1614" t="s">
        <v>337</v>
      </c>
      <c r="D255" s="1615" t="s">
        <v>351</v>
      </c>
      <c r="E255" s="1616" t="s">
        <v>31</v>
      </c>
      <c r="F255" s="1615"/>
      <c r="G255" s="1615" t="s">
        <v>164</v>
      </c>
      <c r="H255" s="1012" t="s">
        <v>165</v>
      </c>
      <c r="I255" s="1012" t="s">
        <v>113</v>
      </c>
      <c r="J255" s="1014">
        <v>0</v>
      </c>
      <c r="K255" s="1014">
        <v>0</v>
      </c>
      <c r="L255" s="1014">
        <v>0</v>
      </c>
      <c r="M255" s="1623">
        <v>0</v>
      </c>
      <c r="N255" s="1521"/>
      <c r="O255" s="1521"/>
      <c r="P255" s="1521"/>
      <c r="Q255" s="1521"/>
      <c r="R255" s="1521"/>
      <c r="S255" s="1521"/>
      <c r="T255" s="1521"/>
      <c r="U255" s="1521"/>
    </row>
    <row r="256" spans="1:21" ht="15" customHeight="1">
      <c r="A256" s="1538"/>
      <c r="B256" s="1538"/>
      <c r="C256" s="1614"/>
      <c r="D256" s="1615"/>
      <c r="E256" s="1616"/>
      <c r="F256" s="1615"/>
      <c r="G256" s="1615"/>
      <c r="H256" s="1019" t="s">
        <v>114</v>
      </c>
      <c r="I256" s="1020"/>
      <c r="J256" s="1021"/>
      <c r="K256" s="1021">
        <v>0</v>
      </c>
      <c r="L256" s="1021">
        <v>0</v>
      </c>
      <c r="M256" s="1624">
        <v>0</v>
      </c>
      <c r="N256" s="1521"/>
      <c r="O256" s="1521"/>
      <c r="P256" s="1521"/>
      <c r="Q256" s="1521"/>
      <c r="R256" s="1521"/>
      <c r="S256" s="1521"/>
      <c r="T256" s="1521"/>
      <c r="U256" s="1521"/>
    </row>
    <row r="257" spans="1:21" ht="24">
      <c r="A257" s="1538"/>
      <c r="B257" s="1538"/>
      <c r="C257" s="1614" t="s">
        <v>337</v>
      </c>
      <c r="D257" s="1615" t="s">
        <v>351</v>
      </c>
      <c r="E257" s="1616" t="s">
        <v>31</v>
      </c>
      <c r="F257" s="1615"/>
      <c r="G257" s="1615" t="s">
        <v>164</v>
      </c>
      <c r="H257" s="1012" t="s">
        <v>165</v>
      </c>
      <c r="I257" s="1013" t="s">
        <v>115</v>
      </c>
      <c r="J257" s="1014"/>
      <c r="K257" s="1014"/>
      <c r="L257" s="1014"/>
      <c r="M257" s="1623"/>
      <c r="N257" s="1521"/>
      <c r="O257" s="1521"/>
      <c r="P257" s="1521"/>
      <c r="Q257" s="1521"/>
      <c r="R257" s="1521"/>
      <c r="S257" s="1521"/>
      <c r="T257" s="1521"/>
      <c r="U257" s="1521"/>
    </row>
    <row r="258" spans="1:21" ht="24">
      <c r="A258" s="1538"/>
      <c r="B258" s="1538"/>
      <c r="C258" s="1614" t="s">
        <v>337</v>
      </c>
      <c r="D258" s="1615" t="s">
        <v>351</v>
      </c>
      <c r="E258" s="1616" t="s">
        <v>31</v>
      </c>
      <c r="F258" s="1615"/>
      <c r="G258" s="1615" t="s">
        <v>164</v>
      </c>
      <c r="H258" s="1012" t="s">
        <v>165</v>
      </c>
      <c r="I258" s="1012" t="s">
        <v>116</v>
      </c>
      <c r="J258" s="1014">
        <v>0</v>
      </c>
      <c r="K258" s="1014">
        <v>0</v>
      </c>
      <c r="L258" s="1014">
        <v>0</v>
      </c>
      <c r="M258" s="1623">
        <v>0</v>
      </c>
      <c r="N258" s="1521"/>
      <c r="O258" s="1521"/>
      <c r="P258" s="1521"/>
      <c r="Q258" s="1521"/>
      <c r="R258" s="1521"/>
      <c r="S258" s="1521"/>
      <c r="T258" s="1521"/>
      <c r="U258" s="1521"/>
    </row>
    <row r="259" spans="1:21" ht="24">
      <c r="A259" s="1538"/>
      <c r="B259" s="1538"/>
      <c r="C259" s="1614" t="s">
        <v>337</v>
      </c>
      <c r="D259" s="1615" t="s">
        <v>351</v>
      </c>
      <c r="E259" s="1616" t="s">
        <v>31</v>
      </c>
      <c r="F259" s="1615"/>
      <c r="G259" s="1615" t="s">
        <v>164</v>
      </c>
      <c r="H259" s="1012" t="s">
        <v>165</v>
      </c>
      <c r="I259" s="1012" t="s">
        <v>117</v>
      </c>
      <c r="J259" s="1014">
        <v>0</v>
      </c>
      <c r="K259" s="1014">
        <v>0</v>
      </c>
      <c r="L259" s="1014">
        <v>0</v>
      </c>
      <c r="M259" s="1623">
        <v>0</v>
      </c>
      <c r="N259" s="1521"/>
      <c r="O259" s="1521"/>
      <c r="P259" s="1521"/>
      <c r="Q259" s="1521"/>
      <c r="R259" s="1521"/>
      <c r="S259" s="1521"/>
      <c r="T259" s="1521"/>
      <c r="U259" s="1521"/>
    </row>
    <row r="260" spans="1:21" ht="48">
      <c r="A260" s="1538"/>
      <c r="B260" s="1538"/>
      <c r="C260" s="1614"/>
      <c r="D260" s="1615"/>
      <c r="E260" s="1616"/>
      <c r="F260" s="1615"/>
      <c r="G260" s="1615"/>
      <c r="H260" s="1024" t="s">
        <v>118</v>
      </c>
      <c r="I260" s="1025"/>
      <c r="J260" s="1026"/>
      <c r="K260" s="1026">
        <v>0</v>
      </c>
      <c r="L260" s="1026">
        <v>0</v>
      </c>
      <c r="M260" s="1625">
        <v>0</v>
      </c>
      <c r="N260" s="1521"/>
      <c r="O260" s="1521"/>
      <c r="P260" s="1521"/>
      <c r="Q260" s="1521"/>
      <c r="R260" s="1521"/>
      <c r="S260" s="1521"/>
      <c r="T260" s="1521"/>
      <c r="U260" s="1521"/>
    </row>
    <row r="261" spans="1:21" ht="24">
      <c r="A261" s="1538"/>
      <c r="B261" s="1538"/>
      <c r="C261" s="1614" t="s">
        <v>337</v>
      </c>
      <c r="D261" s="1615" t="s">
        <v>351</v>
      </c>
      <c r="E261" s="1616" t="s">
        <v>31</v>
      </c>
      <c r="F261" s="1615"/>
      <c r="G261" s="1615" t="s">
        <v>625</v>
      </c>
      <c r="H261" s="1012" t="s">
        <v>626</v>
      </c>
      <c r="I261" s="1013" t="s">
        <v>107</v>
      </c>
      <c r="J261" s="1014"/>
      <c r="K261" s="1014"/>
      <c r="L261" s="1014"/>
      <c r="M261" s="1623"/>
      <c r="N261" s="1521"/>
      <c r="O261" s="1521"/>
      <c r="P261" s="1521"/>
      <c r="Q261" s="1521"/>
      <c r="R261" s="1521"/>
      <c r="S261" s="1521"/>
      <c r="T261" s="1521"/>
      <c r="U261" s="1521"/>
    </row>
    <row r="262" spans="1:21" ht="24">
      <c r="A262" s="1538"/>
      <c r="B262" s="1538"/>
      <c r="C262" s="1614" t="s">
        <v>337</v>
      </c>
      <c r="D262" s="1615" t="s">
        <v>351</v>
      </c>
      <c r="E262" s="1616" t="s">
        <v>31</v>
      </c>
      <c r="F262" s="1615"/>
      <c r="G262" s="1615" t="s">
        <v>625</v>
      </c>
      <c r="H262" s="1012" t="s">
        <v>626</v>
      </c>
      <c r="I262" s="1012" t="s">
        <v>108</v>
      </c>
      <c r="J262" s="1014">
        <v>0</v>
      </c>
      <c r="K262" s="1014">
        <v>0</v>
      </c>
      <c r="L262" s="1014">
        <v>0</v>
      </c>
      <c r="M262" s="1623">
        <v>0</v>
      </c>
      <c r="N262" s="1521"/>
      <c r="O262" s="1521"/>
      <c r="P262" s="1521"/>
      <c r="Q262" s="1521"/>
      <c r="R262" s="1521"/>
      <c r="S262" s="1521"/>
      <c r="T262" s="1521"/>
      <c r="U262" s="1521"/>
    </row>
    <row r="263" spans="1:21" ht="24">
      <c r="A263" s="1538"/>
      <c r="B263" s="1538"/>
      <c r="C263" s="1614" t="s">
        <v>337</v>
      </c>
      <c r="D263" s="1615" t="s">
        <v>351</v>
      </c>
      <c r="E263" s="1616" t="s">
        <v>31</v>
      </c>
      <c r="F263" s="1615"/>
      <c r="G263" s="1615" t="s">
        <v>625</v>
      </c>
      <c r="H263" s="1012" t="s">
        <v>626</v>
      </c>
      <c r="I263" s="1012" t="s">
        <v>109</v>
      </c>
      <c r="J263" s="1014">
        <v>0</v>
      </c>
      <c r="K263" s="1014">
        <v>0</v>
      </c>
      <c r="L263" s="1014">
        <v>0</v>
      </c>
      <c r="M263" s="1623">
        <v>0</v>
      </c>
      <c r="N263" s="1521"/>
      <c r="O263" s="1521"/>
      <c r="P263" s="1521"/>
      <c r="Q263" s="1521"/>
      <c r="R263" s="1521"/>
      <c r="S263" s="1521"/>
      <c r="T263" s="1521"/>
      <c r="U263" s="1521"/>
    </row>
    <row r="264" spans="1:21" ht="48">
      <c r="A264" s="1538"/>
      <c r="B264" s="1538"/>
      <c r="C264" s="1614"/>
      <c r="D264" s="1615"/>
      <c r="E264" s="1616"/>
      <c r="F264" s="1615"/>
      <c r="G264" s="1615"/>
      <c r="H264" s="1019" t="s">
        <v>110</v>
      </c>
      <c r="I264" s="1020"/>
      <c r="J264" s="1021"/>
      <c r="K264" s="1021">
        <v>0</v>
      </c>
      <c r="L264" s="1021">
        <v>0</v>
      </c>
      <c r="M264" s="1624">
        <v>0</v>
      </c>
      <c r="N264" s="1521"/>
      <c r="O264" s="1521"/>
      <c r="P264" s="1521"/>
      <c r="Q264" s="1521"/>
      <c r="R264" s="1521"/>
      <c r="S264" s="1521"/>
      <c r="T264" s="1521"/>
      <c r="U264" s="1521"/>
    </row>
    <row r="265" spans="1:21" ht="24">
      <c r="A265" s="1538"/>
      <c r="B265" s="1538"/>
      <c r="C265" s="1614" t="s">
        <v>337</v>
      </c>
      <c r="D265" s="1615" t="s">
        <v>351</v>
      </c>
      <c r="E265" s="1616" t="s">
        <v>31</v>
      </c>
      <c r="F265" s="1615"/>
      <c r="G265" s="1615" t="s">
        <v>625</v>
      </c>
      <c r="H265" s="1012" t="s">
        <v>626</v>
      </c>
      <c r="I265" s="1013" t="s">
        <v>111</v>
      </c>
      <c r="J265" s="1014"/>
      <c r="K265" s="1014"/>
      <c r="L265" s="1014"/>
      <c r="M265" s="1623"/>
      <c r="N265" s="1521"/>
      <c r="O265" s="1521"/>
      <c r="P265" s="1521"/>
      <c r="Q265" s="1521"/>
      <c r="R265" s="1521"/>
      <c r="S265" s="1521"/>
      <c r="T265" s="1521"/>
      <c r="U265" s="1521"/>
    </row>
    <row r="266" spans="1:21" ht="24">
      <c r="A266" s="1538"/>
      <c r="B266" s="1538"/>
      <c r="C266" s="1614" t="s">
        <v>337</v>
      </c>
      <c r="D266" s="1615" t="s">
        <v>351</v>
      </c>
      <c r="E266" s="1616" t="s">
        <v>31</v>
      </c>
      <c r="F266" s="1615"/>
      <c r="G266" s="1615" t="s">
        <v>625</v>
      </c>
      <c r="H266" s="1012" t="s">
        <v>626</v>
      </c>
      <c r="I266" s="1012" t="s">
        <v>112</v>
      </c>
      <c r="J266" s="1014">
        <v>0</v>
      </c>
      <c r="K266" s="1014">
        <v>0</v>
      </c>
      <c r="L266" s="1014">
        <v>0</v>
      </c>
      <c r="M266" s="1623">
        <v>0</v>
      </c>
      <c r="N266" s="1521"/>
      <c r="O266" s="1521"/>
      <c r="P266" s="1521"/>
      <c r="Q266" s="1521"/>
      <c r="R266" s="1521"/>
      <c r="S266" s="1521"/>
      <c r="T266" s="1521"/>
      <c r="U266" s="1521"/>
    </row>
    <row r="267" spans="1:21" ht="24">
      <c r="A267" s="1538"/>
      <c r="B267" s="1538"/>
      <c r="C267" s="1614" t="s">
        <v>337</v>
      </c>
      <c r="D267" s="1615" t="s">
        <v>351</v>
      </c>
      <c r="E267" s="1616" t="s">
        <v>31</v>
      </c>
      <c r="F267" s="1615"/>
      <c r="G267" s="1615" t="s">
        <v>625</v>
      </c>
      <c r="H267" s="1012" t="s">
        <v>626</v>
      </c>
      <c r="I267" s="1012" t="s">
        <v>113</v>
      </c>
      <c r="J267" s="1014">
        <v>0</v>
      </c>
      <c r="K267" s="1014">
        <v>0</v>
      </c>
      <c r="L267" s="1014">
        <v>0</v>
      </c>
      <c r="M267" s="1623">
        <v>0</v>
      </c>
      <c r="N267" s="1521"/>
      <c r="O267" s="1521"/>
      <c r="P267" s="1521"/>
      <c r="Q267" s="1521"/>
      <c r="R267" s="1521"/>
      <c r="S267" s="1521"/>
      <c r="T267" s="1521"/>
      <c r="U267" s="1521"/>
    </row>
    <row r="268" spans="1:21" ht="60">
      <c r="A268" s="1538"/>
      <c r="B268" s="1538"/>
      <c r="C268" s="1614"/>
      <c r="D268" s="1615"/>
      <c r="E268" s="1616"/>
      <c r="F268" s="1615"/>
      <c r="G268" s="1615"/>
      <c r="H268" s="1019" t="s">
        <v>114</v>
      </c>
      <c r="I268" s="1020"/>
      <c r="J268" s="1021"/>
      <c r="K268" s="1021">
        <v>0</v>
      </c>
      <c r="L268" s="1021">
        <v>0</v>
      </c>
      <c r="M268" s="1624">
        <v>0</v>
      </c>
      <c r="N268" s="1521"/>
      <c r="O268" s="1521"/>
      <c r="P268" s="1521"/>
      <c r="Q268" s="1521"/>
      <c r="R268" s="1521"/>
      <c r="S268" s="1521"/>
      <c r="T268" s="1521"/>
      <c r="U268" s="1521"/>
    </row>
    <row r="269" spans="1:21" ht="24">
      <c r="A269" s="1538"/>
      <c r="B269" s="1538"/>
      <c r="C269" s="1614" t="s">
        <v>337</v>
      </c>
      <c r="D269" s="1615" t="s">
        <v>351</v>
      </c>
      <c r="E269" s="1616" t="s">
        <v>31</v>
      </c>
      <c r="F269" s="1615"/>
      <c r="G269" s="1615" t="s">
        <v>625</v>
      </c>
      <c r="H269" s="1012" t="s">
        <v>626</v>
      </c>
      <c r="I269" s="1013" t="s">
        <v>115</v>
      </c>
      <c r="J269" s="1014"/>
      <c r="K269" s="1014"/>
      <c r="L269" s="1014"/>
      <c r="M269" s="1623"/>
      <c r="N269" s="1521"/>
      <c r="O269" s="1521"/>
      <c r="P269" s="1521"/>
      <c r="Q269" s="1521"/>
      <c r="R269" s="1521"/>
      <c r="S269" s="1521"/>
      <c r="T269" s="1521"/>
      <c r="U269" s="1521"/>
    </row>
    <row r="270" spans="1:21" ht="24">
      <c r="A270" s="1538"/>
      <c r="B270" s="1538"/>
      <c r="C270" s="1614" t="s">
        <v>337</v>
      </c>
      <c r="D270" s="1615" t="s">
        <v>351</v>
      </c>
      <c r="E270" s="1616" t="s">
        <v>31</v>
      </c>
      <c r="F270" s="1615"/>
      <c r="G270" s="1615" t="s">
        <v>625</v>
      </c>
      <c r="H270" s="1012" t="s">
        <v>626</v>
      </c>
      <c r="I270" s="1012" t="s">
        <v>116</v>
      </c>
      <c r="J270" s="1014">
        <v>0</v>
      </c>
      <c r="K270" s="1014">
        <v>0</v>
      </c>
      <c r="L270" s="1014">
        <v>0</v>
      </c>
      <c r="M270" s="1623">
        <v>0</v>
      </c>
      <c r="N270" s="1521"/>
      <c r="O270" s="1521"/>
      <c r="P270" s="1521"/>
      <c r="Q270" s="1521"/>
      <c r="R270" s="1521"/>
      <c r="S270" s="1521"/>
      <c r="T270" s="1521"/>
      <c r="U270" s="1521"/>
    </row>
    <row r="271" spans="1:21" ht="24">
      <c r="A271" s="1538"/>
      <c r="B271" s="1538"/>
      <c r="C271" s="1614" t="s">
        <v>337</v>
      </c>
      <c r="D271" s="1615" t="s">
        <v>351</v>
      </c>
      <c r="E271" s="1616" t="s">
        <v>31</v>
      </c>
      <c r="F271" s="1615"/>
      <c r="G271" s="1615" t="s">
        <v>625</v>
      </c>
      <c r="H271" s="1012" t="s">
        <v>626</v>
      </c>
      <c r="I271" s="1012" t="s">
        <v>117</v>
      </c>
      <c r="J271" s="1014">
        <v>0</v>
      </c>
      <c r="K271" s="1014">
        <v>0</v>
      </c>
      <c r="L271" s="1014">
        <v>0</v>
      </c>
      <c r="M271" s="1623">
        <v>0</v>
      </c>
      <c r="N271" s="1521"/>
      <c r="O271" s="1521"/>
      <c r="P271" s="1521"/>
      <c r="Q271" s="1521"/>
      <c r="R271" s="1521"/>
      <c r="S271" s="1521"/>
      <c r="T271" s="1521"/>
      <c r="U271" s="1521"/>
    </row>
    <row r="272" spans="1:21" ht="48">
      <c r="A272" s="1538"/>
      <c r="B272" s="1538"/>
      <c r="C272" s="1614"/>
      <c r="D272" s="1615"/>
      <c r="E272" s="1616"/>
      <c r="F272" s="1615"/>
      <c r="G272" s="1615"/>
      <c r="H272" s="1024" t="s">
        <v>118</v>
      </c>
      <c r="I272" s="1025"/>
      <c r="J272" s="1026"/>
      <c r="K272" s="1026">
        <v>0</v>
      </c>
      <c r="L272" s="1026">
        <v>0</v>
      </c>
      <c r="M272" s="1625">
        <v>0</v>
      </c>
      <c r="N272" s="1521"/>
      <c r="O272" s="1521"/>
      <c r="P272" s="1521"/>
      <c r="Q272" s="1521"/>
      <c r="R272" s="1521"/>
      <c r="S272" s="1521"/>
      <c r="T272" s="1521"/>
      <c r="U272" s="1521"/>
    </row>
    <row r="273" spans="1:21">
      <c r="A273" s="1538"/>
      <c r="B273" s="2251"/>
      <c r="C273" s="2251"/>
      <c r="D273" s="2251"/>
      <c r="E273" s="1538"/>
      <c r="F273" s="1538"/>
      <c r="G273" s="1538"/>
      <c r="H273" s="1538"/>
      <c r="I273" s="1538"/>
      <c r="J273" s="1538"/>
      <c r="K273" s="1538"/>
      <c r="L273" s="1538"/>
      <c r="M273" s="1538"/>
      <c r="N273" s="1521"/>
      <c r="O273" s="1521"/>
      <c r="P273" s="1521"/>
      <c r="Q273" s="1521"/>
      <c r="R273" s="1521"/>
      <c r="S273" s="1521"/>
      <c r="T273" s="1521"/>
      <c r="U273" s="1521"/>
    </row>
    <row r="274" spans="1:21">
      <c r="A274" s="1538"/>
      <c r="B274" s="1538"/>
      <c r="C274" s="1538"/>
      <c r="D274" s="1538"/>
      <c r="E274" s="2252" t="s">
        <v>416</v>
      </c>
      <c r="F274" s="1577" t="s">
        <v>410</v>
      </c>
      <c r="G274" s="2236"/>
      <c r="H274" s="2237"/>
      <c r="I274" s="2252" t="s">
        <v>409</v>
      </c>
      <c r="J274" s="1577" t="s">
        <v>410</v>
      </c>
      <c r="K274" s="2236"/>
      <c r="L274" s="2237"/>
      <c r="M274" s="1538"/>
      <c r="N274" s="1521"/>
      <c r="O274" s="1521"/>
      <c r="P274" s="1521"/>
      <c r="Q274" s="1521"/>
      <c r="R274" s="1521"/>
      <c r="S274" s="1521"/>
      <c r="T274" s="1521"/>
      <c r="U274" s="1521"/>
    </row>
    <row r="275" spans="1:21">
      <c r="A275" s="1538"/>
      <c r="B275" s="1538"/>
      <c r="C275" s="1538"/>
      <c r="D275" s="1538"/>
      <c r="E275" s="2252"/>
      <c r="F275" s="1577" t="s">
        <v>411</v>
      </c>
      <c r="G275" s="2237"/>
      <c r="H275" s="2237"/>
      <c r="I275" s="2252"/>
      <c r="J275" s="1577" t="s">
        <v>411</v>
      </c>
      <c r="K275" s="2237"/>
      <c r="L275" s="2237"/>
      <c r="M275" s="1538"/>
      <c r="N275" s="1521"/>
      <c r="O275" s="1521"/>
      <c r="P275" s="1521"/>
      <c r="Q275" s="1521"/>
      <c r="R275" s="1521"/>
      <c r="S275" s="1521"/>
      <c r="T275" s="1521"/>
      <c r="U275" s="1521"/>
    </row>
    <row r="276" spans="1:21">
      <c r="A276" s="1538"/>
      <c r="B276" s="1538"/>
      <c r="C276" s="1538"/>
      <c r="D276" s="1538"/>
      <c r="E276" s="2252"/>
      <c r="F276" s="1577" t="s">
        <v>412</v>
      </c>
      <c r="G276" s="2237"/>
      <c r="H276" s="2237"/>
      <c r="I276" s="2252"/>
      <c r="J276" s="1577" t="s">
        <v>412</v>
      </c>
      <c r="K276" s="2237"/>
      <c r="L276" s="2237"/>
      <c r="M276" s="1538"/>
      <c r="N276" s="1521"/>
      <c r="O276" s="1521"/>
      <c r="P276" s="1521"/>
      <c r="Q276" s="1521"/>
      <c r="R276" s="1521"/>
      <c r="S276" s="1521"/>
      <c r="T276" s="1521"/>
      <c r="U276" s="1521"/>
    </row>
    <row r="277" spans="1:21">
      <c r="A277" s="1521"/>
      <c r="B277" s="1521"/>
      <c r="C277" s="1521"/>
      <c r="D277" s="1521"/>
      <c r="E277" s="1521"/>
      <c r="F277" s="1521"/>
      <c r="G277" s="1521"/>
      <c r="H277" s="1521"/>
      <c r="I277" s="1521"/>
      <c r="J277" s="1521"/>
      <c r="K277" s="1521"/>
      <c r="L277" s="1521"/>
      <c r="M277" s="1521"/>
      <c r="N277" s="1521"/>
      <c r="O277" s="1521"/>
      <c r="P277" s="1521"/>
      <c r="Q277" s="1521"/>
      <c r="R277" s="1521"/>
      <c r="S277" s="1521"/>
      <c r="T277" s="1521"/>
      <c r="U277" s="1521"/>
    </row>
    <row r="278" spans="1:21">
      <c r="A278" s="1521"/>
      <c r="B278" s="1521"/>
      <c r="C278" s="1521"/>
      <c r="D278" s="1521"/>
      <c r="E278" s="1521"/>
      <c r="F278" s="1521"/>
      <c r="G278" s="1521"/>
      <c r="H278" s="1521"/>
      <c r="I278" s="1521"/>
      <c r="J278" s="1521"/>
      <c r="K278" s="1521"/>
      <c r="L278" s="1521"/>
      <c r="M278" s="1521"/>
      <c r="N278" s="1521"/>
      <c r="O278" s="1521"/>
      <c r="P278" s="1521"/>
      <c r="Q278" s="1521"/>
      <c r="R278" s="1521"/>
      <c r="S278" s="1521"/>
      <c r="T278" s="1521"/>
      <c r="U278" s="1521"/>
    </row>
    <row r="279" spans="1:21">
      <c r="A279" s="1521"/>
      <c r="B279" s="1521"/>
      <c r="C279" s="1521"/>
      <c r="D279" s="1521"/>
      <c r="E279" s="1521"/>
      <c r="F279" s="1521"/>
      <c r="G279" s="1521"/>
      <c r="H279" s="1521"/>
      <c r="I279" s="1521"/>
      <c r="J279" s="1521"/>
      <c r="K279" s="1521"/>
      <c r="L279" s="1521"/>
      <c r="M279" s="1521"/>
      <c r="N279" s="1521"/>
      <c r="O279" s="1521"/>
      <c r="P279" s="1521"/>
      <c r="Q279" s="1521"/>
      <c r="R279" s="1521"/>
      <c r="S279" s="1521"/>
      <c r="T279" s="1521"/>
      <c r="U279" s="1521"/>
    </row>
    <row r="280" spans="1:21">
      <c r="A280" s="1521"/>
      <c r="B280" s="1521"/>
      <c r="C280" s="1521"/>
      <c r="D280" s="1521"/>
      <c r="E280" s="1521"/>
      <c r="F280" s="1521"/>
      <c r="G280" s="1521"/>
      <c r="H280" s="1521"/>
      <c r="I280" s="1521"/>
      <c r="J280" s="1521"/>
      <c r="K280" s="1521"/>
      <c r="L280" s="1521"/>
      <c r="M280" s="1521"/>
      <c r="N280" s="1521"/>
      <c r="O280" s="1521"/>
      <c r="P280" s="1521"/>
      <c r="Q280" s="1521"/>
      <c r="R280" s="1521"/>
      <c r="S280" s="1521"/>
      <c r="T280" s="1521"/>
      <c r="U280" s="1521"/>
    </row>
    <row r="281" spans="1:21" ht="17.25">
      <c r="A281" s="2280" t="s">
        <v>119</v>
      </c>
      <c r="B281" s="2280"/>
      <c r="C281" s="2280"/>
      <c r="D281" s="2280"/>
      <c r="E281" s="2280"/>
      <c r="F281" s="2280"/>
      <c r="G281" s="2280"/>
      <c r="H281" s="2280"/>
      <c r="I281" s="2280"/>
      <c r="J281" s="2280"/>
      <c r="K281" s="1521"/>
      <c r="L281" s="1521"/>
      <c r="M281" s="1521"/>
      <c r="N281" s="1521"/>
      <c r="O281" s="1521"/>
      <c r="P281" s="1521"/>
      <c r="Q281" s="1521"/>
      <c r="R281" s="1521"/>
      <c r="S281" s="1521"/>
      <c r="T281" s="1521"/>
      <c r="U281" s="1521"/>
    </row>
    <row r="282" spans="1:21" ht="18" thickBot="1">
      <c r="A282" s="2281" t="s">
        <v>611</v>
      </c>
      <c r="B282" s="2281"/>
      <c r="C282" s="2281"/>
      <c r="D282" s="2281"/>
      <c r="E282" s="2281"/>
      <c r="F282" s="1538"/>
      <c r="G282" s="1538"/>
      <c r="H282" s="1538"/>
      <c r="I282" s="1538"/>
      <c r="J282" s="1538"/>
      <c r="K282" s="1521"/>
      <c r="L282" s="1521"/>
      <c r="M282" s="1521"/>
      <c r="N282" s="1521"/>
      <c r="O282" s="1521"/>
      <c r="P282" s="1521"/>
      <c r="Q282" s="1521"/>
      <c r="R282" s="1521"/>
      <c r="S282" s="1521"/>
      <c r="T282" s="1521"/>
      <c r="U282" s="1521"/>
    </row>
    <row r="283" spans="1:21" ht="25.5">
      <c r="A283" s="1626" t="s">
        <v>18</v>
      </c>
      <c r="B283" s="2282" t="s">
        <v>19</v>
      </c>
      <c r="C283" s="2282"/>
      <c r="D283" s="2283" t="s">
        <v>120</v>
      </c>
      <c r="E283" s="2283"/>
      <c r="F283" s="2284" t="s">
        <v>337</v>
      </c>
      <c r="G283" s="2284"/>
      <c r="H283" s="2284"/>
      <c r="I283" s="2284"/>
      <c r="J283" s="2284"/>
      <c r="K283" s="1521"/>
      <c r="L283" s="1521"/>
      <c r="M283" s="1521"/>
      <c r="N283" s="1521"/>
      <c r="O283" s="1521"/>
      <c r="P283" s="1521"/>
      <c r="Q283" s="1521"/>
      <c r="R283" s="1521"/>
      <c r="S283" s="1521"/>
      <c r="T283" s="1521"/>
      <c r="U283" s="1521"/>
    </row>
    <row r="284" spans="1:21" ht="26.25" thickBot="1">
      <c r="A284" s="1627" t="s">
        <v>121</v>
      </c>
      <c r="B284" s="2271" t="s">
        <v>31</v>
      </c>
      <c r="C284" s="2271"/>
      <c r="D284" s="2272" t="s">
        <v>28</v>
      </c>
      <c r="E284" s="2272"/>
      <c r="F284" s="2273" t="s">
        <v>351</v>
      </c>
      <c r="G284" s="2273"/>
      <c r="H284" s="2273"/>
      <c r="I284" s="2273"/>
      <c r="J284" s="2273"/>
      <c r="K284" s="1521"/>
      <c r="L284" s="1521"/>
      <c r="M284" s="1521"/>
      <c r="N284" s="1521"/>
      <c r="O284" s="1521"/>
      <c r="P284" s="1521"/>
      <c r="Q284" s="1521"/>
      <c r="R284" s="1521"/>
      <c r="S284" s="1521"/>
      <c r="T284" s="1521"/>
      <c r="U284" s="1521"/>
    </row>
    <row r="285" spans="1:21" ht="103.5">
      <c r="A285" s="1628" t="s">
        <v>122</v>
      </c>
      <c r="B285" s="2274" t="s">
        <v>634</v>
      </c>
      <c r="C285" s="2274"/>
      <c r="D285" s="2274"/>
      <c r="E285" s="2274"/>
      <c r="F285" s="2274"/>
      <c r="G285" s="2274"/>
      <c r="H285" s="2274"/>
      <c r="I285" s="2274"/>
      <c r="J285" s="2275"/>
      <c r="K285" s="1521"/>
      <c r="L285" s="1521"/>
      <c r="M285" s="1521"/>
      <c r="N285" s="1521"/>
      <c r="O285" s="1521"/>
      <c r="P285" s="1521"/>
      <c r="Q285" s="1521"/>
      <c r="R285" s="1521"/>
      <c r="S285" s="1521"/>
      <c r="T285" s="1521"/>
      <c r="U285" s="1521"/>
    </row>
    <row r="286" spans="1:21" ht="17.25">
      <c r="A286" s="2276" t="s">
        <v>123</v>
      </c>
      <c r="B286" s="2277"/>
      <c r="C286" s="2278" t="s">
        <v>124</v>
      </c>
      <c r="D286" s="2278"/>
      <c r="E286" s="2278"/>
      <c r="F286" s="2278"/>
      <c r="G286" s="2278"/>
      <c r="H286" s="2278"/>
      <c r="I286" s="2278"/>
      <c r="J286" s="2279"/>
      <c r="K286" s="1521"/>
      <c r="L286" s="1521"/>
      <c r="M286" s="1521"/>
      <c r="N286" s="1521"/>
      <c r="O286" s="1521"/>
      <c r="P286" s="1521"/>
      <c r="Q286" s="1521"/>
      <c r="R286" s="1521"/>
      <c r="S286" s="1521"/>
      <c r="T286" s="1521"/>
      <c r="U286" s="1521"/>
    </row>
    <row r="287" spans="1:21" ht="36">
      <c r="A287" s="1629" t="s">
        <v>125</v>
      </c>
      <c r="B287" s="1630" t="s">
        <v>126</v>
      </c>
      <c r="C287" s="1631" t="s">
        <v>395</v>
      </c>
      <c r="D287" s="1631" t="s">
        <v>127</v>
      </c>
      <c r="E287" s="1631" t="s">
        <v>396</v>
      </c>
      <c r="F287" s="1632" t="s">
        <v>545</v>
      </c>
      <c r="G287" s="1632" t="s">
        <v>546</v>
      </c>
      <c r="H287" s="1632" t="s">
        <v>397</v>
      </c>
      <c r="I287" s="1631" t="s">
        <v>398</v>
      </c>
      <c r="J287" s="1633" t="s">
        <v>128</v>
      </c>
      <c r="K287" s="1521"/>
      <c r="L287" s="1521"/>
      <c r="M287" s="1521"/>
      <c r="N287" s="1521"/>
      <c r="O287" s="1521"/>
      <c r="P287" s="1521"/>
      <c r="Q287" s="1521"/>
      <c r="R287" s="1521"/>
      <c r="S287" s="1521"/>
      <c r="T287" s="1521"/>
      <c r="U287" s="1521"/>
    </row>
    <row r="288" spans="1:21" ht="36">
      <c r="A288" s="1634"/>
      <c r="B288" s="1635" t="s">
        <v>635</v>
      </c>
      <c r="C288" s="1636"/>
      <c r="D288" s="1637"/>
      <c r="E288" s="1638"/>
      <c r="F288" s="1639" t="s">
        <v>399</v>
      </c>
      <c r="G288" s="1639" t="s">
        <v>399</v>
      </c>
      <c r="H288" s="1639" t="s">
        <v>399</v>
      </c>
      <c r="I288" s="1639" t="s">
        <v>367</v>
      </c>
      <c r="J288" s="1640"/>
      <c r="K288" s="1521"/>
      <c r="L288" s="1521"/>
      <c r="M288" s="1521"/>
      <c r="N288" s="1521"/>
      <c r="O288" s="1521"/>
      <c r="P288" s="1521"/>
      <c r="Q288" s="1521"/>
      <c r="R288" s="1521"/>
      <c r="S288" s="1521"/>
      <c r="T288" s="1521"/>
      <c r="U288" s="1521"/>
    </row>
    <row r="289" spans="1:21" ht="17.25">
      <c r="A289" s="2276" t="s">
        <v>130</v>
      </c>
      <c r="B289" s="2277"/>
      <c r="C289" s="2288"/>
      <c r="D289" s="2288"/>
      <c r="E289" s="2288"/>
      <c r="F289" s="2288"/>
      <c r="G289" s="2288"/>
      <c r="H289" s="2288"/>
      <c r="I289" s="2288"/>
      <c r="J289" s="2289"/>
      <c r="K289" s="1521"/>
      <c r="L289" s="1521"/>
      <c r="M289" s="1521"/>
      <c r="N289" s="1521"/>
      <c r="O289" s="1521"/>
      <c r="P289" s="1521"/>
      <c r="Q289" s="1521"/>
      <c r="R289" s="1521"/>
      <c r="S289" s="1521"/>
      <c r="T289" s="1521"/>
      <c r="U289" s="1521"/>
    </row>
    <row r="290" spans="1:21" ht="34.5">
      <c r="A290" s="1641" t="s">
        <v>131</v>
      </c>
      <c r="B290" s="2290" t="s">
        <v>636</v>
      </c>
      <c r="C290" s="2290"/>
      <c r="D290" s="2290"/>
      <c r="E290" s="2290"/>
      <c r="F290" s="2290"/>
      <c r="G290" s="2290"/>
      <c r="H290" s="2290"/>
      <c r="I290" s="2290"/>
      <c r="J290" s="2291"/>
      <c r="K290" s="1521"/>
      <c r="L290" s="1521"/>
      <c r="M290" s="1521"/>
      <c r="N290" s="1521"/>
      <c r="O290" s="1521"/>
      <c r="P290" s="1521"/>
      <c r="Q290" s="1521"/>
      <c r="R290" s="1521"/>
      <c r="S290" s="1521"/>
      <c r="T290" s="1521"/>
      <c r="U290" s="1521"/>
    </row>
    <row r="291" spans="1:21" ht="18">
      <c r="A291" s="1642"/>
      <c r="B291" s="1643" t="s">
        <v>637</v>
      </c>
      <c r="C291" s="1639"/>
      <c r="D291" s="1639"/>
      <c r="E291" s="1638"/>
      <c r="F291" s="1639">
        <v>19000</v>
      </c>
      <c r="G291" s="1639">
        <v>19000</v>
      </c>
      <c r="H291" s="1639">
        <v>7186</v>
      </c>
      <c r="I291" s="1639">
        <f>G291-H291</f>
        <v>11814</v>
      </c>
      <c r="J291" s="1644">
        <f>H291/G291*100</f>
        <v>37.821052631578951</v>
      </c>
      <c r="K291" s="1521"/>
      <c r="L291" s="1521"/>
      <c r="M291" s="1521"/>
      <c r="N291" s="1521"/>
      <c r="O291" s="1521"/>
      <c r="P291" s="1521"/>
      <c r="Q291" s="1521"/>
      <c r="R291" s="1521"/>
      <c r="S291" s="1521"/>
      <c r="T291" s="1521"/>
      <c r="U291" s="1521"/>
    </row>
    <row r="292" spans="1:21" ht="18">
      <c r="A292" s="1642"/>
      <c r="B292" s="1643" t="s">
        <v>638</v>
      </c>
      <c r="C292" s="1639" t="s">
        <v>129</v>
      </c>
      <c r="D292" s="1639"/>
      <c r="E292" s="1638"/>
      <c r="F292" s="1639"/>
      <c r="G292" s="1639"/>
      <c r="H292" s="1639"/>
      <c r="I292" s="1639">
        <f t="shared" ref="I292:I293" si="29">G292-H292</f>
        <v>0</v>
      </c>
      <c r="J292" s="1644">
        <v>0</v>
      </c>
      <c r="K292" s="1521"/>
      <c r="L292" s="1521"/>
      <c r="M292" s="1521"/>
      <c r="N292" s="1521"/>
      <c r="O292" s="1521"/>
      <c r="P292" s="1521"/>
      <c r="Q292" s="1521"/>
      <c r="R292" s="1521"/>
      <c r="S292" s="1521"/>
      <c r="T292" s="1521"/>
      <c r="U292" s="1521"/>
    </row>
    <row r="293" spans="1:21" ht="18">
      <c r="A293" s="1642"/>
      <c r="B293" s="1643" t="s">
        <v>639</v>
      </c>
      <c r="C293" s="1639" t="s">
        <v>129</v>
      </c>
      <c r="D293" s="1639"/>
      <c r="E293" s="1638"/>
      <c r="F293" s="1639" t="s">
        <v>640</v>
      </c>
      <c r="G293" s="1639" t="s">
        <v>640</v>
      </c>
      <c r="H293" s="1639">
        <v>62</v>
      </c>
      <c r="I293" s="1639">
        <f t="shared" si="29"/>
        <v>83</v>
      </c>
      <c r="J293" s="1644">
        <f>H293/G293*100</f>
        <v>42.758620689655174</v>
      </c>
      <c r="K293" s="1521"/>
      <c r="L293" s="1521"/>
      <c r="M293" s="1521"/>
      <c r="N293" s="1521"/>
      <c r="O293" s="1521"/>
      <c r="P293" s="1521"/>
      <c r="Q293" s="1521"/>
      <c r="R293" s="1521"/>
      <c r="S293" s="1521"/>
      <c r="T293" s="1521"/>
      <c r="U293" s="1521"/>
    </row>
    <row r="294" spans="1:21" ht="17.25">
      <c r="A294" s="2292" t="s">
        <v>132</v>
      </c>
      <c r="B294" s="2293"/>
      <c r="C294" s="2294"/>
      <c r="D294" s="2294"/>
      <c r="E294" s="2294"/>
      <c r="F294" s="2294"/>
      <c r="G294" s="2294"/>
      <c r="H294" s="2294"/>
      <c r="I294" s="2294"/>
      <c r="J294" s="2295"/>
      <c r="K294" s="1521"/>
      <c r="L294" s="1521"/>
      <c r="M294" s="1521"/>
      <c r="N294" s="1521"/>
      <c r="O294" s="1521"/>
      <c r="P294" s="1521"/>
      <c r="Q294" s="1521"/>
      <c r="R294" s="1521"/>
      <c r="S294" s="1521"/>
      <c r="T294" s="1521"/>
      <c r="U294" s="1521"/>
    </row>
    <row r="295" spans="1:21" ht="30">
      <c r="A295" s="1629" t="s">
        <v>133</v>
      </c>
      <c r="B295" s="1630" t="s">
        <v>134</v>
      </c>
      <c r="C295" s="2288"/>
      <c r="D295" s="2288"/>
      <c r="E295" s="2288"/>
      <c r="F295" s="2288"/>
      <c r="G295" s="2288"/>
      <c r="H295" s="2288"/>
      <c r="I295" s="2288"/>
      <c r="J295" s="2289"/>
      <c r="K295" s="1521"/>
      <c r="L295" s="1521"/>
      <c r="M295" s="1521"/>
      <c r="N295" s="1521"/>
      <c r="O295" s="1521"/>
      <c r="P295" s="1521"/>
      <c r="Q295" s="1521"/>
      <c r="R295" s="1521"/>
      <c r="S295" s="1521"/>
      <c r="T295" s="1521"/>
      <c r="U295" s="1521"/>
    </row>
    <row r="296" spans="1:21">
      <c r="A296" s="1645" t="s">
        <v>612</v>
      </c>
      <c r="B296" s="1646" t="s">
        <v>613</v>
      </c>
      <c r="C296" s="1647"/>
      <c r="D296" s="1648" t="s">
        <v>630</v>
      </c>
      <c r="E296" s="1649">
        <v>17608</v>
      </c>
      <c r="F296" s="1650">
        <v>19000</v>
      </c>
      <c r="G296" s="1650">
        <v>19000</v>
      </c>
      <c r="H296" s="1650">
        <f>7206-20</f>
        <v>7186</v>
      </c>
      <c r="I296" s="1650">
        <f>F296-H296</f>
        <v>11814</v>
      </c>
      <c r="J296" s="1651">
        <f>H296/G296*100</f>
        <v>37.821052631578951</v>
      </c>
      <c r="K296" s="1521"/>
      <c r="L296" s="1521"/>
      <c r="M296" s="1521"/>
      <c r="N296" s="1521"/>
      <c r="O296" s="1521"/>
      <c r="P296" s="1521"/>
      <c r="Q296" s="1521"/>
      <c r="R296" s="1521"/>
      <c r="S296" s="1521"/>
      <c r="T296" s="1521"/>
      <c r="U296" s="1521"/>
    </row>
    <row r="297" spans="1:21">
      <c r="A297" s="1645"/>
      <c r="B297" s="1646"/>
      <c r="C297" s="1647"/>
      <c r="D297" s="1648" t="s">
        <v>135</v>
      </c>
      <c r="E297" s="1649">
        <v>105351945</v>
      </c>
      <c r="F297" s="1652">
        <f>N146+O146+P146+U147</f>
        <v>111852000</v>
      </c>
      <c r="G297" s="1652">
        <v>111852000</v>
      </c>
      <c r="H297" s="1652">
        <v>31283982</v>
      </c>
      <c r="I297" s="1652">
        <f>G297-H297</f>
        <v>80568018</v>
      </c>
      <c r="J297" s="1651">
        <f t="shared" ref="J297:J299" si="30">H297/G297*100</f>
        <v>27.969085934985515</v>
      </c>
      <c r="K297" s="1521"/>
      <c r="L297" s="1521"/>
      <c r="M297" s="1521"/>
      <c r="N297" s="1521"/>
      <c r="O297" s="1521"/>
      <c r="P297" s="1521"/>
      <c r="Q297" s="1521"/>
      <c r="R297" s="1521"/>
      <c r="S297" s="1521"/>
      <c r="T297" s="1521"/>
      <c r="U297" s="1521"/>
    </row>
    <row r="298" spans="1:21" ht="18">
      <c r="A298" s="1645" t="s">
        <v>614</v>
      </c>
      <c r="B298" s="1646" t="s">
        <v>615</v>
      </c>
      <c r="C298" s="1647"/>
      <c r="D298" s="1648" t="s">
        <v>166</v>
      </c>
      <c r="E298" s="1649">
        <v>62</v>
      </c>
      <c r="F298" s="1652">
        <v>150</v>
      </c>
      <c r="G298" s="1652">
        <v>150</v>
      </c>
      <c r="H298" s="1652">
        <v>20</v>
      </c>
      <c r="I298" s="1652">
        <f>G298-H298</f>
        <v>130</v>
      </c>
      <c r="J298" s="1651">
        <f t="shared" si="30"/>
        <v>13.333333333333334</v>
      </c>
      <c r="K298" s="1521"/>
      <c r="L298" s="1521"/>
      <c r="M298" s="1521"/>
      <c r="N298" s="1521"/>
      <c r="O298" s="1521"/>
      <c r="P298" s="1521"/>
      <c r="Q298" s="1521"/>
      <c r="R298" s="1521"/>
      <c r="S298" s="1521"/>
      <c r="T298" s="1521"/>
      <c r="U298" s="1521"/>
    </row>
    <row r="299" spans="1:21">
      <c r="A299" s="1645"/>
      <c r="B299" s="1646"/>
      <c r="C299" s="1647"/>
      <c r="D299" s="1648" t="s">
        <v>135</v>
      </c>
      <c r="E299" s="1649">
        <v>4295780</v>
      </c>
      <c r="F299" s="1652">
        <v>4428000</v>
      </c>
      <c r="G299" s="1652">
        <v>4428000</v>
      </c>
      <c r="H299" s="1652">
        <v>0</v>
      </c>
      <c r="I299" s="1652">
        <v>0</v>
      </c>
      <c r="J299" s="1651">
        <f t="shared" si="30"/>
        <v>0</v>
      </c>
      <c r="K299" s="1521"/>
      <c r="L299" s="1521"/>
      <c r="M299" s="1521"/>
      <c r="N299" s="1521"/>
      <c r="O299" s="1521"/>
      <c r="P299" s="1521"/>
      <c r="Q299" s="1521"/>
      <c r="R299" s="1521"/>
      <c r="S299" s="1521"/>
      <c r="T299" s="1521"/>
      <c r="U299" s="1521"/>
    </row>
    <row r="300" spans="1:21">
      <c r="A300" s="1645" t="s">
        <v>617</v>
      </c>
      <c r="B300" s="1646" t="s">
        <v>618</v>
      </c>
      <c r="C300" s="1647"/>
      <c r="D300" s="1648" t="s">
        <v>95</v>
      </c>
      <c r="E300" s="1649">
        <v>8</v>
      </c>
      <c r="F300" s="1652">
        <v>0</v>
      </c>
      <c r="G300" s="1652">
        <v>0</v>
      </c>
      <c r="H300" s="1652">
        <v>0</v>
      </c>
      <c r="I300" s="1652">
        <v>0</v>
      </c>
      <c r="J300" s="1651">
        <v>0</v>
      </c>
      <c r="K300" s="1521"/>
      <c r="L300" s="1521"/>
      <c r="M300" s="1521"/>
      <c r="N300" s="1521"/>
      <c r="O300" s="1521"/>
      <c r="P300" s="1521"/>
      <c r="Q300" s="1521"/>
      <c r="R300" s="1521"/>
      <c r="S300" s="1521"/>
      <c r="T300" s="1521"/>
      <c r="U300" s="1521"/>
    </row>
    <row r="301" spans="1:21">
      <c r="A301" s="1645"/>
      <c r="B301" s="1646"/>
      <c r="C301" s="1647"/>
      <c r="D301" s="1648" t="s">
        <v>135</v>
      </c>
      <c r="E301" s="1649">
        <v>500000</v>
      </c>
      <c r="F301" s="1652">
        <v>0</v>
      </c>
      <c r="G301" s="1652">
        <v>0</v>
      </c>
      <c r="H301" s="1652">
        <v>0</v>
      </c>
      <c r="I301" s="1652">
        <v>0</v>
      </c>
      <c r="J301" s="1651">
        <v>0</v>
      </c>
      <c r="K301" s="1521"/>
      <c r="L301" s="1521"/>
      <c r="M301" s="1521"/>
      <c r="N301" s="1521"/>
      <c r="O301" s="1521"/>
      <c r="P301" s="1521"/>
      <c r="Q301" s="1521"/>
      <c r="R301" s="1521"/>
      <c r="S301" s="1521"/>
      <c r="T301" s="1521"/>
      <c r="U301" s="1521"/>
    </row>
    <row r="302" spans="1:21">
      <c r="A302" s="1645" t="s">
        <v>619</v>
      </c>
      <c r="B302" s="1646" t="s">
        <v>641</v>
      </c>
      <c r="C302" s="1647"/>
      <c r="D302" s="1648" t="s">
        <v>95</v>
      </c>
      <c r="E302" s="1649">
        <v>38</v>
      </c>
      <c r="F302" s="1652">
        <v>51000000</v>
      </c>
      <c r="G302" s="1653">
        <v>51000000</v>
      </c>
      <c r="H302" s="1653">
        <v>0</v>
      </c>
      <c r="I302" s="1652">
        <v>0</v>
      </c>
      <c r="J302" s="1651">
        <v>0</v>
      </c>
      <c r="K302" s="1521"/>
      <c r="L302" s="1521"/>
      <c r="M302" s="1521"/>
      <c r="N302" s="1521"/>
      <c r="O302" s="1521"/>
      <c r="P302" s="1521"/>
      <c r="Q302" s="1521"/>
      <c r="R302" s="1521"/>
      <c r="S302" s="1521"/>
      <c r="T302" s="1521"/>
      <c r="U302" s="1521"/>
    </row>
    <row r="303" spans="1:21">
      <c r="A303" s="1645"/>
      <c r="B303" s="1646"/>
      <c r="C303" s="1647"/>
      <c r="D303" s="1648" t="s">
        <v>135</v>
      </c>
      <c r="E303" s="1649">
        <v>36888000</v>
      </c>
      <c r="F303" s="1652">
        <v>0</v>
      </c>
      <c r="G303" s="1652">
        <v>0</v>
      </c>
      <c r="H303" s="1652">
        <v>0</v>
      </c>
      <c r="I303" s="1652">
        <v>0</v>
      </c>
      <c r="J303" s="1651">
        <v>0</v>
      </c>
      <c r="K303" s="1521"/>
      <c r="L303" s="1521"/>
      <c r="M303" s="1521"/>
      <c r="N303" s="1521"/>
      <c r="O303" s="1521"/>
      <c r="P303" s="1521"/>
      <c r="Q303" s="1521"/>
      <c r="R303" s="1521"/>
      <c r="S303" s="1521"/>
      <c r="T303" s="1521"/>
      <c r="U303" s="1521"/>
    </row>
    <row r="304" spans="1:21" ht="18">
      <c r="A304" s="1645" t="s">
        <v>621</v>
      </c>
      <c r="B304" s="1646" t="s">
        <v>631</v>
      </c>
      <c r="C304" s="1647"/>
      <c r="D304" s="1648" t="s">
        <v>96</v>
      </c>
      <c r="E304" s="1649">
        <v>686</v>
      </c>
      <c r="F304" s="1652">
        <v>0</v>
      </c>
      <c r="G304" s="1652">
        <v>0</v>
      </c>
      <c r="H304" s="1652">
        <v>0</v>
      </c>
      <c r="I304" s="1652">
        <v>0</v>
      </c>
      <c r="J304" s="1651">
        <v>0</v>
      </c>
      <c r="K304" s="1521"/>
      <c r="L304" s="1521"/>
      <c r="M304" s="1521"/>
      <c r="N304" s="1521"/>
      <c r="O304" s="1521"/>
      <c r="P304" s="1521"/>
      <c r="Q304" s="1521"/>
      <c r="R304" s="1521"/>
      <c r="S304" s="1521"/>
      <c r="T304" s="1521"/>
      <c r="U304" s="1521"/>
    </row>
    <row r="305" spans="1:21">
      <c r="A305" s="1645"/>
      <c r="B305" s="1646"/>
      <c r="C305" s="1647"/>
      <c r="D305" s="1648" t="s">
        <v>135</v>
      </c>
      <c r="E305" s="1649">
        <v>10509947</v>
      </c>
      <c r="F305" s="1652"/>
      <c r="G305" s="1652">
        <v>0</v>
      </c>
      <c r="H305" s="1652">
        <v>0</v>
      </c>
      <c r="I305" s="1652">
        <v>0</v>
      </c>
      <c r="J305" s="1651">
        <v>0</v>
      </c>
      <c r="K305" s="1521"/>
      <c r="L305" s="1521"/>
      <c r="M305" s="1521"/>
      <c r="N305" s="1521"/>
      <c r="O305" s="1521"/>
      <c r="P305" s="1521"/>
      <c r="Q305" s="1521"/>
      <c r="R305" s="1521"/>
      <c r="S305" s="1521"/>
      <c r="T305" s="1521"/>
      <c r="U305" s="1521"/>
    </row>
    <row r="306" spans="1:21" ht="18">
      <c r="A306" s="1645" t="s">
        <v>632</v>
      </c>
      <c r="B306" s="1646" t="s">
        <v>624</v>
      </c>
      <c r="C306" s="1647"/>
      <c r="D306" s="1648" t="s">
        <v>96</v>
      </c>
      <c r="E306" s="1649">
        <v>600</v>
      </c>
      <c r="F306" s="1652">
        <v>0</v>
      </c>
      <c r="G306" s="1652">
        <v>0</v>
      </c>
      <c r="H306" s="1652">
        <v>0</v>
      </c>
      <c r="I306" s="1652">
        <v>0</v>
      </c>
      <c r="J306" s="1651">
        <v>0</v>
      </c>
      <c r="K306" s="1521"/>
      <c r="L306" s="1563"/>
      <c r="M306" s="1521"/>
      <c r="N306" s="1521"/>
      <c r="O306" s="1521"/>
      <c r="P306" s="1521"/>
      <c r="Q306" s="1521"/>
      <c r="R306" s="1521"/>
      <c r="S306" s="1521"/>
      <c r="T306" s="1521"/>
      <c r="U306" s="1521"/>
    </row>
    <row r="307" spans="1:21" ht="15.75" thickBot="1">
      <c r="A307" s="1654"/>
      <c r="B307" s="1655"/>
      <c r="C307" s="1656"/>
      <c r="D307" s="1657" t="s">
        <v>135</v>
      </c>
      <c r="E307" s="1658">
        <v>121375038</v>
      </c>
      <c r="F307" s="1659"/>
      <c r="G307" s="1659"/>
      <c r="H307" s="1659"/>
      <c r="I307" s="1659">
        <f>G307-H307</f>
        <v>0</v>
      </c>
      <c r="J307" s="1660"/>
      <c r="K307" s="1521"/>
      <c r="L307" s="1521"/>
      <c r="M307" s="1521"/>
      <c r="N307" s="1521"/>
      <c r="O307" s="1521"/>
      <c r="P307" s="1521"/>
      <c r="Q307" s="1521"/>
      <c r="R307" s="1521"/>
      <c r="S307" s="1521"/>
      <c r="T307" s="1521"/>
      <c r="U307" s="1521"/>
    </row>
    <row r="308" spans="1:21">
      <c r="A308" s="2251"/>
      <c r="B308" s="2251"/>
      <c r="C308" s="2251"/>
      <c r="D308" s="2251"/>
      <c r="E308" s="2251"/>
      <c r="F308" s="2251"/>
      <c r="G308" s="2251"/>
      <c r="H308" s="2251"/>
      <c r="I308" s="2251"/>
      <c r="J308" s="2251"/>
      <c r="K308" s="1521"/>
      <c r="L308" s="1521"/>
      <c r="M308" s="1521"/>
      <c r="N308" s="1521"/>
      <c r="O308" s="1521"/>
      <c r="P308" s="1521"/>
      <c r="Q308" s="1521"/>
      <c r="R308" s="1521"/>
      <c r="S308" s="1521"/>
      <c r="T308" s="1521"/>
      <c r="U308" s="1521"/>
    </row>
    <row r="309" spans="1:21">
      <c r="A309" s="1661"/>
      <c r="B309" s="1538"/>
      <c r="C309" s="1538"/>
      <c r="D309" s="1538"/>
      <c r="E309" s="1538"/>
      <c r="F309" s="1538"/>
      <c r="G309" s="1538"/>
      <c r="H309" s="1538"/>
      <c r="I309" s="1538"/>
      <c r="J309" s="1538"/>
      <c r="K309" s="1521"/>
      <c r="L309" s="1521"/>
      <c r="M309" s="1563"/>
      <c r="N309" s="1521"/>
      <c r="O309" s="1521"/>
      <c r="P309" s="1521"/>
      <c r="Q309" s="1521"/>
      <c r="R309" s="1521"/>
      <c r="S309" s="1521"/>
      <c r="T309" s="1521"/>
      <c r="U309" s="1521"/>
    </row>
    <row r="310" spans="1:21">
      <c r="A310" s="1538"/>
      <c r="B310" s="1662" t="s">
        <v>416</v>
      </c>
      <c r="C310" s="1663" t="s">
        <v>410</v>
      </c>
      <c r="D310" s="1664"/>
      <c r="E310" s="2285" t="s">
        <v>409</v>
      </c>
      <c r="F310" s="2285"/>
      <c r="G310" s="2285"/>
      <c r="H310" s="1663" t="s">
        <v>410</v>
      </c>
      <c r="I310" s="2286"/>
      <c r="J310" s="2286"/>
      <c r="K310" s="1521"/>
      <c r="L310" s="1521"/>
      <c r="M310" s="1521"/>
      <c r="N310" s="1521"/>
      <c r="O310" s="1521"/>
      <c r="P310" s="1521"/>
      <c r="Q310" s="1521"/>
      <c r="R310" s="1521"/>
      <c r="S310" s="1521"/>
      <c r="T310" s="1521"/>
      <c r="U310" s="1521"/>
    </row>
    <row r="311" spans="1:21">
      <c r="A311" s="1538"/>
      <c r="B311" s="1662"/>
      <c r="C311" s="1663" t="s">
        <v>411</v>
      </c>
      <c r="D311" s="1663"/>
      <c r="E311" s="1662"/>
      <c r="F311" s="1662"/>
      <c r="G311" s="1662"/>
      <c r="H311" s="1663" t="s">
        <v>411</v>
      </c>
      <c r="I311" s="2287"/>
      <c r="J311" s="2287"/>
      <c r="K311" s="1521"/>
      <c r="L311" s="1521"/>
      <c r="M311" s="1521"/>
      <c r="N311" s="1521"/>
      <c r="O311" s="1521"/>
      <c r="P311" s="1521"/>
      <c r="Q311" s="1521"/>
      <c r="R311" s="1521"/>
      <c r="S311" s="1521"/>
      <c r="T311" s="1521"/>
      <c r="U311" s="1521"/>
    </row>
    <row r="312" spans="1:21">
      <c r="A312" s="1538"/>
      <c r="B312" s="1662"/>
      <c r="C312" s="1663" t="s">
        <v>412</v>
      </c>
      <c r="D312" s="1663"/>
      <c r="E312" s="1662"/>
      <c r="F312" s="1662"/>
      <c r="G312" s="1662"/>
      <c r="H312" s="1663" t="s">
        <v>412</v>
      </c>
      <c r="I312" s="2287"/>
      <c r="J312" s="2287"/>
      <c r="K312" s="1521"/>
      <c r="L312" s="1521"/>
      <c r="M312" s="1521"/>
      <c r="N312" s="1521"/>
      <c r="O312" s="1521"/>
      <c r="P312" s="1521"/>
      <c r="Q312" s="1521"/>
      <c r="R312" s="1521"/>
      <c r="S312" s="1521"/>
      <c r="T312" s="1521"/>
      <c r="U312" s="1521"/>
    </row>
    <row r="313" spans="1:21">
      <c r="K313" s="1521"/>
      <c r="L313" s="1521"/>
      <c r="M313" s="1521"/>
      <c r="N313" s="1521"/>
      <c r="O313" s="1521"/>
      <c r="P313" s="1521"/>
      <c r="Q313" s="1521"/>
      <c r="R313" s="1521"/>
      <c r="S313" s="1521"/>
      <c r="T313" s="1521"/>
      <c r="U313" s="1521"/>
    </row>
    <row r="314" spans="1:21">
      <c r="K314" s="1521"/>
      <c r="L314" s="1521"/>
      <c r="M314" s="1521"/>
      <c r="N314" s="1521"/>
      <c r="O314" s="1521"/>
      <c r="P314" s="1521"/>
      <c r="Q314" s="1521"/>
      <c r="R314" s="1521"/>
      <c r="S314" s="1521"/>
      <c r="T314" s="1521"/>
      <c r="U314" s="1521"/>
    </row>
    <row r="315" spans="1:21">
      <c r="A315" s="1521"/>
      <c r="B315" s="1521"/>
      <c r="C315" s="1521"/>
      <c r="D315" s="1521"/>
      <c r="E315" s="1521"/>
      <c r="F315" s="1521"/>
      <c r="G315" s="1521"/>
      <c r="H315" s="1521"/>
      <c r="I315" s="1521"/>
      <c r="J315" s="1521"/>
      <c r="K315" s="1521"/>
      <c r="L315" s="1521"/>
      <c r="M315" s="1521"/>
      <c r="N315" s="1521"/>
      <c r="O315" s="1521"/>
      <c r="P315" s="1521"/>
      <c r="Q315" s="1521"/>
      <c r="R315" s="1521"/>
      <c r="S315" s="1521"/>
      <c r="T315" s="1521"/>
      <c r="U315" s="1521"/>
    </row>
    <row r="316" spans="1:21">
      <c r="A316" s="1521"/>
      <c r="B316" s="1521"/>
      <c r="C316" s="1521"/>
      <c r="D316" s="1521"/>
      <c r="E316" s="1521"/>
      <c r="F316" s="1521"/>
      <c r="G316" s="1521"/>
      <c r="H316" s="1521"/>
      <c r="I316" s="1521"/>
      <c r="J316" s="1521"/>
      <c r="K316" s="1521"/>
      <c r="L316" s="1521"/>
      <c r="M316" s="1521"/>
      <c r="N316" s="1521"/>
      <c r="O316" s="1521"/>
      <c r="P316" s="1521"/>
      <c r="Q316" s="1521"/>
      <c r="R316" s="1521"/>
      <c r="S316" s="1521"/>
      <c r="T316" s="1521"/>
      <c r="U316" s="1521"/>
    </row>
    <row r="317" spans="1:21">
      <c r="A317" s="1521"/>
      <c r="B317" s="1521"/>
      <c r="C317" s="1521"/>
      <c r="D317" s="1521"/>
      <c r="E317" s="1521"/>
      <c r="F317" s="1521"/>
      <c r="G317" s="1521"/>
      <c r="H317" s="1521"/>
      <c r="I317" s="1521"/>
      <c r="J317" s="1521"/>
      <c r="K317" s="1521"/>
      <c r="L317" s="1521"/>
      <c r="M317" s="1521"/>
      <c r="N317" s="1521"/>
      <c r="O317" s="1521"/>
      <c r="P317" s="1521"/>
      <c r="Q317" s="1521"/>
      <c r="R317" s="1521"/>
      <c r="S317" s="1521"/>
      <c r="T317" s="1521"/>
      <c r="U317" s="1521"/>
    </row>
    <row r="318" spans="1:21">
      <c r="A318" s="1521"/>
      <c r="B318" s="1521"/>
      <c r="C318" s="1521"/>
      <c r="D318" s="1521"/>
      <c r="E318" s="1521"/>
      <c r="F318" s="1521"/>
      <c r="G318" s="1521"/>
      <c r="H318" s="1521"/>
      <c r="I318" s="1521"/>
      <c r="J318" s="1521"/>
      <c r="K318" s="1521"/>
      <c r="L318" s="1521"/>
      <c r="M318" s="1521"/>
      <c r="N318" s="1521"/>
      <c r="O318" s="1521"/>
      <c r="P318" s="1521"/>
      <c r="Q318" s="1521"/>
      <c r="R318" s="1521"/>
      <c r="S318" s="1521"/>
      <c r="T318" s="1521"/>
      <c r="U318" s="1521"/>
    </row>
    <row r="319" spans="1:21">
      <c r="A319" s="1521"/>
      <c r="B319" s="1521"/>
      <c r="C319" s="1521"/>
      <c r="D319" s="1521"/>
      <c r="E319" s="1521"/>
      <c r="F319" s="1521"/>
      <c r="G319" s="1521"/>
      <c r="H319" s="1521"/>
      <c r="I319" s="1521"/>
      <c r="J319" s="1521"/>
      <c r="K319" s="1521"/>
      <c r="L319" s="1521"/>
      <c r="M319" s="1521"/>
      <c r="N319" s="1521"/>
      <c r="O319" s="1521"/>
      <c r="P319" s="1521"/>
      <c r="Q319" s="1521"/>
      <c r="R319" s="1521"/>
      <c r="S319" s="1521"/>
      <c r="T319" s="1521"/>
      <c r="U319" s="1521"/>
    </row>
    <row r="320" spans="1:21">
      <c r="A320" s="1521"/>
      <c r="B320" s="1521"/>
      <c r="C320" s="1521"/>
      <c r="D320" s="1521"/>
      <c r="E320" s="1521"/>
      <c r="F320" s="1521"/>
      <c r="G320" s="1521"/>
      <c r="H320" s="1521"/>
      <c r="I320" s="1521"/>
      <c r="J320" s="1521"/>
      <c r="K320" s="1521"/>
      <c r="L320" s="1521"/>
      <c r="M320" s="1521"/>
      <c r="N320" s="1521"/>
      <c r="O320" s="1521"/>
      <c r="P320" s="1521"/>
      <c r="Q320" s="1521"/>
      <c r="R320" s="1521"/>
      <c r="S320" s="1521"/>
      <c r="T320" s="1521"/>
      <c r="U320" s="1521"/>
    </row>
    <row r="321" spans="1:21">
      <c r="A321" s="1521"/>
      <c r="B321" s="1521"/>
      <c r="C321" s="1521"/>
      <c r="D321" s="1521"/>
      <c r="E321" s="1521"/>
      <c r="F321" s="1521"/>
      <c r="G321" s="1521"/>
      <c r="H321" s="1521"/>
      <c r="I321" s="1521"/>
      <c r="J321" s="1521"/>
      <c r="K321" s="1521"/>
      <c r="L321" s="1521"/>
      <c r="M321" s="1521"/>
      <c r="N321" s="1521"/>
      <c r="O321" s="1521"/>
      <c r="P321" s="1521"/>
      <c r="Q321" s="1521"/>
      <c r="R321" s="1521"/>
      <c r="S321" s="1521"/>
      <c r="T321" s="1521"/>
      <c r="U321" s="1521"/>
    </row>
    <row r="322" spans="1:21">
      <c r="A322" s="1521"/>
      <c r="B322" s="1521"/>
      <c r="C322" s="1521"/>
      <c r="D322" s="1521"/>
      <c r="E322" s="1521"/>
      <c r="F322" s="1521"/>
      <c r="G322" s="1521"/>
      <c r="H322" s="1521"/>
      <c r="I322" s="1521"/>
      <c r="J322" s="1521"/>
      <c r="K322" s="1521"/>
      <c r="L322" s="1521"/>
      <c r="M322" s="1521"/>
      <c r="N322" s="1521"/>
      <c r="O322" s="1521"/>
      <c r="P322" s="1521"/>
      <c r="Q322" s="1521"/>
      <c r="R322" s="1521"/>
      <c r="S322" s="1521"/>
      <c r="T322" s="1521"/>
      <c r="U322" s="1521"/>
    </row>
  </sheetData>
  <mergeCells count="204">
    <mergeCell ref="A308:J308"/>
    <mergeCell ref="E310:G310"/>
    <mergeCell ref="I310:J310"/>
    <mergeCell ref="I311:J311"/>
    <mergeCell ref="I312:J312"/>
    <mergeCell ref="A289:B289"/>
    <mergeCell ref="C289:J289"/>
    <mergeCell ref="B290:J290"/>
    <mergeCell ref="A294:B294"/>
    <mergeCell ref="C294:J294"/>
    <mergeCell ref="C295:J295"/>
    <mergeCell ref="B285:J285"/>
    <mergeCell ref="A286:B286"/>
    <mergeCell ref="C286:J286"/>
    <mergeCell ref="K275:L275"/>
    <mergeCell ref="G276:H276"/>
    <mergeCell ref="K276:L276"/>
    <mergeCell ref="A281:J281"/>
    <mergeCell ref="A282:E282"/>
    <mergeCell ref="B283:C283"/>
    <mergeCell ref="D283:E283"/>
    <mergeCell ref="F283:J283"/>
    <mergeCell ref="C175:M175"/>
    <mergeCell ref="A176:B176"/>
    <mergeCell ref="B273:D273"/>
    <mergeCell ref="E274:E276"/>
    <mergeCell ref="G274:H274"/>
    <mergeCell ref="I274:I276"/>
    <mergeCell ref="K274:L274"/>
    <mergeCell ref="G275:H275"/>
    <mergeCell ref="B284:C284"/>
    <mergeCell ref="D284:E284"/>
    <mergeCell ref="F284:J284"/>
    <mergeCell ref="B167:C167"/>
    <mergeCell ref="E168:F170"/>
    <mergeCell ref="H168:J168"/>
    <mergeCell ref="K168:K170"/>
    <mergeCell ref="L168:M168"/>
    <mergeCell ref="N168:Q168"/>
    <mergeCell ref="H169:J169"/>
    <mergeCell ref="L169:M169"/>
    <mergeCell ref="N169:Q169"/>
    <mergeCell ref="H170:J170"/>
    <mergeCell ref="L170:M170"/>
    <mergeCell ref="N170:Q170"/>
    <mergeCell ref="G164:H164"/>
    <mergeCell ref="Q164:R164"/>
    <mergeCell ref="G165:H165"/>
    <mergeCell ref="Q165:R165"/>
    <mergeCell ref="G166:H166"/>
    <mergeCell ref="Q166:R166"/>
    <mergeCell ref="G161:H161"/>
    <mergeCell ref="Q161:R161"/>
    <mergeCell ref="G162:H162"/>
    <mergeCell ref="Q162:R162"/>
    <mergeCell ref="G163:H163"/>
    <mergeCell ref="Q163:R163"/>
    <mergeCell ref="G158:H158"/>
    <mergeCell ref="Q158:R158"/>
    <mergeCell ref="G159:H159"/>
    <mergeCell ref="Q159:R159"/>
    <mergeCell ref="G160:H160"/>
    <mergeCell ref="Q160:R160"/>
    <mergeCell ref="G155:H155"/>
    <mergeCell ref="Q155:R155"/>
    <mergeCell ref="G156:H156"/>
    <mergeCell ref="Q156:R156"/>
    <mergeCell ref="G157:H157"/>
    <mergeCell ref="Q157:R157"/>
    <mergeCell ref="G152:H152"/>
    <mergeCell ref="Q152:R152"/>
    <mergeCell ref="G153:H153"/>
    <mergeCell ref="Q153:R153"/>
    <mergeCell ref="G154:H154"/>
    <mergeCell ref="Q154:R154"/>
    <mergeCell ref="G149:H149"/>
    <mergeCell ref="Q149:R149"/>
    <mergeCell ref="G150:H150"/>
    <mergeCell ref="Q150:R150"/>
    <mergeCell ref="G151:H151"/>
    <mergeCell ref="Q151:R151"/>
    <mergeCell ref="G147:H147"/>
    <mergeCell ref="Q147:R147"/>
    <mergeCell ref="G148:H148"/>
    <mergeCell ref="Q148:R148"/>
    <mergeCell ref="G143:H145"/>
    <mergeCell ref="I143:I145"/>
    <mergeCell ref="J143:J145"/>
    <mergeCell ref="K143:U143"/>
    <mergeCell ref="K144:K145"/>
    <mergeCell ref="Q144:R144"/>
    <mergeCell ref="Q145:R145"/>
    <mergeCell ref="C141:U141"/>
    <mergeCell ref="C142:U142"/>
    <mergeCell ref="A143:B143"/>
    <mergeCell ref="C143:C145"/>
    <mergeCell ref="D143:D145"/>
    <mergeCell ref="E143:E145"/>
    <mergeCell ref="F143:F145"/>
    <mergeCell ref="G146:H146"/>
    <mergeCell ref="Q146:R146"/>
    <mergeCell ref="A123:B123"/>
    <mergeCell ref="A131:B131"/>
    <mergeCell ref="A132:R132"/>
    <mergeCell ref="C134:D136"/>
    <mergeCell ref="F134:G134"/>
    <mergeCell ref="H134:I136"/>
    <mergeCell ref="K134:L134"/>
    <mergeCell ref="F135:G135"/>
    <mergeCell ref="K135:L135"/>
    <mergeCell ref="F136:G136"/>
    <mergeCell ref="K136:L136"/>
    <mergeCell ref="B118:D118"/>
    <mergeCell ref="F118:R118"/>
    <mergeCell ref="B119:D119"/>
    <mergeCell ref="F119:R119"/>
    <mergeCell ref="A120:A121"/>
    <mergeCell ref="B120:B121"/>
    <mergeCell ref="C120:C121"/>
    <mergeCell ref="D120:F120"/>
    <mergeCell ref="G120:I120"/>
    <mergeCell ref="J120:L120"/>
    <mergeCell ref="M120:O120"/>
    <mergeCell ref="P120:R120"/>
    <mergeCell ref="H110:I110"/>
    <mergeCell ref="L110:M110"/>
    <mergeCell ref="A115:R115"/>
    <mergeCell ref="A116:R116"/>
    <mergeCell ref="A117:R117"/>
    <mergeCell ref="D105:E105"/>
    <mergeCell ref="S105:T105"/>
    <mergeCell ref="D106:E106"/>
    <mergeCell ref="S106:T106"/>
    <mergeCell ref="B107:D107"/>
    <mergeCell ref="F108:F110"/>
    <mergeCell ref="H108:I108"/>
    <mergeCell ref="J108:J110"/>
    <mergeCell ref="L108:M108"/>
    <mergeCell ref="H109:I109"/>
    <mergeCell ref="D104:E104"/>
    <mergeCell ref="S104:T104"/>
    <mergeCell ref="D99:E99"/>
    <mergeCell ref="S99:T99"/>
    <mergeCell ref="D100:E100"/>
    <mergeCell ref="S100:T100"/>
    <mergeCell ref="D101:E101"/>
    <mergeCell ref="S101:T101"/>
    <mergeCell ref="L109:M109"/>
    <mergeCell ref="D97:E97"/>
    <mergeCell ref="S97:T97"/>
    <mergeCell ref="D98:E98"/>
    <mergeCell ref="S98:T98"/>
    <mergeCell ref="C92:S92"/>
    <mergeCell ref="C93:U93"/>
    <mergeCell ref="D102:E102"/>
    <mergeCell ref="S102:T102"/>
    <mergeCell ref="D103:E103"/>
    <mergeCell ref="S103:T103"/>
    <mergeCell ref="A94:B95"/>
    <mergeCell ref="C94:C96"/>
    <mergeCell ref="D94:E96"/>
    <mergeCell ref="F94:F96"/>
    <mergeCell ref="G94:G96"/>
    <mergeCell ref="H94:H96"/>
    <mergeCell ref="I94:I95"/>
    <mergeCell ref="J94:J96"/>
    <mergeCell ref="A42:B42"/>
    <mergeCell ref="A63:B63"/>
    <mergeCell ref="A83:M83"/>
    <mergeCell ref="A85:A87"/>
    <mergeCell ref="C85:D87"/>
    <mergeCell ref="F85:G85"/>
    <mergeCell ref="F86:G86"/>
    <mergeCell ref="F87:G87"/>
    <mergeCell ref="K94:U94"/>
    <mergeCell ref="S95:T95"/>
    <mergeCell ref="S96:T96"/>
    <mergeCell ref="B37:D37"/>
    <mergeCell ref="E37:F37"/>
    <mergeCell ref="G37:M37"/>
    <mergeCell ref="A38:B41"/>
    <mergeCell ref="C38:M38"/>
    <mergeCell ref="E39:F39"/>
    <mergeCell ref="G39:H39"/>
    <mergeCell ref="J39:K39"/>
    <mergeCell ref="L39:L40"/>
    <mergeCell ref="M39:M40"/>
    <mergeCell ref="A31:M31"/>
    <mergeCell ref="A32:M32"/>
    <mergeCell ref="A33:M33"/>
    <mergeCell ref="A35:A36"/>
    <mergeCell ref="B35:D36"/>
    <mergeCell ref="E35:F36"/>
    <mergeCell ref="G35:M36"/>
    <mergeCell ref="A2:O2"/>
    <mergeCell ref="A3:O3"/>
    <mergeCell ref="C20:C22"/>
    <mergeCell ref="E20:F20"/>
    <mergeCell ref="G20:G22"/>
    <mergeCell ref="I20:K20"/>
    <mergeCell ref="E21:F21"/>
    <mergeCell ref="I21:K21"/>
    <mergeCell ref="E22:F22"/>
    <mergeCell ref="I22:K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23713-F612-4632-93D0-BCCAAADBE889}">
  <dimension ref="A1:V709"/>
  <sheetViews>
    <sheetView topLeftCell="A691" workbookViewId="0">
      <selection activeCell="G714" sqref="G714"/>
    </sheetView>
  </sheetViews>
  <sheetFormatPr defaultRowHeight="15"/>
  <cols>
    <col min="2" max="2" width="47.7109375" customWidth="1"/>
    <col min="3" max="3" width="43.140625" customWidth="1"/>
    <col min="4" max="4" width="18.85546875" customWidth="1"/>
    <col min="5" max="5" width="20.140625" customWidth="1"/>
    <col min="6" max="6" width="22.140625" customWidth="1"/>
    <col min="7" max="7" width="25.42578125" customWidth="1"/>
    <col min="8" max="8" width="18.42578125" customWidth="1"/>
    <col min="9" max="9" width="16.5703125" customWidth="1"/>
    <col min="10" max="10" width="17" customWidth="1"/>
    <col min="11" max="11" width="17.140625" customWidth="1"/>
    <col min="12" max="12" width="14.85546875" customWidth="1"/>
    <col min="13" max="13" width="25.7109375" customWidth="1"/>
    <col min="14" max="14" width="16.28515625" customWidth="1"/>
    <col min="15" max="15" width="17.5703125" customWidth="1"/>
    <col min="19" max="19" width="19.28515625" customWidth="1"/>
  </cols>
  <sheetData>
    <row r="1" spans="1:22" ht="15.75">
      <c r="A1" s="669"/>
      <c r="B1" s="669"/>
      <c r="C1" s="670"/>
      <c r="D1" s="670"/>
      <c r="E1" s="669"/>
      <c r="F1" s="669"/>
      <c r="G1" s="669"/>
      <c r="H1" s="669"/>
      <c r="I1" s="669"/>
      <c r="J1" s="669"/>
      <c r="K1" s="669"/>
      <c r="L1" s="669"/>
      <c r="M1" s="669"/>
      <c r="N1" s="669"/>
      <c r="O1" s="669"/>
      <c r="P1" s="671"/>
      <c r="Q1" s="671"/>
      <c r="R1" s="671"/>
      <c r="S1" s="671"/>
      <c r="T1" s="671"/>
      <c r="U1" s="671"/>
      <c r="V1" s="671"/>
    </row>
    <row r="2" spans="1:22" ht="15.75">
      <c r="A2" s="2438" t="s">
        <v>481</v>
      </c>
      <c r="B2" s="2438"/>
      <c r="C2" s="2438"/>
      <c r="D2" s="2438"/>
      <c r="E2" s="2438"/>
      <c r="F2" s="2438"/>
      <c r="G2" s="2438"/>
      <c r="H2" s="2438"/>
      <c r="I2" s="2438"/>
      <c r="J2" s="2438"/>
      <c r="K2" s="2438"/>
      <c r="L2" s="2438"/>
      <c r="M2" s="2438"/>
      <c r="N2" s="2438"/>
      <c r="O2" s="2438"/>
      <c r="P2" s="671"/>
      <c r="Q2" s="671"/>
      <c r="R2" s="671"/>
      <c r="S2" s="671"/>
      <c r="T2" s="671"/>
      <c r="U2" s="671"/>
      <c r="V2" s="671"/>
    </row>
    <row r="3" spans="1:22" ht="16.5" thickBot="1">
      <c r="A3" s="2439" t="s">
        <v>540</v>
      </c>
      <c r="B3" s="2439"/>
      <c r="C3" s="2439"/>
      <c r="D3" s="2439"/>
      <c r="E3" s="2439"/>
      <c r="F3" s="2439"/>
      <c r="G3" s="2439"/>
      <c r="H3" s="2439"/>
      <c r="I3" s="2439"/>
      <c r="J3" s="2439"/>
      <c r="K3" s="2439"/>
      <c r="L3" s="2439"/>
      <c r="M3" s="2439"/>
      <c r="N3" s="2439"/>
      <c r="O3" s="2439"/>
      <c r="P3" s="671"/>
      <c r="Q3" s="671"/>
      <c r="R3" s="671"/>
      <c r="S3" s="671"/>
      <c r="T3" s="671"/>
      <c r="U3" s="671"/>
      <c r="V3" s="671"/>
    </row>
    <row r="4" spans="1:22" ht="48.75" thickTop="1" thickBot="1">
      <c r="A4" s="672" t="s">
        <v>417</v>
      </c>
      <c r="B4" s="673" t="s">
        <v>418</v>
      </c>
      <c r="C4" s="673" t="s">
        <v>45</v>
      </c>
      <c r="D4" s="673" t="s">
        <v>419</v>
      </c>
      <c r="E4" s="673" t="s">
        <v>46</v>
      </c>
      <c r="F4" s="674" t="s">
        <v>420</v>
      </c>
      <c r="G4" s="674" t="s">
        <v>421</v>
      </c>
      <c r="H4" s="674" t="s">
        <v>422</v>
      </c>
      <c r="I4" s="674" t="s">
        <v>423</v>
      </c>
      <c r="J4" s="674" t="s">
        <v>424</v>
      </c>
      <c r="K4" s="674" t="s">
        <v>425</v>
      </c>
      <c r="L4" s="674" t="s">
        <v>426</v>
      </c>
      <c r="M4" s="674" t="s">
        <v>427</v>
      </c>
      <c r="N4" s="674" t="s">
        <v>428</v>
      </c>
      <c r="O4" s="675" t="s">
        <v>6</v>
      </c>
      <c r="P4" s="671"/>
      <c r="Q4" s="671"/>
      <c r="R4" s="671"/>
      <c r="S4" s="671"/>
      <c r="T4" s="671"/>
      <c r="U4" s="671"/>
      <c r="V4" s="671"/>
    </row>
    <row r="5" spans="1:22" ht="15.75">
      <c r="A5" s="676" t="s">
        <v>337</v>
      </c>
      <c r="B5" s="677" t="s">
        <v>356</v>
      </c>
      <c r="C5" s="281" t="s">
        <v>482</v>
      </c>
      <c r="D5" s="281">
        <v>2026</v>
      </c>
      <c r="E5" s="282" t="s">
        <v>11</v>
      </c>
      <c r="F5" s="283">
        <v>3000000</v>
      </c>
      <c r="G5" s="283">
        <v>535287000</v>
      </c>
      <c r="H5" s="283">
        <v>5797665000</v>
      </c>
      <c r="I5" s="283">
        <v>1086775000</v>
      </c>
      <c r="J5" s="283">
        <v>2213000000</v>
      </c>
      <c r="K5" s="283">
        <v>0</v>
      </c>
      <c r="L5" s="283">
        <v>0</v>
      </c>
      <c r="M5" s="283">
        <v>600000</v>
      </c>
      <c r="N5" s="283">
        <v>120000000</v>
      </c>
      <c r="O5" s="678">
        <f>SUM(F5:N5)</f>
        <v>9756327000</v>
      </c>
      <c r="P5" s="671"/>
      <c r="Q5" s="679"/>
      <c r="R5" s="671"/>
      <c r="S5" s="671"/>
      <c r="T5" s="671"/>
      <c r="U5" s="671"/>
      <c r="V5" s="671"/>
    </row>
    <row r="6" spans="1:22" ht="15.75">
      <c r="A6" s="680" t="s">
        <v>337</v>
      </c>
      <c r="B6" s="681" t="s">
        <v>356</v>
      </c>
      <c r="C6" s="284" t="s">
        <v>482</v>
      </c>
      <c r="D6" s="284">
        <v>2026</v>
      </c>
      <c r="E6" s="285" t="s">
        <v>12</v>
      </c>
      <c r="F6" s="287">
        <v>27000000</v>
      </c>
      <c r="G6" s="287">
        <v>511287000</v>
      </c>
      <c r="H6" s="287">
        <v>5797665000</v>
      </c>
      <c r="I6" s="287">
        <v>1086775000</v>
      </c>
      <c r="J6" s="287">
        <v>2209900000</v>
      </c>
      <c r="K6" s="287">
        <v>0</v>
      </c>
      <c r="L6" s="287">
        <v>0</v>
      </c>
      <c r="M6" s="287">
        <v>3700000</v>
      </c>
      <c r="N6" s="287">
        <v>128000000</v>
      </c>
      <c r="O6" s="682">
        <f t="shared" ref="O6:O7" si="0">SUM(F6:N6)</f>
        <v>9764327000</v>
      </c>
      <c r="P6" s="683"/>
      <c r="Q6" s="684"/>
      <c r="R6" s="671"/>
      <c r="S6" s="671"/>
      <c r="T6" s="671"/>
      <c r="U6" s="671"/>
      <c r="V6" s="671"/>
    </row>
    <row r="7" spans="1:22" ht="15.75">
      <c r="A7" s="680" t="s">
        <v>337</v>
      </c>
      <c r="B7" s="681" t="s">
        <v>356</v>
      </c>
      <c r="C7" s="284" t="s">
        <v>482</v>
      </c>
      <c r="D7" s="284">
        <v>2026</v>
      </c>
      <c r="E7" s="285" t="s">
        <v>429</v>
      </c>
      <c r="F7" s="287">
        <f>'[1]Aneks Nr.2'!K23</f>
        <v>8229154</v>
      </c>
      <c r="G7" s="287">
        <f>89984524+20000000</f>
        <v>109984524</v>
      </c>
      <c r="H7" s="287">
        <f>'[1]Aneks Nr.2'!K15</f>
        <v>1851477355</v>
      </c>
      <c r="I7" s="287">
        <f>'[1]Aneks Nr.2'!K16</f>
        <v>308573041</v>
      </c>
      <c r="J7" s="287">
        <f>'[1]Aneks Nr.2'!K17</f>
        <v>393900507</v>
      </c>
      <c r="K7" s="287">
        <f>'[1]Aneks Nr.2'!K18</f>
        <v>0</v>
      </c>
      <c r="L7" s="287">
        <f>'[1]Aneks Nr.2'!K19</f>
        <v>0</v>
      </c>
      <c r="M7" s="287">
        <f>'[1]Aneks Nr.2'!K20</f>
        <v>3056967</v>
      </c>
      <c r="N7" s="287">
        <f>'[1]Aneks Nr.2'!K21</f>
        <v>35195403</v>
      </c>
      <c r="O7" s="682">
        <f t="shared" si="0"/>
        <v>2710416951</v>
      </c>
      <c r="P7" s="679"/>
      <c r="Q7" s="671"/>
      <c r="R7" s="671"/>
      <c r="S7" s="671"/>
      <c r="T7" s="671"/>
      <c r="U7" s="671"/>
      <c r="V7" s="671"/>
    </row>
    <row r="8" spans="1:22" ht="15.75">
      <c r="A8" s="680" t="s">
        <v>337</v>
      </c>
      <c r="B8" s="681" t="s">
        <v>356</v>
      </c>
      <c r="C8" s="284" t="s">
        <v>482</v>
      </c>
      <c r="D8" s="284">
        <v>2026</v>
      </c>
      <c r="E8" s="288" t="s">
        <v>14</v>
      </c>
      <c r="F8" s="286"/>
      <c r="G8" s="286"/>
      <c r="H8" s="286"/>
      <c r="I8" s="286"/>
      <c r="J8" s="287">
        <v>181486079</v>
      </c>
      <c r="K8" s="286"/>
      <c r="L8" s="286"/>
      <c r="M8" s="286"/>
      <c r="N8" s="286"/>
      <c r="O8" s="685">
        <f>G8+H8+I8+J8+K8+L8+M8+N8</f>
        <v>181486079</v>
      </c>
      <c r="P8" s="671"/>
      <c r="Q8" s="671"/>
      <c r="R8" s="671"/>
      <c r="S8" s="671"/>
      <c r="T8" s="671"/>
      <c r="U8" s="671"/>
      <c r="V8" s="671"/>
    </row>
    <row r="9" spans="1:22" ht="15.75">
      <c r="A9" s="680" t="s">
        <v>337</v>
      </c>
      <c r="B9" s="284"/>
      <c r="C9" s="284" t="s">
        <v>15</v>
      </c>
      <c r="D9" s="284">
        <v>2026</v>
      </c>
      <c r="E9" s="288"/>
      <c r="F9" s="286"/>
      <c r="G9" s="286"/>
      <c r="H9" s="286"/>
      <c r="I9" s="286"/>
      <c r="J9" s="286"/>
      <c r="K9" s="286"/>
      <c r="L9" s="286"/>
      <c r="M9" s="286"/>
      <c r="N9" s="286"/>
      <c r="O9" s="682">
        <f>O6-O7-O8</f>
        <v>6872423970</v>
      </c>
      <c r="P9" s="671"/>
      <c r="Q9" s="671"/>
      <c r="R9" s="671"/>
      <c r="S9" s="671"/>
      <c r="T9" s="671"/>
      <c r="U9" s="671"/>
      <c r="V9" s="671"/>
    </row>
    <row r="10" spans="1:22" ht="15.75">
      <c r="A10" s="680" t="s">
        <v>337</v>
      </c>
      <c r="B10" s="284"/>
      <c r="C10" s="284" t="s">
        <v>16</v>
      </c>
      <c r="D10" s="284">
        <v>2026</v>
      </c>
      <c r="E10" s="288"/>
      <c r="F10" s="286">
        <f>F7/F6*100</f>
        <v>30.47834814814815</v>
      </c>
      <c r="G10" s="286">
        <f>G7/G6*100</f>
        <v>21.51130852143708</v>
      </c>
      <c r="H10" s="286">
        <f t="shared" ref="H10:I10" si="1">H7/H6*100</f>
        <v>31.934879904237306</v>
      </c>
      <c r="I10" s="286">
        <f t="shared" si="1"/>
        <v>28.393461480067174</v>
      </c>
      <c r="J10" s="286">
        <f>J7/J6*100</f>
        <v>17.824358885017421</v>
      </c>
      <c r="K10" s="286">
        <v>0</v>
      </c>
      <c r="L10" s="286">
        <v>0</v>
      </c>
      <c r="M10" s="286">
        <f t="shared" ref="M10" si="2">M7-M8-M9</f>
        <v>3056967</v>
      </c>
      <c r="N10" s="286">
        <f t="shared" ref="N10" si="3">N7/N6*100</f>
        <v>27.496408593749997</v>
      </c>
      <c r="O10" s="685">
        <f>O7/O6*100</f>
        <v>27.758359086089602</v>
      </c>
      <c r="P10" s="671"/>
      <c r="Q10" s="671"/>
      <c r="R10" s="671"/>
      <c r="S10" s="671"/>
      <c r="T10" s="671"/>
      <c r="U10" s="671"/>
      <c r="V10" s="671"/>
    </row>
    <row r="11" spans="1:22" ht="15.75">
      <c r="A11" s="680" t="s">
        <v>337</v>
      </c>
      <c r="B11" s="284"/>
      <c r="C11" s="284" t="s">
        <v>483</v>
      </c>
      <c r="D11" s="284">
        <v>2026</v>
      </c>
      <c r="E11" s="288" t="s">
        <v>11</v>
      </c>
      <c r="F11" s="286">
        <f>F5</f>
        <v>3000000</v>
      </c>
      <c r="G11" s="286">
        <f t="shared" ref="G11:O14" si="4">G5</f>
        <v>535287000</v>
      </c>
      <c r="H11" s="286">
        <f t="shared" si="4"/>
        <v>5797665000</v>
      </c>
      <c r="I11" s="286">
        <f t="shared" si="4"/>
        <v>1086775000</v>
      </c>
      <c r="J11" s="286">
        <f t="shared" si="4"/>
        <v>2213000000</v>
      </c>
      <c r="K11" s="286">
        <f t="shared" si="4"/>
        <v>0</v>
      </c>
      <c r="L11" s="286">
        <f t="shared" si="4"/>
        <v>0</v>
      </c>
      <c r="M11" s="286">
        <f t="shared" si="4"/>
        <v>600000</v>
      </c>
      <c r="N11" s="286">
        <f t="shared" si="4"/>
        <v>120000000</v>
      </c>
      <c r="O11" s="685">
        <f t="shared" si="4"/>
        <v>9756327000</v>
      </c>
      <c r="P11" s="671"/>
      <c r="Q11" s="671"/>
      <c r="R11" s="671"/>
      <c r="S11" s="671"/>
      <c r="T11" s="671"/>
      <c r="U11" s="671"/>
      <c r="V11" s="671"/>
    </row>
    <row r="12" spans="1:22" ht="15.75">
      <c r="A12" s="680" t="s">
        <v>337</v>
      </c>
      <c r="B12" s="284"/>
      <c r="C12" s="284" t="s">
        <v>483</v>
      </c>
      <c r="D12" s="284">
        <v>2026</v>
      </c>
      <c r="E12" s="285" t="s">
        <v>12</v>
      </c>
      <c r="F12" s="287">
        <f>F6</f>
        <v>27000000</v>
      </c>
      <c r="G12" s="287">
        <f t="shared" si="4"/>
        <v>511287000</v>
      </c>
      <c r="H12" s="287">
        <f t="shared" si="4"/>
        <v>5797665000</v>
      </c>
      <c r="I12" s="287">
        <f t="shared" si="4"/>
        <v>1086775000</v>
      </c>
      <c r="J12" s="287">
        <f t="shared" si="4"/>
        <v>2209900000</v>
      </c>
      <c r="K12" s="287">
        <f t="shared" si="4"/>
        <v>0</v>
      </c>
      <c r="L12" s="287">
        <f t="shared" si="4"/>
        <v>0</v>
      </c>
      <c r="M12" s="287">
        <f t="shared" si="4"/>
        <v>3700000</v>
      </c>
      <c r="N12" s="287">
        <f t="shared" si="4"/>
        <v>128000000</v>
      </c>
      <c r="O12" s="682">
        <f t="shared" si="4"/>
        <v>9764327000</v>
      </c>
      <c r="P12" s="671"/>
      <c r="Q12" s="671"/>
      <c r="R12" s="671"/>
      <c r="S12" s="671"/>
      <c r="T12" s="671"/>
      <c r="U12" s="671"/>
      <c r="V12" s="671"/>
    </row>
    <row r="13" spans="1:22" ht="15.75">
      <c r="A13" s="680" t="s">
        <v>337</v>
      </c>
      <c r="B13" s="284"/>
      <c r="C13" s="284" t="s">
        <v>483</v>
      </c>
      <c r="D13" s="284">
        <v>2026</v>
      </c>
      <c r="E13" s="285" t="s">
        <v>429</v>
      </c>
      <c r="F13" s="287">
        <f>F7</f>
        <v>8229154</v>
      </c>
      <c r="G13" s="686">
        <f>G7</f>
        <v>109984524</v>
      </c>
      <c r="H13" s="287">
        <f t="shared" si="4"/>
        <v>1851477355</v>
      </c>
      <c r="I13" s="287">
        <f t="shared" si="4"/>
        <v>308573041</v>
      </c>
      <c r="J13" s="287">
        <f t="shared" si="4"/>
        <v>393900507</v>
      </c>
      <c r="K13" s="287">
        <f t="shared" si="4"/>
        <v>0</v>
      </c>
      <c r="L13" s="287">
        <f t="shared" si="4"/>
        <v>0</v>
      </c>
      <c r="M13" s="287">
        <f t="shared" si="4"/>
        <v>3056967</v>
      </c>
      <c r="N13" s="287">
        <f t="shared" si="4"/>
        <v>35195403</v>
      </c>
      <c r="O13" s="682">
        <f t="shared" si="4"/>
        <v>2710416951</v>
      </c>
      <c r="P13" s="671"/>
      <c r="Q13" s="671"/>
      <c r="R13" s="671"/>
      <c r="S13" s="671"/>
      <c r="T13" s="671"/>
      <c r="U13" s="671"/>
      <c r="V13" s="671"/>
    </row>
    <row r="14" spans="1:22" ht="15.75">
      <c r="A14" s="680" t="s">
        <v>337</v>
      </c>
      <c r="B14" s="284"/>
      <c r="C14" s="284" t="s">
        <v>483</v>
      </c>
      <c r="D14" s="284">
        <v>2026</v>
      </c>
      <c r="E14" s="288" t="s">
        <v>14</v>
      </c>
      <c r="F14" s="286">
        <f>F8</f>
        <v>0</v>
      </c>
      <c r="G14" s="286">
        <f t="shared" si="4"/>
        <v>0</v>
      </c>
      <c r="H14" s="286">
        <f t="shared" si="4"/>
        <v>0</v>
      </c>
      <c r="I14" s="286">
        <f t="shared" si="4"/>
        <v>0</v>
      </c>
      <c r="J14" s="286">
        <f t="shared" si="4"/>
        <v>181486079</v>
      </c>
      <c r="K14" s="286">
        <f t="shared" si="4"/>
        <v>0</v>
      </c>
      <c r="L14" s="286">
        <f t="shared" si="4"/>
        <v>0</v>
      </c>
      <c r="M14" s="286">
        <f t="shared" si="4"/>
        <v>0</v>
      </c>
      <c r="N14" s="286">
        <f t="shared" si="4"/>
        <v>0</v>
      </c>
      <c r="O14" s="685">
        <f t="shared" si="4"/>
        <v>181486079</v>
      </c>
      <c r="P14" s="671"/>
      <c r="Q14" s="671"/>
      <c r="R14" s="671"/>
      <c r="S14" s="671"/>
      <c r="T14" s="671"/>
      <c r="U14" s="671"/>
      <c r="V14" s="671"/>
    </row>
    <row r="15" spans="1:22" ht="15.75">
      <c r="A15" s="680" t="s">
        <v>337</v>
      </c>
      <c r="B15" s="284"/>
      <c r="C15" s="284" t="s">
        <v>431</v>
      </c>
      <c r="D15" s="284">
        <v>2026</v>
      </c>
      <c r="E15" s="288" t="s">
        <v>11</v>
      </c>
      <c r="F15" s="287">
        <v>4594</v>
      </c>
      <c r="G15" s="286"/>
      <c r="H15" s="286"/>
      <c r="I15" s="286"/>
      <c r="J15" s="286"/>
      <c r="K15" s="286"/>
      <c r="L15" s="286"/>
      <c r="M15" s="286"/>
      <c r="N15" s="286"/>
      <c r="O15" s="685">
        <v>0</v>
      </c>
      <c r="P15" s="671"/>
      <c r="Q15" s="671"/>
      <c r="R15" s="671"/>
      <c r="S15" s="671"/>
      <c r="T15" s="671"/>
      <c r="U15" s="671"/>
      <c r="V15" s="671"/>
    </row>
    <row r="16" spans="1:22" ht="15.75">
      <c r="A16" s="680" t="s">
        <v>337</v>
      </c>
      <c r="B16" s="284"/>
      <c r="C16" s="284" t="s">
        <v>431</v>
      </c>
      <c r="D16" s="284">
        <v>2026</v>
      </c>
      <c r="E16" s="288" t="s">
        <v>12</v>
      </c>
      <c r="F16" s="287">
        <v>4594</v>
      </c>
      <c r="G16" s="286"/>
      <c r="H16" s="286"/>
      <c r="I16" s="286"/>
      <c r="J16" s="286"/>
      <c r="K16" s="286"/>
      <c r="L16" s="286"/>
      <c r="M16" s="286"/>
      <c r="N16" s="286"/>
      <c r="O16" s="685">
        <v>0</v>
      </c>
      <c r="P16" s="671"/>
      <c r="Q16" s="671"/>
      <c r="R16" s="671"/>
      <c r="S16" s="671"/>
      <c r="T16" s="671"/>
      <c r="U16" s="671"/>
      <c r="V16" s="671"/>
    </row>
    <row r="17" spans="1:22" ht="16.5" thickBot="1">
      <c r="A17" s="687" t="s">
        <v>337</v>
      </c>
      <c r="B17" s="688"/>
      <c r="C17" s="688" t="s">
        <v>431</v>
      </c>
      <c r="D17" s="688">
        <v>2026</v>
      </c>
      <c r="E17" s="689" t="s">
        <v>432</v>
      </c>
      <c r="F17" s="690">
        <f>'[1]Aneks Nr. 3'!N10</f>
        <v>4174</v>
      </c>
      <c r="G17" s="691"/>
      <c r="H17" s="691"/>
      <c r="I17" s="691"/>
      <c r="J17" s="691"/>
      <c r="K17" s="691"/>
      <c r="L17" s="691"/>
      <c r="M17" s="691"/>
      <c r="N17" s="691"/>
      <c r="O17" s="692">
        <v>0</v>
      </c>
      <c r="P17" s="671"/>
      <c r="Q17" s="671"/>
      <c r="R17" s="671"/>
      <c r="S17" s="671"/>
      <c r="T17" s="671"/>
      <c r="U17" s="671"/>
      <c r="V17" s="671"/>
    </row>
    <row r="18" spans="1:22" ht="16.5" thickTop="1">
      <c r="A18" s="669"/>
      <c r="B18" s="669"/>
      <c r="C18" s="670"/>
      <c r="D18" s="670"/>
      <c r="E18" s="669"/>
      <c r="F18" s="669"/>
      <c r="G18" s="669"/>
      <c r="H18" s="669"/>
      <c r="I18" s="669"/>
      <c r="J18" s="669"/>
      <c r="K18" s="669"/>
      <c r="L18" s="669"/>
      <c r="M18" s="669"/>
      <c r="N18" s="669"/>
      <c r="O18" s="669"/>
      <c r="P18" s="671"/>
      <c r="Q18" s="671"/>
      <c r="R18" s="671"/>
      <c r="S18" s="671"/>
      <c r="T18" s="671"/>
      <c r="U18" s="671"/>
      <c r="V18" s="671"/>
    </row>
    <row r="19" spans="1:22" ht="15.75">
      <c r="A19" s="671"/>
      <c r="B19" s="671"/>
      <c r="C19" s="671"/>
      <c r="D19" s="671"/>
      <c r="E19" s="671"/>
      <c r="F19" s="671"/>
      <c r="G19" s="671"/>
      <c r="H19" s="671"/>
      <c r="I19" s="671"/>
      <c r="J19" s="671"/>
      <c r="K19" s="671"/>
      <c r="L19" s="671"/>
      <c r="M19" s="671"/>
      <c r="N19" s="671"/>
      <c r="O19" s="671"/>
      <c r="P19" s="671"/>
      <c r="Q19" s="671"/>
      <c r="R19" s="671"/>
      <c r="S19" s="671"/>
      <c r="T19" s="671"/>
      <c r="U19" s="671"/>
      <c r="V19" s="671"/>
    </row>
    <row r="20" spans="1:22" ht="78" customHeight="1">
      <c r="A20" s="671"/>
      <c r="B20" s="671"/>
      <c r="C20" s="2440" t="s">
        <v>416</v>
      </c>
      <c r="D20" s="341" t="s">
        <v>410</v>
      </c>
      <c r="E20" s="2441"/>
      <c r="F20" s="2441"/>
      <c r="G20" s="2440" t="s">
        <v>409</v>
      </c>
      <c r="H20" s="341" t="s">
        <v>410</v>
      </c>
      <c r="I20" s="2441"/>
      <c r="J20" s="2441"/>
      <c r="K20" s="2441"/>
      <c r="L20" s="671"/>
      <c r="M20" s="671"/>
      <c r="N20" s="671"/>
      <c r="O20" s="671"/>
      <c r="P20" s="671"/>
      <c r="Q20" s="671"/>
      <c r="R20" s="671"/>
      <c r="S20" s="671"/>
      <c r="T20" s="671"/>
      <c r="U20" s="671"/>
      <c r="V20" s="671"/>
    </row>
    <row r="21" spans="1:22" ht="15.75">
      <c r="A21" s="671"/>
      <c r="B21" s="671"/>
      <c r="C21" s="2440"/>
      <c r="D21" s="341" t="s">
        <v>411</v>
      </c>
      <c r="E21" s="2442"/>
      <c r="F21" s="2442"/>
      <c r="G21" s="2440"/>
      <c r="H21" s="341" t="s">
        <v>411</v>
      </c>
      <c r="I21" s="2442"/>
      <c r="J21" s="2442"/>
      <c r="K21" s="2442"/>
      <c r="L21" s="671"/>
      <c r="M21" s="671"/>
      <c r="N21" s="671"/>
      <c r="O21" s="671"/>
      <c r="P21" s="671"/>
      <c r="Q21" s="671"/>
      <c r="R21" s="671"/>
      <c r="S21" s="671"/>
      <c r="T21" s="671"/>
      <c r="U21" s="671"/>
      <c r="V21" s="671"/>
    </row>
    <row r="22" spans="1:22" ht="16.5" customHeight="1">
      <c r="A22" s="671"/>
      <c r="B22" s="671"/>
      <c r="C22" s="2440"/>
      <c r="D22" s="341" t="s">
        <v>412</v>
      </c>
      <c r="E22" s="2442"/>
      <c r="F22" s="2442"/>
      <c r="G22" s="2440"/>
      <c r="H22" s="341" t="s">
        <v>412</v>
      </c>
      <c r="I22" s="2442"/>
      <c r="J22" s="2442"/>
      <c r="K22" s="2442"/>
      <c r="L22" s="671"/>
      <c r="M22" s="671"/>
      <c r="N22" s="671"/>
      <c r="O22" s="671"/>
      <c r="P22" s="671"/>
      <c r="Q22" s="671"/>
      <c r="R22" s="671"/>
      <c r="S22" s="671"/>
      <c r="T22" s="671"/>
      <c r="U22" s="671"/>
      <c r="V22" s="671"/>
    </row>
    <row r="26" spans="1:22">
      <c r="A26" s="693"/>
      <c r="B26" s="657"/>
      <c r="C26" s="693"/>
      <c r="D26" s="693"/>
      <c r="E26" s="693"/>
      <c r="F26" s="693"/>
      <c r="G26" s="693"/>
      <c r="H26" s="693"/>
      <c r="I26" s="693"/>
      <c r="J26" s="693"/>
      <c r="K26" s="693"/>
      <c r="L26" s="693"/>
      <c r="M26" s="693"/>
      <c r="N26" s="693"/>
    </row>
    <row r="27" spans="1:22">
      <c r="A27" s="693"/>
      <c r="B27" s="657"/>
      <c r="C27" s="693"/>
      <c r="D27" s="693"/>
      <c r="E27" s="693"/>
      <c r="F27" s="693"/>
      <c r="G27" s="693"/>
      <c r="H27" s="693"/>
      <c r="I27" s="693"/>
      <c r="J27" s="693"/>
      <c r="K27" s="693"/>
      <c r="L27" s="693"/>
      <c r="M27" s="693"/>
      <c r="N27" s="693"/>
    </row>
    <row r="28" spans="1:22">
      <c r="A28" s="693"/>
      <c r="B28" s="2435" t="s">
        <v>48</v>
      </c>
      <c r="C28" s="2435"/>
      <c r="D28" s="2435"/>
      <c r="E28" s="2435"/>
      <c r="F28" s="2435"/>
      <c r="G28" s="2435"/>
      <c r="H28" s="2435"/>
      <c r="I28" s="2435"/>
      <c r="J28" s="2435"/>
      <c r="K28" s="2435"/>
      <c r="L28" s="2435"/>
      <c r="M28" s="2435"/>
      <c r="N28" s="2435"/>
    </row>
    <row r="29" spans="1:22">
      <c r="A29" s="693"/>
      <c r="B29" s="2436" t="s">
        <v>540</v>
      </c>
      <c r="C29" s="2436"/>
      <c r="D29" s="2436"/>
      <c r="E29" s="2436"/>
      <c r="F29" s="2436"/>
      <c r="G29" s="2436"/>
      <c r="H29" s="2436"/>
      <c r="I29" s="2436"/>
      <c r="J29" s="2436"/>
      <c r="K29" s="2436"/>
      <c r="L29" s="2436"/>
      <c r="M29" s="2436"/>
      <c r="N29" s="2436"/>
    </row>
    <row r="30" spans="1:22">
      <c r="A30" s="693"/>
      <c r="B30" s="2437" t="s">
        <v>17</v>
      </c>
      <c r="C30" s="2437"/>
      <c r="D30" s="2437"/>
      <c r="E30" s="2437"/>
      <c r="F30" s="2437"/>
      <c r="G30" s="2437"/>
      <c r="H30" s="2437"/>
      <c r="I30" s="2437"/>
      <c r="J30" s="2437"/>
      <c r="K30" s="2437"/>
      <c r="L30" s="2437"/>
      <c r="M30" s="2437"/>
      <c r="N30" s="2437"/>
    </row>
    <row r="31" spans="1:22" ht="15.75" thickBot="1">
      <c r="A31" s="1911"/>
      <c r="B31" s="693"/>
      <c r="C31" s="693"/>
      <c r="D31" s="693"/>
      <c r="E31" s="693"/>
      <c r="F31" s="693"/>
      <c r="G31" s="693"/>
      <c r="H31" s="693"/>
      <c r="I31" s="693"/>
      <c r="J31" s="693"/>
      <c r="K31" s="693"/>
      <c r="L31" s="693"/>
      <c r="M31" s="693"/>
      <c r="N31" s="693"/>
    </row>
    <row r="32" spans="1:22" ht="16.5" thickTop="1" thickBot="1">
      <c r="A32" s="1911"/>
      <c r="B32" s="2443" t="s">
        <v>376</v>
      </c>
      <c r="C32" s="2445" t="s">
        <v>19</v>
      </c>
      <c r="D32" s="2445"/>
      <c r="E32" s="2445"/>
      <c r="F32" s="2446" t="s">
        <v>20</v>
      </c>
      <c r="G32" s="2446"/>
      <c r="H32" s="2447" t="s">
        <v>337</v>
      </c>
      <c r="I32" s="2447"/>
      <c r="J32" s="2447"/>
      <c r="K32" s="2447"/>
      <c r="L32" s="2447"/>
      <c r="M32" s="2447"/>
      <c r="N32" s="2448"/>
    </row>
    <row r="33" spans="1:22" ht="15.75" thickTop="1">
      <c r="A33" s="693"/>
      <c r="B33" s="2444"/>
      <c r="C33" s="2197"/>
      <c r="D33" s="2197"/>
      <c r="E33" s="2197"/>
      <c r="F33" s="2198"/>
      <c r="G33" s="2198"/>
      <c r="H33" s="2199"/>
      <c r="I33" s="2199"/>
      <c r="J33" s="2199"/>
      <c r="K33" s="2199"/>
      <c r="L33" s="2199"/>
      <c r="M33" s="2199"/>
      <c r="N33" s="2449"/>
    </row>
    <row r="34" spans="1:22">
      <c r="A34" s="693"/>
      <c r="B34" s="694" t="s">
        <v>377</v>
      </c>
      <c r="C34" s="2206" t="s">
        <v>33</v>
      </c>
      <c r="D34" s="2206"/>
      <c r="E34" s="2206"/>
      <c r="F34" s="2207" t="s">
        <v>49</v>
      </c>
      <c r="G34" s="2207"/>
      <c r="H34" s="2208" t="s">
        <v>356</v>
      </c>
      <c r="I34" s="2208"/>
      <c r="J34" s="2208"/>
      <c r="K34" s="2208"/>
      <c r="L34" s="2208"/>
      <c r="M34" s="2208"/>
      <c r="N34" s="2418"/>
    </row>
    <row r="35" spans="1:22" ht="15.75" thickBot="1">
      <c r="A35" s="693"/>
      <c r="B35" s="2419" t="s">
        <v>21</v>
      </c>
      <c r="C35" s="2209"/>
      <c r="D35" s="2210" t="s">
        <v>50</v>
      </c>
      <c r="E35" s="2210"/>
      <c r="F35" s="2210"/>
      <c r="G35" s="2210"/>
      <c r="H35" s="2210"/>
      <c r="I35" s="2210"/>
      <c r="J35" s="2210"/>
      <c r="K35" s="2210"/>
      <c r="L35" s="2210"/>
      <c r="M35" s="2210"/>
      <c r="N35" s="2420"/>
    </row>
    <row r="36" spans="1:22" ht="16.5" thickTop="1" thickBot="1">
      <c r="A36" s="693"/>
      <c r="B36" s="2419"/>
      <c r="C36" s="2209"/>
      <c r="D36" s="695" t="s">
        <v>51</v>
      </c>
      <c r="E36" s="696">
        <v>2025</v>
      </c>
      <c r="F36" s="2211" t="s">
        <v>3</v>
      </c>
      <c r="G36" s="2211"/>
      <c r="H36" s="2211" t="s">
        <v>3</v>
      </c>
      <c r="I36" s="2211"/>
      <c r="J36" s="698" t="s">
        <v>3</v>
      </c>
      <c r="K36" s="2211" t="s">
        <v>3</v>
      </c>
      <c r="L36" s="2211"/>
      <c r="M36" s="2212" t="s">
        <v>52</v>
      </c>
      <c r="N36" s="2423" t="s">
        <v>22</v>
      </c>
    </row>
    <row r="37" spans="1:22" ht="28.5" thickTop="1" thickBot="1">
      <c r="A37" s="693"/>
      <c r="B37" s="2419"/>
      <c r="C37" s="2209"/>
      <c r="D37" s="699" t="s">
        <v>53</v>
      </c>
      <c r="E37" s="700" t="s">
        <v>23</v>
      </c>
      <c r="F37" s="701" t="s">
        <v>535</v>
      </c>
      <c r="G37" s="702" t="s">
        <v>23</v>
      </c>
      <c r="H37" s="701" t="s">
        <v>536</v>
      </c>
      <c r="I37" s="702" t="s">
        <v>23</v>
      </c>
      <c r="J37" s="703" t="s">
        <v>54</v>
      </c>
      <c r="K37" s="701" t="s">
        <v>24</v>
      </c>
      <c r="L37" s="702" t="s">
        <v>23</v>
      </c>
      <c r="M37" s="2212"/>
      <c r="N37" s="2423"/>
    </row>
    <row r="38" spans="1:22" ht="16.5" thickTop="1" thickBot="1">
      <c r="A38" s="693"/>
      <c r="B38" s="2419"/>
      <c r="C38" s="2209"/>
      <c r="D38" s="704" t="s">
        <v>341</v>
      </c>
      <c r="E38" s="704" t="s">
        <v>342</v>
      </c>
      <c r="F38" s="704" t="s">
        <v>343</v>
      </c>
      <c r="G38" s="704" t="s">
        <v>344</v>
      </c>
      <c r="H38" s="704" t="s">
        <v>345</v>
      </c>
      <c r="I38" s="704" t="s">
        <v>346</v>
      </c>
      <c r="J38" s="704" t="s">
        <v>25</v>
      </c>
      <c r="K38" s="704" t="s">
        <v>347</v>
      </c>
      <c r="L38" s="704" t="s">
        <v>348</v>
      </c>
      <c r="M38" s="704" t="s">
        <v>26</v>
      </c>
      <c r="N38" s="705" t="s">
        <v>27</v>
      </c>
    </row>
    <row r="39" spans="1:22" ht="15.75" thickTop="1">
      <c r="A39" s="706"/>
      <c r="B39" s="2424" t="s">
        <v>34</v>
      </c>
      <c r="C39" s="2425"/>
      <c r="D39" s="2"/>
      <c r="E39" s="3"/>
      <c r="F39" s="2"/>
      <c r="G39" s="3"/>
      <c r="H39" s="2"/>
      <c r="I39" s="3"/>
      <c r="J39" s="4"/>
      <c r="K39" s="2"/>
      <c r="L39" s="3"/>
      <c r="M39" s="2"/>
      <c r="N39" s="707"/>
      <c r="O39" s="708"/>
      <c r="P39" s="709"/>
      <c r="Q39" s="709"/>
      <c r="R39" s="709"/>
      <c r="S39" s="709"/>
      <c r="T39" s="709"/>
      <c r="U39" s="709"/>
      <c r="V39" s="709"/>
    </row>
    <row r="40" spans="1:22">
      <c r="A40" s="706"/>
      <c r="B40" s="710" t="s">
        <v>28</v>
      </c>
      <c r="C40" s="289" t="s">
        <v>29</v>
      </c>
      <c r="D40" s="2"/>
      <c r="E40" s="3"/>
      <c r="F40" s="2"/>
      <c r="G40" s="3"/>
      <c r="H40" s="2"/>
      <c r="I40" s="3"/>
      <c r="J40" s="5"/>
      <c r="K40" s="2"/>
      <c r="L40" s="3"/>
      <c r="M40" s="2"/>
      <c r="N40" s="707"/>
      <c r="O40" s="709"/>
      <c r="P40" s="709"/>
      <c r="Q40" s="709"/>
      <c r="R40" s="709"/>
      <c r="S40" s="709"/>
      <c r="T40" s="709"/>
      <c r="U40" s="709"/>
      <c r="V40" s="709"/>
    </row>
    <row r="41" spans="1:22">
      <c r="A41" s="706"/>
      <c r="B41" s="711" t="s">
        <v>358</v>
      </c>
      <c r="C41" s="712" t="s">
        <v>36</v>
      </c>
      <c r="D41" s="713">
        <v>5399112958</v>
      </c>
      <c r="E41" s="714">
        <v>32</v>
      </c>
      <c r="F41" s="714">
        <v>5797665000</v>
      </c>
      <c r="G41" s="715">
        <f>F41/F56*100</f>
        <v>59.424668730353133</v>
      </c>
      <c r="H41" s="275">
        <v>5797665000</v>
      </c>
      <c r="I41" s="715">
        <f>H41/H56*100</f>
        <v>59.375981570465633</v>
      </c>
      <c r="J41" s="275">
        <f>H41-F41</f>
        <v>0</v>
      </c>
      <c r="K41" s="275">
        <v>1851477355</v>
      </c>
      <c r="L41" s="715">
        <f>K41/H41*100</f>
        <v>31.934879904237306</v>
      </c>
      <c r="M41" s="275">
        <f>H41-K41</f>
        <v>3946187645</v>
      </c>
      <c r="N41" s="716">
        <f>K41/H41*100</f>
        <v>31.934879904237306</v>
      </c>
      <c r="O41" s="717" t="s">
        <v>554</v>
      </c>
      <c r="P41" s="718"/>
      <c r="Q41" s="719"/>
      <c r="R41" s="709"/>
      <c r="S41" s="709"/>
      <c r="T41" s="709"/>
      <c r="U41" s="709"/>
      <c r="V41" s="709"/>
    </row>
    <row r="42" spans="1:22">
      <c r="A42" s="706"/>
      <c r="B42" s="711" t="s">
        <v>359</v>
      </c>
      <c r="C42" s="712" t="s">
        <v>37</v>
      </c>
      <c r="D42" s="713">
        <v>896151661</v>
      </c>
      <c r="E42" s="714">
        <v>28</v>
      </c>
      <c r="F42" s="714">
        <v>1086775000</v>
      </c>
      <c r="G42" s="715">
        <f>F42/F56*100</f>
        <v>11.139181784292388</v>
      </c>
      <c r="H42" s="275">
        <v>1086775000</v>
      </c>
      <c r="I42" s="715">
        <f>H42/H56*100</f>
        <v>11.130055353533326</v>
      </c>
      <c r="J42" s="275">
        <f t="shared" ref="J42:J53" si="5">H42-F42</f>
        <v>0</v>
      </c>
      <c r="K42" s="275">
        <v>308573041</v>
      </c>
      <c r="L42" s="715">
        <f>K42/H42*100</f>
        <v>28.393461480067174</v>
      </c>
      <c r="M42" s="275">
        <f t="shared" ref="M42:M53" si="6">H42-K42</f>
        <v>778201959</v>
      </c>
      <c r="N42" s="716">
        <f t="shared" ref="N42:N56" si="7">K42/H42*100</f>
        <v>28.393461480067174</v>
      </c>
      <c r="O42" s="717"/>
      <c r="P42" s="717"/>
      <c r="Q42" s="720"/>
      <c r="R42" s="709"/>
      <c r="S42" s="709"/>
      <c r="T42" s="709"/>
      <c r="U42" s="709"/>
      <c r="V42" s="709"/>
    </row>
    <row r="43" spans="1:22">
      <c r="A43" s="706"/>
      <c r="B43" s="711" t="s">
        <v>360</v>
      </c>
      <c r="C43" s="712" t="s">
        <v>38</v>
      </c>
      <c r="D43" s="713">
        <v>2080124286</v>
      </c>
      <c r="E43" s="714">
        <v>18</v>
      </c>
      <c r="F43" s="714">
        <v>2213000000</v>
      </c>
      <c r="G43" s="721">
        <f>F43/F56*100</f>
        <v>22.682716559213318</v>
      </c>
      <c r="H43" s="275">
        <v>2209900000</v>
      </c>
      <c r="I43" s="715">
        <f>H43/H56*100</f>
        <v>22.632384187870809</v>
      </c>
      <c r="J43" s="275">
        <f t="shared" si="5"/>
        <v>-3100000</v>
      </c>
      <c r="K43" s="275">
        <v>393900507</v>
      </c>
      <c r="L43" s="715">
        <f>K43/H43*100</f>
        <v>17.824358885017421</v>
      </c>
      <c r="M43" s="275">
        <f t="shared" si="6"/>
        <v>1815999493</v>
      </c>
      <c r="N43" s="716">
        <f t="shared" si="7"/>
        <v>17.824358885017421</v>
      </c>
      <c r="O43" s="717"/>
      <c r="P43" s="722"/>
      <c r="Q43" s="718"/>
      <c r="R43" s="709"/>
      <c r="S43" s="709"/>
      <c r="T43" s="709"/>
      <c r="U43" s="709"/>
      <c r="V43" s="709"/>
    </row>
    <row r="44" spans="1:22">
      <c r="A44" s="706"/>
      <c r="B44" s="711" t="s">
        <v>361</v>
      </c>
      <c r="C44" s="712" t="s">
        <v>39</v>
      </c>
      <c r="D44" s="713">
        <v>0</v>
      </c>
      <c r="E44" s="714">
        <v>0</v>
      </c>
      <c r="F44" s="714">
        <v>0</v>
      </c>
      <c r="G44" s="721">
        <v>0</v>
      </c>
      <c r="H44" s="275">
        <v>0</v>
      </c>
      <c r="I44" s="715">
        <v>0</v>
      </c>
      <c r="J44" s="275">
        <f t="shared" si="5"/>
        <v>0</v>
      </c>
      <c r="K44" s="275">
        <v>0</v>
      </c>
      <c r="L44" s="715">
        <v>0</v>
      </c>
      <c r="M44" s="275">
        <f t="shared" si="6"/>
        <v>0</v>
      </c>
      <c r="N44" s="716">
        <v>0</v>
      </c>
      <c r="O44" s="709"/>
      <c r="P44" s="709"/>
      <c r="Q44" s="718"/>
      <c r="R44" s="709"/>
      <c r="S44" s="709"/>
      <c r="T44" s="709"/>
      <c r="U44" s="709"/>
      <c r="V44" s="709"/>
    </row>
    <row r="45" spans="1:22">
      <c r="A45" s="706"/>
      <c r="B45" s="711" t="s">
        <v>362</v>
      </c>
      <c r="C45" s="712" t="s">
        <v>40</v>
      </c>
      <c r="D45" s="713">
        <v>0</v>
      </c>
      <c r="E45" s="714">
        <v>0</v>
      </c>
      <c r="F45" s="714">
        <v>0</v>
      </c>
      <c r="G45" s="721">
        <v>0</v>
      </c>
      <c r="H45" s="275">
        <v>0</v>
      </c>
      <c r="I45" s="715">
        <v>0</v>
      </c>
      <c r="J45" s="275">
        <f t="shared" si="5"/>
        <v>0</v>
      </c>
      <c r="K45" s="275">
        <v>0</v>
      </c>
      <c r="L45" s="715">
        <v>0</v>
      </c>
      <c r="M45" s="275">
        <f t="shared" si="6"/>
        <v>0</v>
      </c>
      <c r="N45" s="716">
        <v>0</v>
      </c>
      <c r="O45" s="709"/>
      <c r="P45" s="709"/>
      <c r="Q45" s="718"/>
      <c r="R45" s="709"/>
      <c r="S45" s="709"/>
      <c r="T45" s="709"/>
      <c r="U45" s="709"/>
      <c r="V45" s="709"/>
    </row>
    <row r="46" spans="1:22" ht="43.5" customHeight="1">
      <c r="A46" s="706"/>
      <c r="B46" s="711" t="s">
        <v>363</v>
      </c>
      <c r="C46" s="712" t="s">
        <v>41</v>
      </c>
      <c r="D46" s="713">
        <v>499988</v>
      </c>
      <c r="E46" s="714">
        <v>83</v>
      </c>
      <c r="F46" s="714">
        <v>600000</v>
      </c>
      <c r="G46" s="723">
        <f>F46/F56*100</f>
        <v>6.1498553707763177E-3</v>
      </c>
      <c r="H46" s="275">
        <v>3700000</v>
      </c>
      <c r="I46" s="724">
        <f>H46/H56*100</f>
        <v>3.7893036560533049E-2</v>
      </c>
      <c r="J46" s="275">
        <f>H46-F46</f>
        <v>3100000</v>
      </c>
      <c r="K46" s="275">
        <v>3056967</v>
      </c>
      <c r="L46" s="715">
        <f>K46/H46*100</f>
        <v>82.620729729729732</v>
      </c>
      <c r="M46" s="275">
        <f t="shared" si="6"/>
        <v>643033</v>
      </c>
      <c r="N46" s="716">
        <f t="shared" si="7"/>
        <v>82.620729729729732</v>
      </c>
      <c r="O46" s="709"/>
      <c r="P46" s="709"/>
      <c r="Q46" s="718"/>
      <c r="R46" s="709"/>
      <c r="S46" s="709"/>
      <c r="T46" s="709"/>
      <c r="U46" s="709"/>
      <c r="V46" s="709"/>
    </row>
    <row r="47" spans="1:22">
      <c r="A47" s="706"/>
      <c r="B47" s="711" t="s">
        <v>364</v>
      </c>
      <c r="C47" s="712" t="s">
        <v>42</v>
      </c>
      <c r="D47" s="713">
        <v>113960150</v>
      </c>
      <c r="E47" s="714">
        <v>27</v>
      </c>
      <c r="F47" s="714">
        <v>120000000</v>
      </c>
      <c r="G47" s="723">
        <f>F47/F56*100</f>
        <v>1.2299710741552636</v>
      </c>
      <c r="H47" s="275">
        <v>128000000</v>
      </c>
      <c r="I47" s="724">
        <f>H47/H56*100</f>
        <v>1.3108942377697921</v>
      </c>
      <c r="J47" s="275">
        <f t="shared" si="5"/>
        <v>8000000</v>
      </c>
      <c r="K47" s="275">
        <v>35195403</v>
      </c>
      <c r="L47" s="715">
        <f>K47/H47*100</f>
        <v>27.496408593749997</v>
      </c>
      <c r="M47" s="275">
        <f t="shared" si="6"/>
        <v>92804597</v>
      </c>
      <c r="N47" s="716">
        <f t="shared" si="7"/>
        <v>27.496408593749997</v>
      </c>
      <c r="O47" s="717"/>
      <c r="P47" s="718"/>
      <c r="Q47" s="720"/>
      <c r="R47" s="709"/>
      <c r="S47" s="709"/>
      <c r="T47" s="709"/>
      <c r="U47" s="709"/>
      <c r="V47" s="709"/>
    </row>
    <row r="48" spans="1:22">
      <c r="A48" s="706"/>
      <c r="B48" s="725"/>
      <c r="C48" s="726" t="s">
        <v>55</v>
      </c>
      <c r="D48" s="727">
        <f>SUM(D41:D47)</f>
        <v>8489849043</v>
      </c>
      <c r="E48" s="728">
        <v>28</v>
      </c>
      <c r="F48" s="728">
        <f>SUM(F41:F47)</f>
        <v>9218040000</v>
      </c>
      <c r="G48" s="729">
        <f>F48/F56*100</f>
        <v>94.482688003384879</v>
      </c>
      <c r="H48" s="728">
        <f>SUM(H41:H47)</f>
        <v>9226040000</v>
      </c>
      <c r="I48" s="730">
        <f>H48/H56*100</f>
        <v>94.487208386200095</v>
      </c>
      <c r="J48" s="728">
        <f>SUM(J41:J47)</f>
        <v>8000000</v>
      </c>
      <c r="K48" s="728">
        <f>SUM(K41:K47)</f>
        <v>2592203273</v>
      </c>
      <c r="L48" s="730">
        <f t="shared" ref="L48:L56" si="8">K48/H48*100</f>
        <v>28.096596947336018</v>
      </c>
      <c r="M48" s="728">
        <f>SUM(M41:M47)</f>
        <v>6633836727</v>
      </c>
      <c r="N48" s="731">
        <f t="shared" si="7"/>
        <v>28.096596947336018</v>
      </c>
      <c r="O48" s="709"/>
      <c r="P48" s="722"/>
      <c r="Q48" s="718"/>
      <c r="R48" s="709"/>
      <c r="S48" s="709"/>
      <c r="T48" s="709"/>
      <c r="U48" s="709"/>
      <c r="V48" s="709"/>
    </row>
    <row r="49" spans="1:22">
      <c r="A49" s="706"/>
      <c r="B49" s="732" t="s">
        <v>365</v>
      </c>
      <c r="C49" s="712" t="s">
        <v>43</v>
      </c>
      <c r="D49" s="713">
        <v>4919736</v>
      </c>
      <c r="E49" s="714">
        <v>30</v>
      </c>
      <c r="F49" s="275">
        <v>3000000</v>
      </c>
      <c r="G49" s="723">
        <f>F49/F56*100</f>
        <v>3.0749276853881589E-2</v>
      </c>
      <c r="H49" s="714">
        <v>27000000</v>
      </c>
      <c r="I49" s="724">
        <f>H49/H56*100</f>
        <v>0.27651675327956549</v>
      </c>
      <c r="J49" s="275">
        <f t="shared" si="5"/>
        <v>24000000</v>
      </c>
      <c r="K49" s="275">
        <v>8229154</v>
      </c>
      <c r="L49" s="715">
        <f t="shared" si="8"/>
        <v>30.47834814814815</v>
      </c>
      <c r="M49" s="275">
        <f t="shared" si="6"/>
        <v>18770846</v>
      </c>
      <c r="N49" s="733">
        <f t="shared" si="7"/>
        <v>30.47834814814815</v>
      </c>
      <c r="O49" s="717"/>
      <c r="P49" s="722"/>
      <c r="Q49" s="718"/>
      <c r="R49" s="709"/>
      <c r="S49" s="709"/>
      <c r="T49" s="709"/>
      <c r="U49" s="709"/>
      <c r="V49" s="709"/>
    </row>
    <row r="50" spans="1:22">
      <c r="A50" s="706"/>
      <c r="B50" s="711" t="s">
        <v>366</v>
      </c>
      <c r="C50" s="712" t="s">
        <v>44</v>
      </c>
      <c r="D50" s="713">
        <v>382134196</v>
      </c>
      <c r="E50" s="714">
        <v>18</v>
      </c>
      <c r="F50" s="275">
        <v>515287000</v>
      </c>
      <c r="G50" s="734">
        <f>F50/F56*100</f>
        <v>5.2815675407353613</v>
      </c>
      <c r="H50" s="714">
        <v>491287000</v>
      </c>
      <c r="I50" s="724">
        <f>H50/H56*100</f>
        <v>5.0314476358688109</v>
      </c>
      <c r="J50" s="275">
        <f t="shared" si="5"/>
        <v>-24000000</v>
      </c>
      <c r="K50" s="275">
        <v>89984524</v>
      </c>
      <c r="L50" s="715">
        <f t="shared" si="8"/>
        <v>18.316080824446811</v>
      </c>
      <c r="M50" s="275">
        <f t="shared" si="6"/>
        <v>401302476</v>
      </c>
      <c r="N50" s="733">
        <f t="shared" si="7"/>
        <v>18.316080824446811</v>
      </c>
      <c r="O50" s="717"/>
      <c r="P50" s="717"/>
      <c r="Q50" s="709"/>
      <c r="R50" s="709"/>
      <c r="S50" s="709"/>
      <c r="T50" s="709"/>
      <c r="U50" s="709"/>
      <c r="V50" s="709"/>
    </row>
    <row r="51" spans="1:22">
      <c r="A51" s="706"/>
      <c r="B51" s="725"/>
      <c r="C51" s="726" t="s">
        <v>56</v>
      </c>
      <c r="D51" s="727">
        <f>SUM(D49:D50)</f>
        <v>387053932</v>
      </c>
      <c r="E51" s="728">
        <v>19</v>
      </c>
      <c r="F51" s="728">
        <f>SUM(F49:F50)</f>
        <v>518287000</v>
      </c>
      <c r="G51" s="735">
        <f>F51/F56*100</f>
        <v>5.3123168175892426</v>
      </c>
      <c r="H51" s="728">
        <f>SUM(H49:H50)</f>
        <v>518287000</v>
      </c>
      <c r="I51" s="730">
        <f>H51/H56*100</f>
        <v>5.3079643891483768</v>
      </c>
      <c r="J51" s="728">
        <v>0</v>
      </c>
      <c r="K51" s="728">
        <f>SUM(K49:K50)</f>
        <v>98213678</v>
      </c>
      <c r="L51" s="730">
        <f t="shared" si="8"/>
        <v>18.949670356385553</v>
      </c>
      <c r="M51" s="728">
        <f>SUM(M49:M50)</f>
        <v>420073322</v>
      </c>
      <c r="N51" s="736">
        <f>K51/H51*100</f>
        <v>18.949670356385553</v>
      </c>
      <c r="O51" s="722"/>
      <c r="P51" s="722"/>
      <c r="Q51" s="709"/>
      <c r="R51" s="709"/>
      <c r="S51" s="709"/>
      <c r="T51" s="709"/>
      <c r="U51" s="709"/>
      <c r="V51" s="709"/>
    </row>
    <row r="52" spans="1:22">
      <c r="A52" s="706"/>
      <c r="B52" s="711" t="s">
        <v>365</v>
      </c>
      <c r="C52" s="712" t="s">
        <v>43</v>
      </c>
      <c r="D52" s="713">
        <v>0</v>
      </c>
      <c r="E52" s="714">
        <v>0</v>
      </c>
      <c r="F52" s="714">
        <v>0</v>
      </c>
      <c r="G52" s="721">
        <v>0</v>
      </c>
      <c r="H52" s="275">
        <v>0</v>
      </c>
      <c r="I52" s="721">
        <v>0</v>
      </c>
      <c r="J52" s="275">
        <f t="shared" si="5"/>
        <v>0</v>
      </c>
      <c r="K52" s="275"/>
      <c r="L52" s="737">
        <v>0</v>
      </c>
      <c r="M52" s="714">
        <f t="shared" si="6"/>
        <v>0</v>
      </c>
      <c r="N52" s="733">
        <v>0</v>
      </c>
      <c r="O52" s="709"/>
      <c r="P52" s="709"/>
      <c r="Q52" s="709"/>
      <c r="R52" s="709"/>
      <c r="S52" s="709"/>
      <c r="T52" s="709"/>
      <c r="U52" s="709"/>
      <c r="V52" s="709"/>
    </row>
    <row r="53" spans="1:22">
      <c r="A53" s="706"/>
      <c r="B53" s="711" t="s">
        <v>366</v>
      </c>
      <c r="C53" s="712" t="s">
        <v>44</v>
      </c>
      <c r="D53" s="713">
        <v>28819550</v>
      </c>
      <c r="E53" s="714">
        <v>0</v>
      </c>
      <c r="F53" s="714">
        <v>20000000</v>
      </c>
      <c r="G53" s="723">
        <f>F53/F56*100</f>
        <v>0.20499517902587724</v>
      </c>
      <c r="H53" s="275">
        <v>20000000</v>
      </c>
      <c r="I53" s="723">
        <f>H53/H56*100</f>
        <v>0.20482722465153003</v>
      </c>
      <c r="J53" s="275">
        <f t="shared" si="5"/>
        <v>0</v>
      </c>
      <c r="K53" s="275">
        <v>20000000</v>
      </c>
      <c r="L53" s="737">
        <f t="shared" si="8"/>
        <v>100</v>
      </c>
      <c r="M53" s="714">
        <f t="shared" si="6"/>
        <v>0</v>
      </c>
      <c r="N53" s="733">
        <f t="shared" si="7"/>
        <v>100</v>
      </c>
      <c r="O53" s="709"/>
      <c r="P53" s="722"/>
      <c r="Q53" s="709"/>
      <c r="R53" s="709"/>
      <c r="S53" s="709"/>
      <c r="T53" s="709"/>
      <c r="U53" s="709"/>
      <c r="V53" s="709"/>
    </row>
    <row r="54" spans="1:22">
      <c r="A54" s="706"/>
      <c r="B54" s="725"/>
      <c r="C54" s="738" t="s">
        <v>57</v>
      </c>
      <c r="D54" s="728">
        <f>SUM(D52:D53)</f>
        <v>28819550</v>
      </c>
      <c r="E54" s="728">
        <v>0</v>
      </c>
      <c r="F54" s="728">
        <f>SUM(F52:F53)</f>
        <v>20000000</v>
      </c>
      <c r="G54" s="739">
        <f>F54/F56*100</f>
        <v>0.20499517902587724</v>
      </c>
      <c r="H54" s="728">
        <f>SUM(H52:H53)</f>
        <v>20000000</v>
      </c>
      <c r="I54" s="740">
        <f>H54/H56*100</f>
        <v>0.20482722465153003</v>
      </c>
      <c r="J54" s="728">
        <v>0</v>
      </c>
      <c r="K54" s="728">
        <f>SUM(K52:K53)</f>
        <v>20000000</v>
      </c>
      <c r="L54" s="741">
        <f t="shared" si="8"/>
        <v>100</v>
      </c>
      <c r="M54" s="728">
        <f>SUM(M52:M53)</f>
        <v>0</v>
      </c>
      <c r="N54" s="731">
        <f t="shared" si="7"/>
        <v>100</v>
      </c>
      <c r="O54" s="709"/>
      <c r="P54" s="709"/>
      <c r="Q54" s="709"/>
      <c r="R54" s="709"/>
      <c r="S54" s="709"/>
      <c r="T54" s="709"/>
      <c r="U54" s="709"/>
      <c r="V54" s="709"/>
    </row>
    <row r="55" spans="1:22">
      <c r="A55" s="706"/>
      <c r="B55" s="742"/>
      <c r="C55" s="743" t="s">
        <v>58</v>
      </c>
      <c r="D55" s="744">
        <f>D51+D54</f>
        <v>415873482</v>
      </c>
      <c r="E55" s="744">
        <v>22</v>
      </c>
      <c r="F55" s="744">
        <f>F51+F54</f>
        <v>538287000</v>
      </c>
      <c r="G55" s="745">
        <f>F55/F56*100</f>
        <v>5.5173119966151196</v>
      </c>
      <c r="H55" s="744">
        <f>H51+H54</f>
        <v>538287000</v>
      </c>
      <c r="I55" s="745">
        <f>H55/H56*100</f>
        <v>5.512791613799906</v>
      </c>
      <c r="J55" s="744">
        <v>0</v>
      </c>
      <c r="K55" s="744">
        <f>K51+K54</f>
        <v>118213678</v>
      </c>
      <c r="L55" s="746">
        <f t="shared" si="8"/>
        <v>21.961087301012284</v>
      </c>
      <c r="M55" s="744">
        <f>M51+M54</f>
        <v>420073322</v>
      </c>
      <c r="N55" s="747">
        <f t="shared" si="7"/>
        <v>21.961087301012284</v>
      </c>
      <c r="O55" s="717"/>
      <c r="P55" s="709"/>
      <c r="Q55" s="709"/>
      <c r="R55" s="709"/>
      <c r="S55" s="709"/>
      <c r="T55" s="709"/>
      <c r="U55" s="709"/>
      <c r="V55" s="709"/>
    </row>
    <row r="56" spans="1:22">
      <c r="A56" s="706"/>
      <c r="B56" s="742"/>
      <c r="C56" s="743" t="s">
        <v>59</v>
      </c>
      <c r="D56" s="744">
        <f>D48+D51+D54</f>
        <v>8905722525</v>
      </c>
      <c r="E56" s="744">
        <v>28</v>
      </c>
      <c r="F56" s="744">
        <f t="shared" ref="F56:K56" si="9">F48+F51+F54</f>
        <v>9756327000</v>
      </c>
      <c r="G56" s="746">
        <f t="shared" si="9"/>
        <v>100</v>
      </c>
      <c r="H56" s="744">
        <f t="shared" si="9"/>
        <v>9764327000</v>
      </c>
      <c r="I56" s="746">
        <f t="shared" si="9"/>
        <v>100</v>
      </c>
      <c r="J56" s="744">
        <f t="shared" si="9"/>
        <v>8000000</v>
      </c>
      <c r="K56" s="744">
        <f t="shared" si="9"/>
        <v>2710416951</v>
      </c>
      <c r="L56" s="746">
        <f t="shared" si="8"/>
        <v>27.758359086089602</v>
      </c>
      <c r="M56" s="744">
        <f>M48+M51+M54</f>
        <v>7053910049</v>
      </c>
      <c r="N56" s="747">
        <f t="shared" si="7"/>
        <v>27.758359086089602</v>
      </c>
      <c r="O56" s="709"/>
      <c r="P56" s="719"/>
      <c r="Q56" s="709"/>
      <c r="R56" s="709"/>
      <c r="S56" s="709"/>
      <c r="T56" s="709"/>
      <c r="U56" s="709"/>
      <c r="V56" s="709"/>
    </row>
    <row r="57" spans="1:22">
      <c r="A57" s="706"/>
      <c r="B57" s="725"/>
      <c r="C57" s="738" t="s">
        <v>60</v>
      </c>
      <c r="D57" s="748">
        <v>0</v>
      </c>
      <c r="E57" s="748"/>
      <c r="F57" s="748"/>
      <c r="G57" s="748"/>
      <c r="H57" s="291"/>
      <c r="I57" s="748"/>
      <c r="J57" s="748"/>
      <c r="K57" s="749">
        <v>0</v>
      </c>
      <c r="L57" s="748"/>
      <c r="M57" s="748"/>
      <c r="N57" s="750"/>
      <c r="O57" s="709"/>
      <c r="P57" s="709"/>
      <c r="Q57" s="709"/>
      <c r="R57" s="709"/>
      <c r="S57" s="709"/>
      <c r="T57" s="709"/>
      <c r="U57" s="709"/>
      <c r="V57" s="709"/>
    </row>
    <row r="58" spans="1:22">
      <c r="A58" s="706"/>
      <c r="B58" s="725"/>
      <c r="C58" s="738" t="s">
        <v>61</v>
      </c>
      <c r="D58" s="748">
        <v>0</v>
      </c>
      <c r="E58" s="748"/>
      <c r="F58" s="748"/>
      <c r="G58" s="748"/>
      <c r="H58" s="291"/>
      <c r="I58" s="748"/>
      <c r="J58" s="748"/>
      <c r="K58" s="749">
        <v>0</v>
      </c>
      <c r="L58" s="748"/>
      <c r="M58" s="748"/>
      <c r="N58" s="750"/>
      <c r="O58" s="709"/>
      <c r="P58" s="709"/>
      <c r="Q58" s="709"/>
      <c r="R58" s="709"/>
      <c r="S58" s="709"/>
      <c r="T58" s="709"/>
      <c r="U58" s="709"/>
      <c r="V58" s="709"/>
    </row>
    <row r="59" spans="1:22" ht="15.75" thickBot="1">
      <c r="A59" s="706"/>
      <c r="B59" s="742"/>
      <c r="C59" s="751" t="s">
        <v>62</v>
      </c>
      <c r="D59" s="752">
        <f>D56</f>
        <v>8905722525</v>
      </c>
      <c r="E59" s="753"/>
      <c r="F59" s="753"/>
      <c r="G59" s="753"/>
      <c r="H59" s="754"/>
      <c r="I59" s="753"/>
      <c r="J59" s="753"/>
      <c r="K59" s="754">
        <f>K56</f>
        <v>2710416951</v>
      </c>
      <c r="L59" s="753"/>
      <c r="M59" s="753"/>
      <c r="N59" s="755"/>
      <c r="O59" s="709"/>
      <c r="P59" s="709"/>
      <c r="Q59" s="709"/>
      <c r="R59" s="709"/>
      <c r="S59" s="709"/>
      <c r="T59" s="709"/>
      <c r="U59" s="709"/>
      <c r="V59" s="709"/>
    </row>
    <row r="60" spans="1:22" ht="15.75" thickTop="1">
      <c r="A60" s="706"/>
      <c r="B60" s="2426" t="s">
        <v>63</v>
      </c>
      <c r="C60" s="2427"/>
      <c r="D60" s="6"/>
      <c r="E60" s="7"/>
      <c r="F60" s="6"/>
      <c r="G60" s="7"/>
      <c r="H60" s="6"/>
      <c r="I60" s="7"/>
      <c r="J60" s="8"/>
      <c r="K60" s="6"/>
      <c r="L60" s="7"/>
      <c r="M60" s="6"/>
      <c r="N60" s="756"/>
      <c r="O60" s="709"/>
      <c r="P60" s="709"/>
      <c r="Q60" s="709"/>
      <c r="R60" s="709"/>
      <c r="S60" s="709"/>
      <c r="T60" s="709"/>
      <c r="U60" s="709"/>
      <c r="V60" s="709"/>
    </row>
    <row r="61" spans="1:22">
      <c r="A61" s="706"/>
      <c r="B61" s="710" t="s">
        <v>35</v>
      </c>
      <c r="C61" s="289" t="s">
        <v>29</v>
      </c>
      <c r="D61" s="2"/>
      <c r="E61" s="3"/>
      <c r="F61" s="2"/>
      <c r="G61" s="3"/>
      <c r="H61" s="2"/>
      <c r="I61" s="3"/>
      <c r="J61" s="5"/>
      <c r="K61" s="2"/>
      <c r="L61" s="3"/>
      <c r="M61" s="2"/>
      <c r="N61" s="707"/>
      <c r="O61" s="709"/>
      <c r="P61" s="709"/>
      <c r="Q61" s="709"/>
      <c r="R61" s="709"/>
      <c r="S61" s="709"/>
      <c r="T61" s="709"/>
      <c r="U61" s="709"/>
      <c r="V61" s="709"/>
    </row>
    <row r="62" spans="1:22">
      <c r="A62" s="706"/>
      <c r="B62" s="711"/>
      <c r="C62" s="757" t="s">
        <v>64</v>
      </c>
      <c r="D62" s="758">
        <f>SUM(D64:D71)</f>
        <v>8489849043</v>
      </c>
      <c r="E62" s="744">
        <v>97.7</v>
      </c>
      <c r="F62" s="758">
        <f>SUM(F64:F71)</f>
        <v>9218040000</v>
      </c>
      <c r="G62" s="759">
        <f>F62/F91*100</f>
        <v>94.482688003384879</v>
      </c>
      <c r="H62" s="758">
        <f>SUM(H64:H71)</f>
        <v>9226040000</v>
      </c>
      <c r="I62" s="759">
        <f>H62/H91*100</f>
        <v>94.487208386200095</v>
      </c>
      <c r="J62" s="758">
        <f>SUM(J64:J71)</f>
        <v>8000000</v>
      </c>
      <c r="K62" s="744">
        <f>SUM(K64:K71)</f>
        <v>2592203273</v>
      </c>
      <c r="L62" s="759">
        <f t="shared" ref="L62:L72" si="10">K62/H62*100</f>
        <v>28.096596947336018</v>
      </c>
      <c r="M62" s="744">
        <f>SUM(M64:M71)</f>
        <v>6633836727</v>
      </c>
      <c r="N62" s="760">
        <f>K62/H62*100</f>
        <v>28.096596947336018</v>
      </c>
      <c r="O62" s="719"/>
      <c r="P62" s="717"/>
      <c r="Q62" s="709"/>
      <c r="R62" s="709"/>
      <c r="S62" s="709"/>
      <c r="T62" s="709"/>
      <c r="U62" s="709"/>
      <c r="V62" s="709"/>
    </row>
    <row r="63" spans="1:22">
      <c r="A63" s="706"/>
      <c r="B63" s="711" t="s">
        <v>65</v>
      </c>
      <c r="C63" s="761" t="s">
        <v>66</v>
      </c>
      <c r="D63" s="713"/>
      <c r="E63" s="714"/>
      <c r="F63" s="714"/>
      <c r="G63" s="714"/>
      <c r="H63" s="714"/>
      <c r="I63" s="714"/>
      <c r="J63" s="714"/>
      <c r="K63" s="713"/>
      <c r="L63" s="714"/>
      <c r="M63" s="714"/>
      <c r="N63" s="762"/>
      <c r="O63" s="709"/>
      <c r="P63" s="709"/>
      <c r="Q63" s="709"/>
      <c r="R63" s="709"/>
      <c r="S63" s="709"/>
      <c r="T63" s="709"/>
      <c r="U63" s="709"/>
      <c r="V63" s="709"/>
    </row>
    <row r="64" spans="1:22" ht="45.75" customHeight="1">
      <c r="A64" s="706"/>
      <c r="B64" s="711" t="s">
        <v>298</v>
      </c>
      <c r="C64" s="761" t="s">
        <v>299</v>
      </c>
      <c r="D64" s="763">
        <v>6409674757</v>
      </c>
      <c r="E64" s="764">
        <v>31.338090846019441</v>
      </c>
      <c r="F64" s="764">
        <v>7005040000</v>
      </c>
      <c r="G64" s="765">
        <f>F64/F91*100</f>
        <v>71.799971444171561</v>
      </c>
      <c r="H64" s="764">
        <v>7013040000</v>
      </c>
      <c r="I64" s="765">
        <f>H64/H91*100</f>
        <v>71.823075978508299</v>
      </c>
      <c r="J64" s="766">
        <f>H64-F64</f>
        <v>8000000</v>
      </c>
      <c r="K64" s="767">
        <v>2195245799</v>
      </c>
      <c r="L64" s="764">
        <f t="shared" si="10"/>
        <v>31.302342479153122</v>
      </c>
      <c r="M64" s="764">
        <f t="shared" ref="M64:M71" si="11">H64-K64</f>
        <v>4817794201</v>
      </c>
      <c r="N64" s="768">
        <f>K64/H64*100</f>
        <v>31.302342479153122</v>
      </c>
      <c r="O64" s="709"/>
      <c r="P64" s="769"/>
      <c r="Q64" s="709"/>
      <c r="R64" s="709"/>
      <c r="S64" s="709"/>
      <c r="T64" s="709"/>
      <c r="U64" s="709"/>
      <c r="V64" s="709"/>
    </row>
    <row r="65" spans="1:22">
      <c r="A65" s="706"/>
      <c r="B65" s="711" t="s">
        <v>300</v>
      </c>
      <c r="C65" s="761" t="s">
        <v>301</v>
      </c>
      <c r="D65" s="763">
        <v>1960000809</v>
      </c>
      <c r="E65" s="764">
        <v>18.355222211543083</v>
      </c>
      <c r="F65" s="764">
        <v>2080900000</v>
      </c>
      <c r="G65" s="764">
        <f>F65/F91*100</f>
        <v>21.3287234017474</v>
      </c>
      <c r="H65" s="764">
        <v>2080900000</v>
      </c>
      <c r="I65" s="764">
        <f>H65/H91*100</f>
        <v>21.311248588868441</v>
      </c>
      <c r="J65" s="766">
        <f t="shared" ref="J65:J71" si="12">H65-F65</f>
        <v>0</v>
      </c>
      <c r="K65" s="770">
        <v>381953819</v>
      </c>
      <c r="L65" s="764">
        <f t="shared" si="10"/>
        <v>18.355222211543083</v>
      </c>
      <c r="M65" s="764">
        <f t="shared" si="11"/>
        <v>1698946181</v>
      </c>
      <c r="N65" s="768">
        <f t="shared" ref="N65:N70" si="13">K65/H65*100</f>
        <v>18.355222211543083</v>
      </c>
      <c r="O65" s="718"/>
      <c r="P65" s="769"/>
      <c r="Q65" s="709"/>
      <c r="R65" s="709"/>
      <c r="S65" s="709"/>
      <c r="T65" s="709"/>
      <c r="U65" s="709"/>
      <c r="V65" s="709"/>
    </row>
    <row r="66" spans="1:22">
      <c r="A66" s="706"/>
      <c r="B66" s="711" t="s">
        <v>302</v>
      </c>
      <c r="C66" s="761" t="s">
        <v>303</v>
      </c>
      <c r="D66" s="763">
        <v>6714195</v>
      </c>
      <c r="E66" s="764">
        <v>26.254375000000003</v>
      </c>
      <c r="F66" s="764">
        <v>8000000</v>
      </c>
      <c r="G66" s="763">
        <f>F66/F91*100</f>
        <v>8.1998071610350901E-2</v>
      </c>
      <c r="H66" s="764">
        <v>8000000</v>
      </c>
      <c r="I66" s="771">
        <f>H66/H91*100</f>
        <v>8.1930889860612005E-2</v>
      </c>
      <c r="J66" s="766">
        <f t="shared" si="12"/>
        <v>0</v>
      </c>
      <c r="K66" s="770">
        <v>2100350</v>
      </c>
      <c r="L66" s="764">
        <f t="shared" si="10"/>
        <v>26.254375000000003</v>
      </c>
      <c r="M66" s="764">
        <f t="shared" si="11"/>
        <v>5899650</v>
      </c>
      <c r="N66" s="768">
        <f t="shared" si="13"/>
        <v>26.254375000000003</v>
      </c>
      <c r="O66" s="709"/>
      <c r="P66" s="772"/>
      <c r="Q66" s="708"/>
      <c r="R66" s="709"/>
      <c r="S66" s="709"/>
      <c r="T66" s="709"/>
      <c r="U66" s="709"/>
      <c r="V66" s="709"/>
    </row>
    <row r="67" spans="1:22">
      <c r="A67" s="706"/>
      <c r="B67" s="711" t="s">
        <v>304</v>
      </c>
      <c r="C67" s="761" t="s">
        <v>305</v>
      </c>
      <c r="D67" s="763">
        <v>4500000</v>
      </c>
      <c r="E67" s="764">
        <v>41.028333333333336</v>
      </c>
      <c r="F67" s="764">
        <v>4500000</v>
      </c>
      <c r="G67" s="763">
        <f>F67/F91*100</f>
        <v>4.6123915280822381E-2</v>
      </c>
      <c r="H67" s="764">
        <v>4500000</v>
      </c>
      <c r="I67" s="771">
        <f>H67/H91*100</f>
        <v>4.6086125546594255E-2</v>
      </c>
      <c r="J67" s="766">
        <f t="shared" si="12"/>
        <v>0</v>
      </c>
      <c r="K67" s="770">
        <v>1846275</v>
      </c>
      <c r="L67" s="764">
        <f t="shared" si="10"/>
        <v>41.028333333333336</v>
      </c>
      <c r="M67" s="764">
        <f t="shared" si="11"/>
        <v>2653725</v>
      </c>
      <c r="N67" s="768">
        <f t="shared" si="13"/>
        <v>41.028333333333336</v>
      </c>
      <c r="O67" s="709"/>
      <c r="P67" s="772"/>
      <c r="Q67" s="708"/>
      <c r="R67" s="709"/>
      <c r="S67" s="709"/>
      <c r="T67" s="709"/>
      <c r="U67" s="709"/>
      <c r="V67" s="709"/>
    </row>
    <row r="68" spans="1:22">
      <c r="A68" s="706"/>
      <c r="B68" s="711" t="s">
        <v>306</v>
      </c>
      <c r="C68" s="761" t="s">
        <v>307</v>
      </c>
      <c r="D68" s="763">
        <v>100436794</v>
      </c>
      <c r="E68" s="764">
        <v>9.1699834254143653</v>
      </c>
      <c r="F68" s="764">
        <v>108600000</v>
      </c>
      <c r="G68" s="773">
        <f>F68/F91*100</f>
        <v>1.1131238221105135</v>
      </c>
      <c r="H68" s="764">
        <v>108600000</v>
      </c>
      <c r="I68" s="771">
        <f>H68/H91*100</f>
        <v>1.1122118298578079</v>
      </c>
      <c r="J68" s="766">
        <f t="shared" si="12"/>
        <v>0</v>
      </c>
      <c r="K68" s="770">
        <v>9958602</v>
      </c>
      <c r="L68" s="764">
        <f t="shared" si="10"/>
        <v>9.1699834254143653</v>
      </c>
      <c r="M68" s="764">
        <f t="shared" si="11"/>
        <v>98641398</v>
      </c>
      <c r="N68" s="768">
        <f t="shared" si="13"/>
        <v>9.1699834254143653</v>
      </c>
      <c r="O68" s="709"/>
      <c r="P68" s="772"/>
      <c r="Q68" s="708"/>
      <c r="R68" s="709"/>
      <c r="S68" s="769"/>
      <c r="T68" s="709"/>
      <c r="U68" s="709"/>
      <c r="V68" s="709"/>
    </row>
    <row r="69" spans="1:22">
      <c r="A69" s="706"/>
      <c r="B69" s="711" t="s">
        <v>308</v>
      </c>
      <c r="C69" s="761" t="s">
        <v>309</v>
      </c>
      <c r="D69" s="763">
        <v>8022488</v>
      </c>
      <c r="E69" s="764">
        <v>10.98428</v>
      </c>
      <c r="F69" s="764">
        <v>10000000</v>
      </c>
      <c r="G69" s="763">
        <f>F69/F91*100</f>
        <v>0.10249758951293862</v>
      </c>
      <c r="H69" s="764">
        <v>10000000</v>
      </c>
      <c r="I69" s="771">
        <f>H69/H91*100</f>
        <v>0.10241361232576501</v>
      </c>
      <c r="J69" s="766">
        <f t="shared" si="12"/>
        <v>0</v>
      </c>
      <c r="K69" s="770">
        <v>1098428</v>
      </c>
      <c r="L69" s="764">
        <f t="shared" si="10"/>
        <v>10.98428</v>
      </c>
      <c r="M69" s="764">
        <f t="shared" si="11"/>
        <v>8901572</v>
      </c>
      <c r="N69" s="768">
        <f t="shared" si="13"/>
        <v>10.98428</v>
      </c>
      <c r="O69" s="709"/>
      <c r="P69" s="772"/>
      <c r="Q69" s="708"/>
      <c r="R69" s="709"/>
      <c r="S69" s="709"/>
      <c r="T69" s="709"/>
      <c r="U69" s="709"/>
      <c r="V69" s="709"/>
    </row>
    <row r="70" spans="1:22">
      <c r="A70" s="706"/>
      <c r="B70" s="711" t="s">
        <v>310</v>
      </c>
      <c r="C70" s="761" t="s">
        <v>311</v>
      </c>
      <c r="D70" s="763">
        <v>0</v>
      </c>
      <c r="E70" s="764">
        <v>0</v>
      </c>
      <c r="F70" s="764">
        <v>500000</v>
      </c>
      <c r="G70" s="763">
        <f>F70/F91*100</f>
        <v>5.1248794756469313E-3</v>
      </c>
      <c r="H70" s="764">
        <v>500000</v>
      </c>
      <c r="I70" s="771">
        <f>H70/H91*100</f>
        <v>5.1206806162882503E-3</v>
      </c>
      <c r="J70" s="766">
        <f t="shared" si="12"/>
        <v>0</v>
      </c>
      <c r="K70" s="766">
        <v>0</v>
      </c>
      <c r="L70" s="764">
        <f t="shared" si="10"/>
        <v>0</v>
      </c>
      <c r="M70" s="764">
        <f t="shared" si="11"/>
        <v>500000</v>
      </c>
      <c r="N70" s="768">
        <f t="shared" si="13"/>
        <v>0</v>
      </c>
      <c r="O70" s="709"/>
      <c r="P70" s="719"/>
      <c r="Q70" s="708"/>
      <c r="R70" s="709"/>
      <c r="S70" s="709"/>
      <c r="T70" s="709"/>
      <c r="U70" s="709"/>
      <c r="V70" s="709"/>
    </row>
    <row r="71" spans="1:22">
      <c r="A71" s="706"/>
      <c r="B71" s="711" t="s">
        <v>312</v>
      </c>
      <c r="C71" s="761" t="s">
        <v>313</v>
      </c>
      <c r="D71" s="763">
        <v>500000</v>
      </c>
      <c r="E71" s="764">
        <v>0</v>
      </c>
      <c r="F71" s="764">
        <v>500000</v>
      </c>
      <c r="G71" s="771">
        <f>F71/F91*100</f>
        <v>5.1248794756469313E-3</v>
      </c>
      <c r="H71" s="764">
        <v>500000</v>
      </c>
      <c r="I71" s="771">
        <f>H71/H91*100</f>
        <v>5.1206806162882503E-3</v>
      </c>
      <c r="J71" s="766">
        <f t="shared" si="12"/>
        <v>0</v>
      </c>
      <c r="K71" s="766">
        <v>0</v>
      </c>
      <c r="L71" s="764">
        <f t="shared" si="10"/>
        <v>0</v>
      </c>
      <c r="M71" s="764">
        <f t="shared" si="11"/>
        <v>500000</v>
      </c>
      <c r="N71" s="768">
        <f>K71/H71*100</f>
        <v>0</v>
      </c>
      <c r="O71" s="709"/>
      <c r="P71" s="717"/>
      <c r="Q71" s="717"/>
      <c r="R71" s="709"/>
      <c r="S71" s="709"/>
      <c r="T71" s="709"/>
      <c r="U71" s="709"/>
      <c r="V71" s="709"/>
    </row>
    <row r="72" spans="1:22" ht="15.75">
      <c r="A72" s="706"/>
      <c r="B72" s="711"/>
      <c r="C72" s="757" t="s">
        <v>67</v>
      </c>
      <c r="D72" s="774">
        <f>SUM(D74:D84)</f>
        <v>387053932</v>
      </c>
      <c r="E72" s="774">
        <v>0</v>
      </c>
      <c r="F72" s="774">
        <f>SUM(F74:F84)</f>
        <v>518287000</v>
      </c>
      <c r="G72" s="775">
        <f>F72/F91*100</f>
        <v>5.3123168175892426</v>
      </c>
      <c r="H72" s="774">
        <f>SUM(H74:H84)</f>
        <v>518287000</v>
      </c>
      <c r="I72" s="776">
        <f>H72/H91*100</f>
        <v>5.3079643891483768</v>
      </c>
      <c r="J72" s="774">
        <f>SUM(J74:J84)</f>
        <v>0</v>
      </c>
      <c r="K72" s="774">
        <f>SUM(K74:K84)</f>
        <v>98213678</v>
      </c>
      <c r="L72" s="774">
        <f t="shared" si="10"/>
        <v>18.949670356385553</v>
      </c>
      <c r="M72" s="774">
        <f>SUM(M74:M84)</f>
        <v>420073322</v>
      </c>
      <c r="N72" s="777">
        <f>K72/H72*100</f>
        <v>18.949670356385553</v>
      </c>
      <c r="O72" s="720"/>
      <c r="P72" s="719"/>
      <c r="Q72" s="709"/>
      <c r="R72" s="709"/>
      <c r="S72" s="709"/>
      <c r="T72" s="709"/>
      <c r="U72" s="709"/>
      <c r="V72" s="709"/>
    </row>
    <row r="73" spans="1:22">
      <c r="A73" s="706"/>
      <c r="B73" s="778" t="s">
        <v>65</v>
      </c>
      <c r="C73" s="761" t="s">
        <v>66</v>
      </c>
      <c r="D73" s="763"/>
      <c r="E73" s="764"/>
      <c r="F73" s="764"/>
      <c r="G73" s="764"/>
      <c r="H73" s="764"/>
      <c r="I73" s="764"/>
      <c r="J73" s="764"/>
      <c r="K73" s="763"/>
      <c r="L73" s="764"/>
      <c r="M73" s="764"/>
      <c r="N73" s="762"/>
      <c r="O73" s="709"/>
      <c r="P73" s="709"/>
      <c r="Q73" s="709"/>
      <c r="R73" s="709"/>
      <c r="S73" s="709"/>
      <c r="T73" s="709"/>
      <c r="U73" s="709"/>
      <c r="V73" s="709"/>
    </row>
    <row r="74" spans="1:22" ht="22.5">
      <c r="A74" s="706"/>
      <c r="B74" s="779" t="s">
        <v>555</v>
      </c>
      <c r="C74" s="274" t="s">
        <v>556</v>
      </c>
      <c r="D74" s="766">
        <v>0</v>
      </c>
      <c r="E74" s="766">
        <v>0</v>
      </c>
      <c r="F74" s="766">
        <v>27000000</v>
      </c>
      <c r="G74" s="780">
        <f>F74/F91*100</f>
        <v>0.27674349168493428</v>
      </c>
      <c r="H74" s="766">
        <v>27000000</v>
      </c>
      <c r="I74" s="781">
        <f>H74/H91*100</f>
        <v>0.27651675327956549</v>
      </c>
      <c r="J74" s="782">
        <f>H74-F74</f>
        <v>0</v>
      </c>
      <c r="K74" s="763">
        <v>8229154</v>
      </c>
      <c r="L74" s="783">
        <f t="shared" ref="L74:L83" si="14">K74/H74*100</f>
        <v>30.47834814814815</v>
      </c>
      <c r="M74" s="767">
        <f>H74-K74</f>
        <v>18770846</v>
      </c>
      <c r="N74" s="733">
        <f t="shared" ref="N74:N83" si="15">K74/H74*100</f>
        <v>30.47834814814815</v>
      </c>
      <c r="O74" s="709"/>
      <c r="P74" s="709"/>
      <c r="Q74" s="709"/>
      <c r="R74" s="709"/>
      <c r="S74" s="709"/>
      <c r="T74" s="709"/>
      <c r="U74" s="709"/>
      <c r="V74" s="709"/>
    </row>
    <row r="75" spans="1:22" ht="33.75">
      <c r="A75" s="706"/>
      <c r="B75" s="732" t="s">
        <v>456</v>
      </c>
      <c r="C75" s="274" t="s">
        <v>557</v>
      </c>
      <c r="D75" s="766">
        <v>1650541</v>
      </c>
      <c r="E75" s="766">
        <v>53.243258064516127</v>
      </c>
      <c r="F75" s="766">
        <v>1396613</v>
      </c>
      <c r="G75" s="780">
        <f>F75/F91*100</f>
        <v>1.4314946598243375E-2</v>
      </c>
      <c r="H75" s="767">
        <v>1396613</v>
      </c>
      <c r="I75" s="781">
        <f>H75/H91*100</f>
        <v>1.4303218235112365E-2</v>
      </c>
      <c r="J75" s="782">
        <f>H75-F75</f>
        <v>0</v>
      </c>
      <c r="K75" s="784"/>
      <c r="L75" s="785">
        <f t="shared" si="14"/>
        <v>0</v>
      </c>
      <c r="M75" s="767">
        <f>H75-K75</f>
        <v>1396613</v>
      </c>
      <c r="N75" s="733">
        <f t="shared" si="15"/>
        <v>0</v>
      </c>
      <c r="O75" s="709"/>
      <c r="P75" s="709"/>
      <c r="Q75" s="719"/>
      <c r="R75" s="709"/>
      <c r="S75" s="709"/>
      <c r="T75" s="709"/>
      <c r="U75" s="709"/>
      <c r="V75" s="709"/>
    </row>
    <row r="76" spans="1:22" ht="22.5">
      <c r="A76" s="706"/>
      <c r="B76" s="732" t="s">
        <v>458</v>
      </c>
      <c r="C76" s="274" t="s">
        <v>558</v>
      </c>
      <c r="D76" s="766">
        <v>0</v>
      </c>
      <c r="E76" s="766">
        <v>0</v>
      </c>
      <c r="F76" s="766">
        <v>474189</v>
      </c>
      <c r="G76" s="786">
        <f>F76/F91*100</f>
        <v>4.8603229473550853E-3</v>
      </c>
      <c r="H76" s="766">
        <v>474189</v>
      </c>
      <c r="I76" s="786">
        <f>H76/H91*100</f>
        <v>4.8563408415142183E-3</v>
      </c>
      <c r="J76" s="782">
        <f>H76-F76</f>
        <v>0</v>
      </c>
      <c r="K76" s="784"/>
      <c r="L76" s="785">
        <f t="shared" si="14"/>
        <v>0</v>
      </c>
      <c r="M76" s="767">
        <f>H76-K76</f>
        <v>474189</v>
      </c>
      <c r="N76" s="733">
        <f t="shared" si="15"/>
        <v>0</v>
      </c>
      <c r="O76" s="709"/>
      <c r="P76" s="709"/>
      <c r="Q76" s="719"/>
      <c r="R76" s="709"/>
      <c r="S76" s="709"/>
      <c r="T76" s="709"/>
      <c r="U76" s="709"/>
      <c r="V76" s="709"/>
    </row>
    <row r="77" spans="1:22" ht="22.5">
      <c r="A77" s="706"/>
      <c r="B77" s="732" t="s">
        <v>559</v>
      </c>
      <c r="C77" s="274" t="s">
        <v>560</v>
      </c>
      <c r="D77" s="766">
        <v>0</v>
      </c>
      <c r="E77" s="766">
        <v>0</v>
      </c>
      <c r="F77" s="766">
        <v>100000000</v>
      </c>
      <c r="G77" s="780">
        <f>F77/F91*100</f>
        <v>1.0249758951293864</v>
      </c>
      <c r="H77" s="767">
        <v>100000000</v>
      </c>
      <c r="I77" s="771">
        <f>H77/H91*100</f>
        <v>1.02413612325765</v>
      </c>
      <c r="J77" s="782">
        <f>H77-F77</f>
        <v>0</v>
      </c>
      <c r="K77" s="784"/>
      <c r="L77" s="785">
        <f t="shared" si="14"/>
        <v>0</v>
      </c>
      <c r="M77" s="767">
        <f>H77-K77</f>
        <v>100000000</v>
      </c>
      <c r="N77" s="733">
        <f t="shared" si="15"/>
        <v>0</v>
      </c>
      <c r="O77" s="709"/>
      <c r="P77" s="709"/>
      <c r="Q77" s="719"/>
      <c r="R77" s="709"/>
      <c r="S77" s="709"/>
      <c r="T77" s="709"/>
      <c r="U77" s="709"/>
      <c r="V77" s="709"/>
    </row>
    <row r="78" spans="1:22">
      <c r="A78" s="706"/>
      <c r="B78" s="732" t="s">
        <v>335</v>
      </c>
      <c r="C78" s="274" t="s">
        <v>336</v>
      </c>
      <c r="D78" s="766">
        <v>2738481</v>
      </c>
      <c r="E78" s="766">
        <v>100</v>
      </c>
      <c r="F78" s="766">
        <v>0</v>
      </c>
      <c r="G78" s="766">
        <v>0</v>
      </c>
      <c r="H78" s="767">
        <v>0</v>
      </c>
      <c r="I78" s="771">
        <v>0</v>
      </c>
      <c r="J78" s="782">
        <f t="shared" ref="J78:J84" si="16">H78-F78</f>
        <v>0</v>
      </c>
      <c r="K78" s="784"/>
      <c r="L78" s="785">
        <v>0</v>
      </c>
      <c r="M78" s="767">
        <f t="shared" ref="M78:M84" si="17">H78-K78</f>
        <v>0</v>
      </c>
      <c r="N78" s="733">
        <v>0</v>
      </c>
      <c r="O78" s="709"/>
      <c r="P78" s="709"/>
      <c r="Q78" s="709"/>
      <c r="R78" s="709"/>
      <c r="S78" s="709"/>
      <c r="T78" s="709"/>
      <c r="U78" s="709"/>
      <c r="V78" s="709"/>
    </row>
    <row r="79" spans="1:22" ht="22.5">
      <c r="A79" s="706"/>
      <c r="B79" s="732" t="s">
        <v>316</v>
      </c>
      <c r="C79" s="274" t="s">
        <v>317</v>
      </c>
      <c r="D79" s="766">
        <v>104390710</v>
      </c>
      <c r="E79" s="766">
        <v>74.564792857142862</v>
      </c>
      <c r="F79" s="766">
        <v>284734178</v>
      </c>
      <c r="G79" s="771">
        <f>F79/F91*100</f>
        <v>2.9184566896947999</v>
      </c>
      <c r="H79" s="767">
        <v>284734178</v>
      </c>
      <c r="I79" s="781">
        <f>H79/H91*100</f>
        <v>2.9160655721587365</v>
      </c>
      <c r="J79" s="782">
        <f t="shared" si="16"/>
        <v>0</v>
      </c>
      <c r="K79" s="784"/>
      <c r="L79" s="785">
        <f t="shared" si="14"/>
        <v>0</v>
      </c>
      <c r="M79" s="767">
        <f t="shared" si="17"/>
        <v>284734178</v>
      </c>
      <c r="N79" s="733">
        <f t="shared" si="15"/>
        <v>0</v>
      </c>
      <c r="O79" s="709"/>
      <c r="P79" s="709"/>
      <c r="Q79" s="709"/>
      <c r="R79" s="709"/>
      <c r="S79" s="709"/>
      <c r="T79" s="709"/>
      <c r="U79" s="709"/>
      <c r="V79" s="709"/>
    </row>
    <row r="80" spans="1:22">
      <c r="A80" s="706"/>
      <c r="B80" s="732" t="s">
        <v>318</v>
      </c>
      <c r="C80" s="274" t="s">
        <v>319</v>
      </c>
      <c r="D80" s="763">
        <v>2743400</v>
      </c>
      <c r="E80" s="764">
        <v>44.45157380672299</v>
      </c>
      <c r="F80" s="764"/>
      <c r="G80" s="766">
        <v>0</v>
      </c>
      <c r="H80" s="767">
        <v>0</v>
      </c>
      <c r="I80" s="771">
        <v>0</v>
      </c>
      <c r="J80" s="767">
        <f t="shared" si="16"/>
        <v>0</v>
      </c>
      <c r="K80" s="767"/>
      <c r="L80" s="785">
        <v>0</v>
      </c>
      <c r="M80" s="767">
        <f t="shared" si="17"/>
        <v>0</v>
      </c>
      <c r="N80" s="733">
        <v>0</v>
      </c>
      <c r="O80" s="709"/>
      <c r="P80" s="709"/>
      <c r="Q80" s="709"/>
      <c r="R80" s="709"/>
      <c r="S80" s="709"/>
      <c r="T80" s="709"/>
      <c r="U80" s="709"/>
      <c r="V80" s="709"/>
    </row>
    <row r="81" spans="1:22">
      <c r="A81" s="706"/>
      <c r="B81" s="732" t="s">
        <v>164</v>
      </c>
      <c r="C81" s="274" t="s">
        <v>165</v>
      </c>
      <c r="D81" s="763">
        <v>4919736</v>
      </c>
      <c r="E81" s="764">
        <v>40.120959767690437</v>
      </c>
      <c r="F81" s="787"/>
      <c r="G81" s="766">
        <v>0</v>
      </c>
      <c r="H81" s="767">
        <v>0</v>
      </c>
      <c r="I81" s="771">
        <v>0</v>
      </c>
      <c r="J81" s="767">
        <f t="shared" si="16"/>
        <v>0</v>
      </c>
      <c r="K81" s="767"/>
      <c r="L81" s="785">
        <v>0</v>
      </c>
      <c r="M81" s="767">
        <f t="shared" si="17"/>
        <v>0</v>
      </c>
      <c r="N81" s="733">
        <v>0</v>
      </c>
      <c r="O81" s="709"/>
      <c r="P81" s="709"/>
      <c r="Q81" s="709"/>
      <c r="R81" s="709"/>
      <c r="S81" s="709"/>
      <c r="T81" s="709"/>
      <c r="U81" s="709"/>
      <c r="V81" s="709"/>
    </row>
    <row r="82" spans="1:22">
      <c r="A82" s="706"/>
      <c r="B82" s="732" t="s">
        <v>542</v>
      </c>
      <c r="C82" s="274" t="s">
        <v>561</v>
      </c>
      <c r="D82" s="763">
        <v>0</v>
      </c>
      <c r="E82" s="764">
        <v>0</v>
      </c>
      <c r="F82" s="787">
        <v>1879198</v>
      </c>
      <c r="G82" s="771">
        <f>F82/F91*100</f>
        <v>1.9261326521753525E-2</v>
      </c>
      <c r="H82" s="767">
        <v>1879198</v>
      </c>
      <c r="I82" s="771">
        <f>H82/H91*100</f>
        <v>1.9245545545535293E-2</v>
      </c>
      <c r="J82" s="767">
        <f t="shared" si="16"/>
        <v>0</v>
      </c>
      <c r="K82" s="767">
        <v>0</v>
      </c>
      <c r="L82" s="785">
        <f t="shared" si="14"/>
        <v>0</v>
      </c>
      <c r="M82" s="767">
        <f t="shared" si="17"/>
        <v>1879198</v>
      </c>
      <c r="N82" s="733">
        <f t="shared" si="15"/>
        <v>0</v>
      </c>
      <c r="O82" s="709"/>
      <c r="P82" s="709"/>
      <c r="Q82" s="709"/>
      <c r="R82" s="709"/>
      <c r="S82" s="709"/>
      <c r="T82" s="709"/>
      <c r="U82" s="709"/>
      <c r="V82" s="709"/>
    </row>
    <row r="83" spans="1:22" ht="22.5">
      <c r="A83" s="706"/>
      <c r="B83" s="732" t="s">
        <v>320</v>
      </c>
      <c r="C83" s="274" t="s">
        <v>562</v>
      </c>
      <c r="D83" s="763">
        <v>261900000</v>
      </c>
      <c r="E83" s="764">
        <v>100</v>
      </c>
      <c r="F83" s="764">
        <v>102802822</v>
      </c>
      <c r="G83" s="771">
        <f>F83/F91*100</f>
        <v>1.0537041450127695</v>
      </c>
      <c r="H83" s="767">
        <v>102802822</v>
      </c>
      <c r="I83" s="781">
        <f>H83/H91*100</f>
        <v>1.0528408358302626</v>
      </c>
      <c r="J83" s="767">
        <f t="shared" si="16"/>
        <v>0</v>
      </c>
      <c r="K83" s="767">
        <v>89984524</v>
      </c>
      <c r="L83" s="785">
        <f t="shared" si="14"/>
        <v>87.531180807468502</v>
      </c>
      <c r="M83" s="767">
        <f t="shared" si="17"/>
        <v>12818298</v>
      </c>
      <c r="N83" s="733">
        <f t="shared" si="15"/>
        <v>87.531180807468502</v>
      </c>
      <c r="O83" s="709"/>
      <c r="P83" s="709"/>
      <c r="Q83" s="709"/>
      <c r="R83" s="709"/>
      <c r="S83" s="709"/>
      <c r="T83" s="709"/>
      <c r="U83" s="709"/>
      <c r="V83" s="709"/>
    </row>
    <row r="84" spans="1:22" ht="42.75" customHeight="1">
      <c r="A84" s="706"/>
      <c r="B84" s="732" t="s">
        <v>321</v>
      </c>
      <c r="C84" s="761" t="s">
        <v>322</v>
      </c>
      <c r="D84" s="763">
        <v>8711064</v>
      </c>
      <c r="E84" s="764">
        <v>93.166459893048128</v>
      </c>
      <c r="F84" s="764"/>
      <c r="G84" s="766">
        <v>0</v>
      </c>
      <c r="H84" s="767"/>
      <c r="I84" s="771">
        <v>0</v>
      </c>
      <c r="J84" s="767">
        <f t="shared" si="16"/>
        <v>0</v>
      </c>
      <c r="K84" s="767"/>
      <c r="L84" s="785">
        <v>0</v>
      </c>
      <c r="M84" s="767">
        <f t="shared" si="17"/>
        <v>0</v>
      </c>
      <c r="N84" s="733">
        <v>0</v>
      </c>
      <c r="O84" s="709"/>
      <c r="P84" s="717"/>
      <c r="Q84" s="709"/>
      <c r="R84" s="709"/>
      <c r="S84" s="709"/>
      <c r="T84" s="709"/>
      <c r="U84" s="709"/>
      <c r="V84" s="709"/>
    </row>
    <row r="85" spans="1:22" ht="22.5">
      <c r="A85" s="706"/>
      <c r="B85" s="732"/>
      <c r="C85" s="788" t="s">
        <v>56</v>
      </c>
      <c r="D85" s="789">
        <f>SUM(D75:D84)</f>
        <v>387053932</v>
      </c>
      <c r="E85" s="789">
        <f>N85</f>
        <v>18.949670356385553</v>
      </c>
      <c r="F85" s="789">
        <f>SUM(F74:F84)</f>
        <v>518287000</v>
      </c>
      <c r="G85" s="790">
        <f>F85/F91*100</f>
        <v>5.3123168175892426</v>
      </c>
      <c r="H85" s="791">
        <f>SUM(H74:H84)</f>
        <v>518287000</v>
      </c>
      <c r="I85" s="790">
        <f>H85/H91*100</f>
        <v>5.3079643891483768</v>
      </c>
      <c r="J85" s="791">
        <v>0</v>
      </c>
      <c r="K85" s="791">
        <f>SUM(K74:K84)</f>
        <v>98213678</v>
      </c>
      <c r="L85" s="791">
        <f>N85</f>
        <v>18.949670356385553</v>
      </c>
      <c r="M85" s="791">
        <f>SUM(M74:M84)</f>
        <v>420073322</v>
      </c>
      <c r="N85" s="731">
        <f t="shared" ref="N85" si="18">K85/H85*100</f>
        <v>18.949670356385553</v>
      </c>
      <c r="O85" s="709"/>
      <c r="P85" s="709"/>
      <c r="Q85" s="709"/>
      <c r="R85" s="709"/>
      <c r="S85" s="709"/>
      <c r="T85" s="709"/>
      <c r="U85" s="709"/>
      <c r="V85" s="709"/>
    </row>
    <row r="86" spans="1:22">
      <c r="A86" s="706"/>
      <c r="B86" s="2428" t="s">
        <v>65</v>
      </c>
      <c r="C86" s="761" t="s">
        <v>66</v>
      </c>
      <c r="D86" s="763"/>
      <c r="E86" s="764"/>
      <c r="F86" s="764"/>
      <c r="G86" s="766"/>
      <c r="H86" s="766"/>
      <c r="I86" s="766"/>
      <c r="J86" s="766"/>
      <c r="K86" s="766"/>
      <c r="L86" s="766"/>
      <c r="M86" s="766"/>
      <c r="N86" s="792"/>
      <c r="O86" s="709"/>
      <c r="P86" s="709"/>
      <c r="Q86" s="709"/>
      <c r="R86" s="709"/>
      <c r="S86" s="709"/>
      <c r="T86" s="709"/>
      <c r="U86" s="709"/>
      <c r="V86" s="709"/>
    </row>
    <row r="87" spans="1:22" ht="15.75">
      <c r="A87" s="706"/>
      <c r="B87" s="2429"/>
      <c r="C87" s="793" t="s">
        <v>57</v>
      </c>
      <c r="D87" s="794">
        <f t="shared" ref="D87:N87" si="19">SUM(D88:D90)</f>
        <v>28819550</v>
      </c>
      <c r="E87" s="794">
        <f t="shared" si="19"/>
        <v>99.998438584316446</v>
      </c>
      <c r="F87" s="794">
        <f t="shared" si="19"/>
        <v>20000000</v>
      </c>
      <c r="G87" s="795">
        <f>F87/F91*100</f>
        <v>0.20499517902587724</v>
      </c>
      <c r="H87" s="796">
        <f t="shared" si="19"/>
        <v>20000000</v>
      </c>
      <c r="I87" s="795">
        <f>H87/H91*100</f>
        <v>0.20482722465153003</v>
      </c>
      <c r="J87" s="796">
        <f t="shared" si="19"/>
        <v>0</v>
      </c>
      <c r="K87" s="796">
        <f t="shared" si="19"/>
        <v>20000000</v>
      </c>
      <c r="L87" s="796">
        <f t="shared" si="19"/>
        <v>100</v>
      </c>
      <c r="M87" s="796">
        <f t="shared" si="19"/>
        <v>0</v>
      </c>
      <c r="N87" s="797">
        <f t="shared" si="19"/>
        <v>0</v>
      </c>
      <c r="O87" s="709"/>
      <c r="P87" s="709"/>
      <c r="Q87" s="709"/>
      <c r="R87" s="709"/>
      <c r="S87" s="709"/>
      <c r="T87" s="709"/>
      <c r="U87" s="709"/>
      <c r="V87" s="709"/>
    </row>
    <row r="88" spans="1:22" ht="22.5">
      <c r="A88" s="706"/>
      <c r="B88" s="798" t="s">
        <v>531</v>
      </c>
      <c r="C88" s="799" t="s">
        <v>532</v>
      </c>
      <c r="D88" s="800">
        <v>0</v>
      </c>
      <c r="E88" s="800">
        <v>0</v>
      </c>
      <c r="F88" s="800">
        <v>0</v>
      </c>
      <c r="G88" s="801">
        <v>0</v>
      </c>
      <c r="H88" s="802">
        <v>0</v>
      </c>
      <c r="I88" s="803">
        <v>0</v>
      </c>
      <c r="J88" s="803">
        <f t="shared" ref="J88:J90" si="20">H88-F88</f>
        <v>0</v>
      </c>
      <c r="K88" s="800"/>
      <c r="L88" s="802">
        <v>0</v>
      </c>
      <c r="M88" s="803">
        <f t="shared" ref="M88:M90" si="21">H88-K88</f>
        <v>0</v>
      </c>
      <c r="N88" s="804">
        <v>0</v>
      </c>
      <c r="O88" s="709"/>
      <c r="P88" s="709"/>
      <c r="Q88" s="709"/>
      <c r="R88" s="709"/>
      <c r="S88" s="709"/>
      <c r="T88" s="709"/>
      <c r="U88" s="709"/>
      <c r="V88" s="709"/>
    </row>
    <row r="89" spans="1:22" ht="35.1" customHeight="1">
      <c r="A89" s="706"/>
      <c r="B89" s="798" t="s">
        <v>465</v>
      </c>
      <c r="C89" s="805" t="s">
        <v>466</v>
      </c>
      <c r="D89" s="803">
        <v>28819550</v>
      </c>
      <c r="E89" s="803">
        <v>99.998438584316446</v>
      </c>
      <c r="F89" s="803">
        <v>0</v>
      </c>
      <c r="G89" s="801">
        <v>0</v>
      </c>
      <c r="H89" s="806">
        <v>0</v>
      </c>
      <c r="I89" s="803">
        <v>0</v>
      </c>
      <c r="J89" s="803">
        <f t="shared" si="20"/>
        <v>0</v>
      </c>
      <c r="K89" s="803"/>
      <c r="L89" s="802">
        <v>0</v>
      </c>
      <c r="M89" s="803">
        <f t="shared" si="21"/>
        <v>0</v>
      </c>
      <c r="N89" s="804">
        <v>0</v>
      </c>
      <c r="O89" s="709"/>
      <c r="P89" s="709"/>
      <c r="Q89" s="709"/>
      <c r="R89" s="709"/>
      <c r="S89" s="709"/>
      <c r="T89" s="709"/>
      <c r="U89" s="709"/>
      <c r="V89" s="709"/>
    </row>
    <row r="90" spans="1:22" ht="35.1" customHeight="1">
      <c r="A90" s="706"/>
      <c r="B90" s="798" t="s">
        <v>467</v>
      </c>
      <c r="C90" s="807" t="s">
        <v>468</v>
      </c>
      <c r="D90" s="803">
        <v>0</v>
      </c>
      <c r="E90" s="803">
        <v>0</v>
      </c>
      <c r="F90" s="802">
        <v>20000000</v>
      </c>
      <c r="G90" s="801">
        <f>F90/F91*100</f>
        <v>0.20499517902587724</v>
      </c>
      <c r="H90" s="802">
        <v>20000000</v>
      </c>
      <c r="I90" s="801">
        <f>H90/H91*100</f>
        <v>0.20482722465153003</v>
      </c>
      <c r="J90" s="767">
        <f t="shared" si="20"/>
        <v>0</v>
      </c>
      <c r="K90" s="800">
        <v>20000000</v>
      </c>
      <c r="L90" s="802">
        <f t="shared" ref="L90" si="22">K90/H90*100</f>
        <v>100</v>
      </c>
      <c r="M90" s="802">
        <f t="shared" si="21"/>
        <v>0</v>
      </c>
      <c r="N90" s="804">
        <v>0</v>
      </c>
      <c r="O90" s="709"/>
      <c r="P90" s="709"/>
      <c r="Q90" s="709"/>
      <c r="R90" s="709"/>
      <c r="S90" s="709"/>
      <c r="T90" s="709"/>
      <c r="U90" s="709"/>
      <c r="V90" s="709"/>
    </row>
    <row r="91" spans="1:22" ht="35.1" customHeight="1" thickBot="1">
      <c r="A91" s="706"/>
      <c r="B91" s="808"/>
      <c r="C91" s="809" t="s">
        <v>62</v>
      </c>
      <c r="D91" s="810">
        <f>D62+D72+D87</f>
        <v>8905722525</v>
      </c>
      <c r="E91" s="810">
        <f>E62+E72+E87</f>
        <v>197.69843858431645</v>
      </c>
      <c r="F91" s="810">
        <f>F62+F87+F85</f>
        <v>9756327000</v>
      </c>
      <c r="G91" s="810">
        <f>G62+G72+G87</f>
        <v>100</v>
      </c>
      <c r="H91" s="810">
        <f>H62+H87+H85</f>
        <v>9764327000</v>
      </c>
      <c r="I91" s="810">
        <f>I62+I72+I87</f>
        <v>100</v>
      </c>
      <c r="J91" s="810">
        <f>J62+J72+J87</f>
        <v>8000000</v>
      </c>
      <c r="K91" s="810">
        <f>K62+K87+K85</f>
        <v>2710416951</v>
      </c>
      <c r="L91" s="810"/>
      <c r="M91" s="810">
        <f>M62+M72+M87</f>
        <v>7053910049</v>
      </c>
      <c r="N91" s="811"/>
      <c r="O91" s="709"/>
      <c r="P91" s="717"/>
      <c r="Q91" s="709"/>
      <c r="R91" s="709"/>
      <c r="S91" s="709"/>
      <c r="T91" s="709"/>
      <c r="U91" s="709"/>
      <c r="V91" s="709"/>
    </row>
    <row r="92" spans="1:22" ht="35.1" customHeight="1" thickTop="1">
      <c r="A92" s="693"/>
      <c r="B92" s="812"/>
      <c r="C92" s="812"/>
      <c r="D92" s="812"/>
      <c r="E92" s="812"/>
      <c r="F92" s="813"/>
      <c r="G92" s="812"/>
      <c r="H92" s="813"/>
      <c r="I92" s="812"/>
      <c r="J92" s="813"/>
      <c r="K92" s="813">
        <f>K91-K59</f>
        <v>0</v>
      </c>
      <c r="L92" s="813"/>
      <c r="M92" s="813"/>
      <c r="N92" s="812"/>
    </row>
    <row r="93" spans="1:22" ht="35.1" customHeight="1">
      <c r="A93" s="693"/>
      <c r="B93" s="657"/>
      <c r="C93" s="693"/>
      <c r="D93" s="693"/>
      <c r="E93" s="693"/>
      <c r="F93" s="693"/>
      <c r="G93" s="693"/>
      <c r="H93" s="693"/>
      <c r="I93" s="693"/>
      <c r="J93" s="693"/>
      <c r="K93" s="693"/>
      <c r="L93" s="693"/>
      <c r="M93" s="693"/>
      <c r="N93" s="693"/>
    </row>
    <row r="94" spans="1:22" ht="35.1" customHeight="1">
      <c r="A94" s="693"/>
      <c r="B94" s="2408" t="s">
        <v>408</v>
      </c>
      <c r="C94" s="814" t="s">
        <v>410</v>
      </c>
      <c r="D94" s="2430" t="s">
        <v>409</v>
      </c>
      <c r="E94" s="2430"/>
      <c r="F94" s="815" t="s">
        <v>410</v>
      </c>
      <c r="G94" s="2431"/>
      <c r="H94" s="2432"/>
      <c r="I94" s="2432"/>
      <c r="J94" s="2433"/>
    </row>
    <row r="95" spans="1:22" ht="35.1" customHeight="1">
      <c r="A95" s="693"/>
      <c r="B95" s="2408"/>
      <c r="C95" s="814" t="s">
        <v>411</v>
      </c>
      <c r="D95" s="2430"/>
      <c r="E95" s="2430"/>
      <c r="F95" s="815" t="s">
        <v>411</v>
      </c>
      <c r="G95" s="2431"/>
      <c r="H95" s="2432"/>
      <c r="I95" s="2432"/>
      <c r="J95" s="2433"/>
    </row>
    <row r="96" spans="1:22" ht="35.1" customHeight="1">
      <c r="A96" s="693"/>
      <c r="B96" s="2408"/>
      <c r="C96" s="814" t="s">
        <v>563</v>
      </c>
      <c r="D96" s="2430"/>
      <c r="E96" s="2430"/>
      <c r="F96" s="815" t="s">
        <v>412</v>
      </c>
      <c r="G96" s="2431"/>
      <c r="H96" s="2432"/>
      <c r="I96" s="2432"/>
      <c r="J96" s="2433"/>
    </row>
    <row r="97" spans="1:19" ht="35.1" customHeight="1"/>
    <row r="98" spans="1:19" ht="35.1" customHeight="1">
      <c r="A98" s="693"/>
      <c r="B98" s="661"/>
      <c r="C98" s="693"/>
      <c r="D98" s="693"/>
      <c r="E98" s="693"/>
      <c r="F98" s="693"/>
      <c r="G98" s="693"/>
      <c r="H98" s="693"/>
      <c r="I98" s="693"/>
      <c r="J98" s="693"/>
      <c r="K98" s="693"/>
      <c r="L98" s="693"/>
      <c r="M98" s="693"/>
      <c r="N98" s="693"/>
      <c r="O98" s="693"/>
      <c r="P98" s="693"/>
      <c r="Q98" s="693"/>
      <c r="R98" s="693"/>
      <c r="S98" s="693"/>
    </row>
    <row r="99" spans="1:19" ht="35.1" customHeight="1">
      <c r="A99" s="693"/>
      <c r="B99" s="661"/>
      <c r="C99" s="693"/>
      <c r="D99" s="693"/>
      <c r="E99" s="693"/>
      <c r="F99" s="693"/>
      <c r="G99" s="693"/>
      <c r="H99" s="693"/>
      <c r="I99" s="693"/>
      <c r="J99" s="693"/>
      <c r="K99" s="693"/>
      <c r="L99" s="693"/>
      <c r="M99" s="693"/>
      <c r="N99" s="693"/>
      <c r="O99" s="693"/>
      <c r="P99" s="693"/>
      <c r="Q99" s="693"/>
      <c r="R99" s="693"/>
    </row>
    <row r="100" spans="1:19" ht="35.1" customHeight="1">
      <c r="A100" s="693"/>
      <c r="B100" s="1884" t="s">
        <v>68</v>
      </c>
      <c r="C100" s="1884"/>
      <c r="D100" s="1884"/>
      <c r="E100" s="1884"/>
      <c r="F100" s="1884"/>
      <c r="G100" s="1884"/>
      <c r="H100" s="1884"/>
      <c r="I100" s="1884"/>
      <c r="J100" s="1884"/>
      <c r="K100" s="1884"/>
      <c r="L100" s="1884"/>
      <c r="M100" s="1884"/>
      <c r="N100" s="1884"/>
      <c r="O100" s="1884"/>
      <c r="P100" s="1884"/>
      <c r="Q100" s="693"/>
      <c r="R100" s="693"/>
    </row>
    <row r="101" spans="1:19" ht="35.1" customHeight="1" thickBot="1">
      <c r="A101" s="693"/>
      <c r="B101" s="2434" t="s">
        <v>540</v>
      </c>
      <c r="C101" s="2434"/>
      <c r="D101" s="2434"/>
      <c r="E101" s="2434"/>
      <c r="F101" s="2434"/>
      <c r="G101" s="2434"/>
      <c r="H101" s="2434"/>
      <c r="I101" s="2434"/>
      <c r="J101" s="2434"/>
      <c r="K101" s="2434"/>
      <c r="L101" s="2434"/>
      <c r="M101" s="2434"/>
      <c r="N101" s="2434"/>
      <c r="O101" s="2434"/>
      <c r="P101" s="2434"/>
      <c r="Q101" s="2434"/>
      <c r="R101" s="2434"/>
    </row>
    <row r="102" spans="1:19" ht="35.1" customHeight="1" thickTop="1" thickBot="1">
      <c r="A102" s="2343"/>
      <c r="B102" s="2344" t="s">
        <v>0</v>
      </c>
      <c r="C102" s="2346" t="s">
        <v>28</v>
      </c>
      <c r="D102" s="2346" t="s">
        <v>45</v>
      </c>
      <c r="E102" s="2346" t="s">
        <v>1</v>
      </c>
      <c r="F102" s="2346" t="s">
        <v>2</v>
      </c>
      <c r="G102" s="2346" t="s">
        <v>3</v>
      </c>
      <c r="H102" s="2346" t="s">
        <v>4</v>
      </c>
      <c r="I102" s="2348" t="s">
        <v>5</v>
      </c>
      <c r="J102" s="2348"/>
      <c r="K102" s="2348"/>
      <c r="L102" s="2348"/>
      <c r="M102" s="2348"/>
      <c r="N102" s="2348"/>
      <c r="O102" s="2348"/>
      <c r="P102" s="2348"/>
      <c r="Q102" s="2348"/>
      <c r="R102" s="2349"/>
    </row>
    <row r="103" spans="1:19" ht="35.1" customHeight="1" thickTop="1" thickBot="1">
      <c r="A103" s="2343"/>
      <c r="B103" s="2345"/>
      <c r="C103" s="2347"/>
      <c r="D103" s="2347"/>
      <c r="E103" s="2347"/>
      <c r="F103" s="2347"/>
      <c r="G103" s="2347"/>
      <c r="H103" s="2347"/>
      <c r="I103" s="816" t="s">
        <v>365</v>
      </c>
      <c r="J103" s="816" t="s">
        <v>366</v>
      </c>
      <c r="K103" s="816" t="s">
        <v>358</v>
      </c>
      <c r="L103" s="816" t="s">
        <v>359</v>
      </c>
      <c r="M103" s="816" t="s">
        <v>360</v>
      </c>
      <c r="N103" s="816" t="s">
        <v>361</v>
      </c>
      <c r="O103" s="816" t="s">
        <v>362</v>
      </c>
      <c r="P103" s="816" t="s">
        <v>363</v>
      </c>
      <c r="Q103" s="817" t="s">
        <v>364</v>
      </c>
      <c r="R103" s="818"/>
    </row>
    <row r="104" spans="1:19" ht="35.1" customHeight="1" thickTop="1">
      <c r="A104" s="693"/>
      <c r="B104" s="2345"/>
      <c r="C104" s="2347"/>
      <c r="D104" s="2347"/>
      <c r="E104" s="2347"/>
      <c r="F104" s="2347"/>
      <c r="G104" s="819" t="s">
        <v>7</v>
      </c>
      <c r="H104" s="2347"/>
      <c r="I104" s="820" t="s">
        <v>69</v>
      </c>
      <c r="J104" s="820" t="s">
        <v>70</v>
      </c>
      <c r="K104" s="820" t="s">
        <v>8</v>
      </c>
      <c r="L104" s="820" t="s">
        <v>71</v>
      </c>
      <c r="M104" s="820" t="s">
        <v>72</v>
      </c>
      <c r="N104" s="820" t="s">
        <v>73</v>
      </c>
      <c r="O104" s="820" t="s">
        <v>74</v>
      </c>
      <c r="P104" s="820" t="s">
        <v>75</v>
      </c>
      <c r="Q104" s="821" t="s">
        <v>9</v>
      </c>
      <c r="R104" s="822" t="s">
        <v>6</v>
      </c>
    </row>
    <row r="105" spans="1:19" ht="35.1" customHeight="1">
      <c r="A105" s="693"/>
      <c r="B105" s="823" t="s">
        <v>337</v>
      </c>
      <c r="C105" s="824" t="s">
        <v>356</v>
      </c>
      <c r="D105" s="825" t="s">
        <v>33</v>
      </c>
      <c r="E105" s="826" t="s">
        <v>375</v>
      </c>
      <c r="F105" s="827" t="s">
        <v>10</v>
      </c>
      <c r="G105" s="826">
        <v>2026</v>
      </c>
      <c r="H105" s="825" t="s">
        <v>11</v>
      </c>
      <c r="I105" s="828">
        <v>3000000</v>
      </c>
      <c r="J105" s="828">
        <v>515287000</v>
      </c>
      <c r="K105" s="828">
        <v>5797665000</v>
      </c>
      <c r="L105" s="828">
        <v>1086775000</v>
      </c>
      <c r="M105" s="828">
        <v>2213000000</v>
      </c>
      <c r="N105" s="828">
        <v>0</v>
      </c>
      <c r="O105" s="828">
        <v>0</v>
      </c>
      <c r="P105" s="828">
        <v>600000</v>
      </c>
      <c r="Q105" s="828">
        <v>120000000</v>
      </c>
      <c r="R105" s="829">
        <f>SUM(I105:Q105)</f>
        <v>9736327000</v>
      </c>
      <c r="S105" s="215"/>
    </row>
    <row r="106" spans="1:19" ht="35.1" customHeight="1">
      <c r="A106" s="693"/>
      <c r="B106" s="823" t="s">
        <v>337</v>
      </c>
      <c r="C106" s="824" t="s">
        <v>356</v>
      </c>
      <c r="D106" s="825" t="s">
        <v>33</v>
      </c>
      <c r="E106" s="826" t="s">
        <v>375</v>
      </c>
      <c r="F106" s="827" t="s">
        <v>10</v>
      </c>
      <c r="G106" s="826">
        <v>2026</v>
      </c>
      <c r="H106" s="825" t="s">
        <v>12</v>
      </c>
      <c r="I106" s="828">
        <v>27000000</v>
      </c>
      <c r="J106" s="828">
        <v>491287000</v>
      </c>
      <c r="K106" s="828">
        <v>5797665000</v>
      </c>
      <c r="L106" s="828">
        <v>1086775000</v>
      </c>
      <c r="M106" s="828">
        <v>2209900000</v>
      </c>
      <c r="N106" s="828">
        <v>0</v>
      </c>
      <c r="O106" s="828">
        <v>0</v>
      </c>
      <c r="P106" s="828">
        <v>3700000</v>
      </c>
      <c r="Q106" s="828">
        <v>128000000</v>
      </c>
      <c r="R106" s="829">
        <f t="shared" ref="R106:R117" si="23">SUM(I106:Q106)</f>
        <v>9744327000</v>
      </c>
      <c r="S106" s="215"/>
    </row>
    <row r="107" spans="1:19" ht="35.1" customHeight="1">
      <c r="A107" s="693"/>
      <c r="B107" s="823" t="s">
        <v>337</v>
      </c>
      <c r="C107" s="824" t="s">
        <v>356</v>
      </c>
      <c r="D107" s="825" t="s">
        <v>33</v>
      </c>
      <c r="E107" s="826" t="s">
        <v>375</v>
      </c>
      <c r="F107" s="827" t="s">
        <v>10</v>
      </c>
      <c r="G107" s="826">
        <v>2026</v>
      </c>
      <c r="H107" s="825" t="s">
        <v>13</v>
      </c>
      <c r="I107" s="830">
        <v>8229154</v>
      </c>
      <c r="J107" s="830">
        <v>89984524</v>
      </c>
      <c r="K107" s="830">
        <v>1851477355</v>
      </c>
      <c r="L107" s="830">
        <v>308573041</v>
      </c>
      <c r="M107" s="830">
        <v>393900507</v>
      </c>
      <c r="N107" s="830">
        <v>0</v>
      </c>
      <c r="O107" s="830">
        <v>0</v>
      </c>
      <c r="P107" s="830">
        <v>3056967</v>
      </c>
      <c r="Q107" s="830">
        <v>35195403</v>
      </c>
      <c r="R107" s="829">
        <f t="shared" si="23"/>
        <v>2690416951</v>
      </c>
    </row>
    <row r="108" spans="1:19" ht="35.1" customHeight="1">
      <c r="A108" s="693"/>
      <c r="B108" s="823" t="s">
        <v>337</v>
      </c>
      <c r="C108" s="824" t="s">
        <v>356</v>
      </c>
      <c r="D108" s="825" t="s">
        <v>33</v>
      </c>
      <c r="E108" s="826" t="s">
        <v>375</v>
      </c>
      <c r="F108" s="827" t="s">
        <v>10</v>
      </c>
      <c r="G108" s="826">
        <v>2026</v>
      </c>
      <c r="H108" s="825" t="s">
        <v>14</v>
      </c>
      <c r="I108" s="831"/>
      <c r="J108" s="831"/>
      <c r="K108" s="831"/>
      <c r="L108" s="831"/>
      <c r="M108" s="831">
        <v>181486079</v>
      </c>
      <c r="N108" s="831"/>
      <c r="O108" s="831"/>
      <c r="P108" s="831"/>
      <c r="Q108" s="832"/>
      <c r="R108" s="829">
        <f t="shared" si="23"/>
        <v>181486079</v>
      </c>
    </row>
    <row r="109" spans="1:19" ht="35.1" customHeight="1">
      <c r="A109" s="693"/>
      <c r="B109" s="823" t="s">
        <v>337</v>
      </c>
      <c r="C109" s="824" t="s">
        <v>356</v>
      </c>
      <c r="D109" s="825" t="s">
        <v>33</v>
      </c>
      <c r="E109" s="826" t="s">
        <v>564</v>
      </c>
      <c r="F109" s="827" t="s">
        <v>533</v>
      </c>
      <c r="G109" s="826">
        <v>2026</v>
      </c>
      <c r="H109" s="825" t="s">
        <v>11</v>
      </c>
      <c r="I109" s="828"/>
      <c r="J109" s="828">
        <v>20000000</v>
      </c>
      <c r="K109" s="828"/>
      <c r="L109" s="828"/>
      <c r="M109" s="828"/>
      <c r="N109" s="828"/>
      <c r="O109" s="828"/>
      <c r="P109" s="828"/>
      <c r="Q109" s="833"/>
      <c r="R109" s="829">
        <f t="shared" si="23"/>
        <v>20000000</v>
      </c>
      <c r="S109" s="215"/>
    </row>
    <row r="110" spans="1:19" ht="35.1" customHeight="1">
      <c r="A110" s="693"/>
      <c r="B110" s="823" t="s">
        <v>337</v>
      </c>
      <c r="C110" s="824" t="s">
        <v>356</v>
      </c>
      <c r="D110" s="825" t="s">
        <v>33</v>
      </c>
      <c r="E110" s="826" t="s">
        <v>564</v>
      </c>
      <c r="F110" s="827" t="s">
        <v>533</v>
      </c>
      <c r="G110" s="826">
        <v>2026</v>
      </c>
      <c r="H110" s="825" t="s">
        <v>12</v>
      </c>
      <c r="I110" s="828"/>
      <c r="J110" s="828">
        <v>20000000</v>
      </c>
      <c r="K110" s="828"/>
      <c r="L110" s="828"/>
      <c r="M110" s="828"/>
      <c r="N110" s="828"/>
      <c r="O110" s="828"/>
      <c r="P110" s="828"/>
      <c r="Q110" s="833"/>
      <c r="R110" s="829">
        <f t="shared" si="23"/>
        <v>20000000</v>
      </c>
    </row>
    <row r="111" spans="1:19" ht="35.1" customHeight="1">
      <c r="A111" s="693"/>
      <c r="B111" s="823" t="s">
        <v>337</v>
      </c>
      <c r="C111" s="824" t="s">
        <v>356</v>
      </c>
      <c r="D111" s="825" t="s">
        <v>33</v>
      </c>
      <c r="E111" s="826" t="s">
        <v>564</v>
      </c>
      <c r="F111" s="827" t="s">
        <v>533</v>
      </c>
      <c r="G111" s="826">
        <v>2026</v>
      </c>
      <c r="H111" s="825" t="s">
        <v>13</v>
      </c>
      <c r="I111" s="828"/>
      <c r="J111" s="828">
        <v>20000000</v>
      </c>
      <c r="K111" s="828"/>
      <c r="L111" s="828"/>
      <c r="M111" s="828"/>
      <c r="N111" s="828"/>
      <c r="O111" s="828"/>
      <c r="P111" s="828"/>
      <c r="Q111" s="833"/>
      <c r="R111" s="829">
        <f t="shared" si="23"/>
        <v>20000000</v>
      </c>
    </row>
    <row r="112" spans="1:19" ht="35.1" customHeight="1">
      <c r="A112" s="693"/>
      <c r="B112" s="823" t="s">
        <v>337</v>
      </c>
      <c r="C112" s="824" t="s">
        <v>356</v>
      </c>
      <c r="D112" s="825" t="s">
        <v>33</v>
      </c>
      <c r="E112" s="826" t="s">
        <v>564</v>
      </c>
      <c r="F112" s="827" t="s">
        <v>533</v>
      </c>
      <c r="G112" s="826">
        <v>2026</v>
      </c>
      <c r="H112" s="825" t="s">
        <v>14</v>
      </c>
      <c r="I112" s="831"/>
      <c r="J112" s="831"/>
      <c r="K112" s="831"/>
      <c r="L112" s="831"/>
      <c r="M112" s="831"/>
      <c r="N112" s="831"/>
      <c r="O112" s="831"/>
      <c r="P112" s="831"/>
      <c r="Q112" s="832"/>
      <c r="R112" s="829">
        <f t="shared" si="23"/>
        <v>0</v>
      </c>
    </row>
    <row r="113" spans="1:22" ht="35.1" customHeight="1">
      <c r="A113" s="693"/>
      <c r="B113" s="823" t="s">
        <v>337</v>
      </c>
      <c r="C113" s="824" t="s">
        <v>356</v>
      </c>
      <c r="D113" s="825" t="s">
        <v>33</v>
      </c>
      <c r="E113" s="826"/>
      <c r="F113" s="827" t="s">
        <v>6</v>
      </c>
      <c r="G113" s="826">
        <v>2026</v>
      </c>
      <c r="H113" s="825" t="s">
        <v>11</v>
      </c>
      <c r="I113" s="828">
        <f>I105</f>
        <v>3000000</v>
      </c>
      <c r="J113" s="828">
        <f>J105+J109</f>
        <v>535287000</v>
      </c>
      <c r="K113" s="828">
        <f t="shared" ref="K113:Q116" si="24">K105</f>
        <v>5797665000</v>
      </c>
      <c r="L113" s="828">
        <f t="shared" si="24"/>
        <v>1086775000</v>
      </c>
      <c r="M113" s="828">
        <f t="shared" si="24"/>
        <v>2213000000</v>
      </c>
      <c r="N113" s="828">
        <f t="shared" si="24"/>
        <v>0</v>
      </c>
      <c r="O113" s="828">
        <f t="shared" si="24"/>
        <v>0</v>
      </c>
      <c r="P113" s="828">
        <f t="shared" si="24"/>
        <v>600000</v>
      </c>
      <c r="Q113" s="828">
        <f t="shared" si="24"/>
        <v>120000000</v>
      </c>
      <c r="R113" s="829">
        <f t="shared" si="23"/>
        <v>9756327000</v>
      </c>
    </row>
    <row r="114" spans="1:22" ht="35.1" customHeight="1">
      <c r="A114" s="693"/>
      <c r="B114" s="823" t="s">
        <v>337</v>
      </c>
      <c r="C114" s="824" t="s">
        <v>356</v>
      </c>
      <c r="D114" s="825" t="s">
        <v>33</v>
      </c>
      <c r="E114" s="826"/>
      <c r="F114" s="827" t="s">
        <v>6</v>
      </c>
      <c r="G114" s="826">
        <v>2026</v>
      </c>
      <c r="H114" s="825" t="s">
        <v>12</v>
      </c>
      <c r="I114" s="828">
        <f>I106</f>
        <v>27000000</v>
      </c>
      <c r="J114" s="828">
        <f>J106+J110</f>
        <v>511287000</v>
      </c>
      <c r="K114" s="828">
        <f t="shared" si="24"/>
        <v>5797665000</v>
      </c>
      <c r="L114" s="828">
        <f t="shared" si="24"/>
        <v>1086775000</v>
      </c>
      <c r="M114" s="828">
        <f t="shared" si="24"/>
        <v>2209900000</v>
      </c>
      <c r="N114" s="828">
        <f t="shared" si="24"/>
        <v>0</v>
      </c>
      <c r="O114" s="828">
        <f t="shared" si="24"/>
        <v>0</v>
      </c>
      <c r="P114" s="828">
        <f t="shared" si="24"/>
        <v>3700000</v>
      </c>
      <c r="Q114" s="828">
        <f t="shared" si="24"/>
        <v>128000000</v>
      </c>
      <c r="R114" s="829">
        <f t="shared" si="23"/>
        <v>9764327000</v>
      </c>
    </row>
    <row r="115" spans="1:22" ht="35.1" customHeight="1">
      <c r="A115" s="693"/>
      <c r="B115" s="823" t="s">
        <v>337</v>
      </c>
      <c r="C115" s="824" t="s">
        <v>356</v>
      </c>
      <c r="D115" s="825" t="s">
        <v>33</v>
      </c>
      <c r="E115" s="826"/>
      <c r="F115" s="827" t="s">
        <v>6</v>
      </c>
      <c r="G115" s="826">
        <v>2026</v>
      </c>
      <c r="H115" s="825" t="s">
        <v>13</v>
      </c>
      <c r="I115" s="830">
        <f>I107</f>
        <v>8229154</v>
      </c>
      <c r="J115" s="830">
        <f>J107+J111</f>
        <v>109984524</v>
      </c>
      <c r="K115" s="830">
        <f t="shared" si="24"/>
        <v>1851477355</v>
      </c>
      <c r="L115" s="830">
        <f t="shared" si="24"/>
        <v>308573041</v>
      </c>
      <c r="M115" s="830">
        <f t="shared" si="24"/>
        <v>393900507</v>
      </c>
      <c r="N115" s="830">
        <f t="shared" si="24"/>
        <v>0</v>
      </c>
      <c r="O115" s="830">
        <f t="shared" si="24"/>
        <v>0</v>
      </c>
      <c r="P115" s="830">
        <f t="shared" si="24"/>
        <v>3056967</v>
      </c>
      <c r="Q115" s="830">
        <f t="shared" si="24"/>
        <v>35195403</v>
      </c>
      <c r="R115" s="829">
        <f t="shared" si="23"/>
        <v>2710416951</v>
      </c>
    </row>
    <row r="116" spans="1:22" ht="35.1" customHeight="1">
      <c r="A116" s="693"/>
      <c r="B116" s="823" t="s">
        <v>337</v>
      </c>
      <c r="C116" s="824" t="s">
        <v>356</v>
      </c>
      <c r="D116" s="825" t="s">
        <v>33</v>
      </c>
      <c r="E116" s="826"/>
      <c r="F116" s="827" t="s">
        <v>6</v>
      </c>
      <c r="G116" s="826">
        <v>2026</v>
      </c>
      <c r="H116" s="825" t="s">
        <v>14</v>
      </c>
      <c r="I116" s="828">
        <f>I108</f>
        <v>0</v>
      </c>
      <c r="J116" s="828">
        <f>J108</f>
        <v>0</v>
      </c>
      <c r="K116" s="828">
        <f t="shared" si="24"/>
        <v>0</v>
      </c>
      <c r="L116" s="828">
        <f t="shared" si="24"/>
        <v>0</v>
      </c>
      <c r="M116" s="828">
        <f t="shared" si="24"/>
        <v>181486079</v>
      </c>
      <c r="N116" s="828">
        <f t="shared" si="24"/>
        <v>0</v>
      </c>
      <c r="O116" s="828">
        <f t="shared" si="24"/>
        <v>0</v>
      </c>
      <c r="P116" s="828">
        <f t="shared" si="24"/>
        <v>0</v>
      </c>
      <c r="Q116" s="828">
        <f t="shared" si="24"/>
        <v>0</v>
      </c>
      <c r="R116" s="829">
        <f t="shared" si="23"/>
        <v>181486079</v>
      </c>
    </row>
    <row r="117" spans="1:22" ht="35.1" customHeight="1">
      <c r="A117" s="693"/>
      <c r="B117" s="834" t="s">
        <v>337</v>
      </c>
      <c r="C117" s="835" t="s">
        <v>356</v>
      </c>
      <c r="D117" s="836" t="s">
        <v>15</v>
      </c>
      <c r="E117" s="837"/>
      <c r="F117" s="838"/>
      <c r="G117" s="837">
        <v>2026</v>
      </c>
      <c r="H117" s="836"/>
      <c r="I117" s="839">
        <f>I114-I115</f>
        <v>18770846</v>
      </c>
      <c r="J117" s="839">
        <f>J114-J115</f>
        <v>401302476</v>
      </c>
      <c r="K117" s="839">
        <f>K114-K115</f>
        <v>3946187645</v>
      </c>
      <c r="L117" s="839">
        <f>L114-L115</f>
        <v>778201959</v>
      </c>
      <c r="M117" s="839">
        <f>M114-M115-M116</f>
        <v>1634513414</v>
      </c>
      <c r="N117" s="839">
        <v>0</v>
      </c>
      <c r="O117" s="839">
        <v>0</v>
      </c>
      <c r="P117" s="839">
        <f>P114-P115</f>
        <v>643033</v>
      </c>
      <c r="Q117" s="839">
        <f>Q114-Q115</f>
        <v>92804597</v>
      </c>
      <c r="R117" s="829">
        <f t="shared" si="23"/>
        <v>6872423970</v>
      </c>
    </row>
    <row r="118" spans="1:22" ht="35.1" customHeight="1" thickBot="1">
      <c r="A118" s="693"/>
      <c r="B118" s="840" t="s">
        <v>337</v>
      </c>
      <c r="C118" s="841" t="s">
        <v>356</v>
      </c>
      <c r="D118" s="842" t="s">
        <v>16</v>
      </c>
      <c r="E118" s="843"/>
      <c r="F118" s="844"/>
      <c r="G118" s="843">
        <v>2026</v>
      </c>
      <c r="H118" s="842"/>
      <c r="I118" s="845">
        <f>I115/I114*100</f>
        <v>30.47834814814815</v>
      </c>
      <c r="J118" s="845">
        <f t="shared" ref="J118:R118" si="25">J115/J114*100</f>
        <v>21.51130852143708</v>
      </c>
      <c r="K118" s="845">
        <f t="shared" si="25"/>
        <v>31.934879904237306</v>
      </c>
      <c r="L118" s="845">
        <f t="shared" si="25"/>
        <v>28.393461480067174</v>
      </c>
      <c r="M118" s="845">
        <f t="shared" si="25"/>
        <v>17.824358885017421</v>
      </c>
      <c r="N118" s="845">
        <v>0</v>
      </c>
      <c r="O118" s="845">
        <v>0</v>
      </c>
      <c r="P118" s="845">
        <f t="shared" si="25"/>
        <v>82.620729729729732</v>
      </c>
      <c r="Q118" s="845">
        <f t="shared" si="25"/>
        <v>27.496408593749997</v>
      </c>
      <c r="R118" s="845">
        <f t="shared" si="25"/>
        <v>27.758359086089602</v>
      </c>
    </row>
    <row r="119" spans="1:22" ht="45" customHeight="1" thickTop="1">
      <c r="A119" s="1911"/>
      <c r="B119" s="1911"/>
      <c r="C119" s="1911"/>
      <c r="D119" s="693"/>
      <c r="E119" s="693"/>
      <c r="F119" s="693"/>
      <c r="G119" s="693"/>
      <c r="H119" s="693"/>
      <c r="I119" s="693"/>
      <c r="J119" s="846"/>
      <c r="K119" s="847"/>
      <c r="L119" s="693"/>
      <c r="M119" s="693"/>
      <c r="N119" s="693"/>
      <c r="O119" s="693"/>
      <c r="P119" s="693"/>
      <c r="Q119" s="693"/>
      <c r="R119" s="693"/>
    </row>
    <row r="120" spans="1:22" ht="35.1" customHeight="1">
      <c r="A120" s="693"/>
      <c r="B120" s="693"/>
      <c r="C120" s="693"/>
      <c r="D120" s="2408" t="s">
        <v>416</v>
      </c>
      <c r="E120" s="656" t="s">
        <v>410</v>
      </c>
      <c r="F120" s="2409"/>
      <c r="G120" s="2409"/>
      <c r="H120" s="2409"/>
      <c r="I120" s="2410" t="s">
        <v>409</v>
      </c>
      <c r="J120" s="656" t="s">
        <v>410</v>
      </c>
      <c r="K120" s="2409"/>
      <c r="L120" s="2409"/>
      <c r="M120" s="2409"/>
      <c r="N120" s="693"/>
      <c r="O120" s="693"/>
      <c r="P120" s="693"/>
      <c r="Q120" s="848"/>
      <c r="R120" s="693"/>
    </row>
    <row r="121" spans="1:22" ht="35.1" customHeight="1">
      <c r="A121" s="693"/>
      <c r="B121" s="693"/>
      <c r="C121" s="693"/>
      <c r="D121" s="2408"/>
      <c r="E121" s="656" t="s">
        <v>411</v>
      </c>
      <c r="F121" s="2409"/>
      <c r="G121" s="2409"/>
      <c r="H121" s="2409"/>
      <c r="I121" s="2411"/>
      <c r="J121" s="656" t="s">
        <v>411</v>
      </c>
      <c r="K121" s="2409"/>
      <c r="L121" s="2409"/>
      <c r="M121" s="2409"/>
      <c r="N121" s="693"/>
      <c r="O121" s="693"/>
      <c r="P121" s="693"/>
      <c r="R121" s="693"/>
    </row>
    <row r="122" spans="1:22" ht="35.1" customHeight="1">
      <c r="A122" s="693"/>
      <c r="B122" s="693"/>
      <c r="C122" s="693"/>
      <c r="D122" s="2408"/>
      <c r="E122" s="656" t="s">
        <v>412</v>
      </c>
      <c r="F122" s="2342" t="s">
        <v>565</v>
      </c>
      <c r="G122" s="2342"/>
      <c r="H122" s="2342"/>
      <c r="I122" s="2412"/>
      <c r="J122" s="656" t="s">
        <v>412</v>
      </c>
      <c r="K122" s="2409"/>
      <c r="L122" s="2409"/>
      <c r="M122" s="2409"/>
      <c r="N122" s="693"/>
      <c r="O122" s="693"/>
      <c r="P122" s="693"/>
      <c r="Q122" s="693"/>
      <c r="R122" s="693"/>
    </row>
    <row r="123" spans="1:22" ht="35.1" customHeight="1"/>
    <row r="124" spans="1:22" ht="35.1" customHeight="1"/>
    <row r="125" spans="1:22" ht="35.1" customHeight="1">
      <c r="A125" s="849"/>
      <c r="B125" s="850"/>
      <c r="C125" s="849"/>
      <c r="D125" s="849"/>
      <c r="E125" s="849"/>
      <c r="F125" s="849"/>
      <c r="G125" s="849"/>
      <c r="H125" s="849"/>
      <c r="I125" s="849"/>
      <c r="J125" s="849"/>
      <c r="K125" s="849"/>
      <c r="L125" s="849"/>
      <c r="M125" s="849"/>
      <c r="N125" s="849"/>
      <c r="O125" s="849"/>
      <c r="P125" s="849"/>
      <c r="Q125" s="849"/>
      <c r="R125" s="849"/>
      <c r="S125" s="849"/>
      <c r="T125" s="851"/>
      <c r="U125" s="851"/>
      <c r="V125" s="851"/>
    </row>
    <row r="126" spans="1:22" ht="35.1" customHeight="1">
      <c r="A126" s="849"/>
      <c r="B126" s="2413" t="s">
        <v>78</v>
      </c>
      <c r="C126" s="2413"/>
      <c r="D126" s="2413"/>
      <c r="E126" s="2413"/>
      <c r="F126" s="2413"/>
      <c r="G126" s="2413"/>
      <c r="H126" s="2413"/>
      <c r="I126" s="2413"/>
      <c r="J126" s="2413"/>
      <c r="K126" s="2413"/>
      <c r="L126" s="2413"/>
      <c r="M126" s="2413"/>
      <c r="N126" s="2413"/>
      <c r="O126" s="2413"/>
      <c r="P126" s="2413"/>
      <c r="Q126" s="2413"/>
      <c r="R126" s="2413"/>
      <c r="S126" s="2413"/>
      <c r="T126" s="851"/>
      <c r="U126" s="851"/>
      <c r="V126" s="851"/>
    </row>
    <row r="127" spans="1:22" ht="35.1" customHeight="1" thickBot="1">
      <c r="A127" s="849"/>
      <c r="B127" s="2389" t="s">
        <v>540</v>
      </c>
      <c r="C127" s="2389"/>
      <c r="D127" s="2389"/>
      <c r="E127" s="2389"/>
      <c r="F127" s="2389"/>
      <c r="G127" s="2389"/>
      <c r="H127" s="2389"/>
      <c r="I127" s="2389"/>
      <c r="J127" s="2389"/>
      <c r="K127" s="2389"/>
      <c r="L127" s="2389"/>
      <c r="M127" s="2389"/>
      <c r="N127" s="2389"/>
      <c r="O127" s="2389"/>
      <c r="P127" s="2389"/>
      <c r="Q127" s="2389"/>
      <c r="R127" s="2389"/>
      <c r="S127" s="2389"/>
      <c r="T127" s="851"/>
      <c r="U127" s="851"/>
      <c r="V127" s="851"/>
    </row>
    <row r="128" spans="1:22" ht="35.1" customHeight="1" thickTop="1">
      <c r="A128" s="706"/>
      <c r="B128" s="852" t="s">
        <v>376</v>
      </c>
      <c r="C128" s="2421" t="s">
        <v>19</v>
      </c>
      <c r="D128" s="2421"/>
      <c r="E128" s="2421"/>
      <c r="F128" s="853" t="s">
        <v>20</v>
      </c>
      <c r="G128" s="2422" t="s">
        <v>337</v>
      </c>
      <c r="H128" s="2422"/>
      <c r="I128" s="2422"/>
      <c r="J128" s="2422"/>
      <c r="K128" s="2422"/>
      <c r="L128" s="2422"/>
      <c r="M128" s="2422"/>
      <c r="N128" s="2422"/>
      <c r="O128" s="2422"/>
      <c r="P128" s="2422"/>
      <c r="Q128" s="2422"/>
      <c r="R128" s="2422"/>
      <c r="S128" s="2422"/>
      <c r="T128" s="709"/>
      <c r="U128" s="709"/>
      <c r="V128" s="709"/>
    </row>
    <row r="129" spans="1:22" ht="35.1" customHeight="1">
      <c r="A129" s="706"/>
      <c r="B129" s="854" t="s">
        <v>377</v>
      </c>
      <c r="C129" s="2405" t="s">
        <v>33</v>
      </c>
      <c r="D129" s="2405"/>
      <c r="E129" s="2405"/>
      <c r="F129" s="855" t="s">
        <v>49</v>
      </c>
      <c r="G129" s="2406" t="s">
        <v>356</v>
      </c>
      <c r="H129" s="2406"/>
      <c r="I129" s="2406"/>
      <c r="J129" s="2406"/>
      <c r="K129" s="2406"/>
      <c r="L129" s="2406"/>
      <c r="M129" s="2406"/>
      <c r="N129" s="2406"/>
      <c r="O129" s="2406"/>
      <c r="P129" s="2406"/>
      <c r="Q129" s="2406"/>
      <c r="R129" s="2406"/>
      <c r="S129" s="2406"/>
      <c r="T129" s="709"/>
      <c r="U129" s="709"/>
      <c r="V129" s="709"/>
    </row>
    <row r="130" spans="1:22" ht="35.1" customHeight="1">
      <c r="A130" s="706"/>
      <c r="B130" s="2407" t="s">
        <v>79</v>
      </c>
      <c r="C130" s="2414" t="s">
        <v>80</v>
      </c>
      <c r="D130" s="2415" t="s">
        <v>81</v>
      </c>
      <c r="E130" s="2416" t="s">
        <v>51</v>
      </c>
      <c r="F130" s="2416"/>
      <c r="G130" s="2416"/>
      <c r="H130" s="2416" t="s">
        <v>82</v>
      </c>
      <c r="I130" s="2416"/>
      <c r="J130" s="2416"/>
      <c r="K130" s="2416" t="s">
        <v>82</v>
      </c>
      <c r="L130" s="2416"/>
      <c r="M130" s="2416"/>
      <c r="N130" s="2416" t="s">
        <v>82</v>
      </c>
      <c r="O130" s="2416"/>
      <c r="P130" s="2416"/>
      <c r="Q130" s="2417" t="s">
        <v>83</v>
      </c>
      <c r="R130" s="2417"/>
      <c r="S130" s="2417"/>
      <c r="T130" s="709"/>
      <c r="U130" s="709"/>
      <c r="V130" s="709"/>
    </row>
    <row r="131" spans="1:22" ht="35.1" customHeight="1">
      <c r="A131" s="706"/>
      <c r="B131" s="2407"/>
      <c r="C131" s="2414"/>
      <c r="D131" s="2415"/>
      <c r="E131" s="856" t="s">
        <v>380</v>
      </c>
      <c r="F131" s="857" t="s">
        <v>381</v>
      </c>
      <c r="G131" s="858" t="s">
        <v>382</v>
      </c>
      <c r="H131" s="859" t="s">
        <v>383</v>
      </c>
      <c r="I131" s="857" t="s">
        <v>384</v>
      </c>
      <c r="J131" s="860" t="s">
        <v>385</v>
      </c>
      <c r="K131" s="859" t="s">
        <v>386</v>
      </c>
      <c r="L131" s="857" t="s">
        <v>84</v>
      </c>
      <c r="M131" s="860" t="s">
        <v>85</v>
      </c>
      <c r="N131" s="859" t="s">
        <v>86</v>
      </c>
      <c r="O131" s="857" t="s">
        <v>87</v>
      </c>
      <c r="P131" s="860" t="s">
        <v>88</v>
      </c>
      <c r="Q131" s="859" t="s">
        <v>89</v>
      </c>
      <c r="R131" s="857" t="s">
        <v>90</v>
      </c>
      <c r="S131" s="861" t="s">
        <v>91</v>
      </c>
      <c r="T131" s="709"/>
      <c r="U131" s="709"/>
      <c r="V131" s="709"/>
    </row>
    <row r="132" spans="1:22" ht="35.1" customHeight="1" thickBot="1">
      <c r="A132" s="706"/>
      <c r="B132" s="862"/>
      <c r="C132" s="863"/>
      <c r="D132" s="863"/>
      <c r="E132" s="863" t="s">
        <v>341</v>
      </c>
      <c r="F132" s="863" t="s">
        <v>342</v>
      </c>
      <c r="G132" s="863" t="s">
        <v>343</v>
      </c>
      <c r="H132" s="863" t="s">
        <v>344</v>
      </c>
      <c r="I132" s="863" t="s">
        <v>345</v>
      </c>
      <c r="J132" s="863" t="s">
        <v>346</v>
      </c>
      <c r="K132" s="863" t="s">
        <v>387</v>
      </c>
      <c r="L132" s="863" t="s">
        <v>347</v>
      </c>
      <c r="M132" s="863" t="s">
        <v>348</v>
      </c>
      <c r="N132" s="863" t="s">
        <v>388</v>
      </c>
      <c r="O132" s="863" t="s">
        <v>389</v>
      </c>
      <c r="P132" s="863" t="s">
        <v>390</v>
      </c>
      <c r="Q132" s="863" t="s">
        <v>391</v>
      </c>
      <c r="R132" s="863" t="s">
        <v>392</v>
      </c>
      <c r="S132" s="864" t="s">
        <v>393</v>
      </c>
      <c r="T132" s="709"/>
      <c r="U132" s="709"/>
      <c r="V132" s="709"/>
    </row>
    <row r="133" spans="1:22" ht="35.1" customHeight="1" thickTop="1">
      <c r="A133" s="849"/>
      <c r="B133" s="343" t="s">
        <v>92</v>
      </c>
      <c r="C133" s="292"/>
      <c r="D133" s="865"/>
      <c r="E133" s="866"/>
      <c r="F133" s="865"/>
      <c r="G133" s="866"/>
      <c r="H133" s="865"/>
      <c r="I133" s="866"/>
      <c r="J133" s="295"/>
      <c r="K133" s="293"/>
      <c r="L133" s="294"/>
      <c r="M133" s="295"/>
      <c r="N133" s="293"/>
      <c r="O133" s="294"/>
      <c r="P133" s="295"/>
      <c r="Q133" s="293"/>
      <c r="R133" s="294"/>
      <c r="S133" s="296"/>
      <c r="T133" s="851"/>
      <c r="U133" s="851"/>
      <c r="V133" s="851"/>
    </row>
    <row r="134" spans="1:22" ht="35.1" customHeight="1">
      <c r="A134" s="867"/>
      <c r="B134" s="273" t="s">
        <v>298</v>
      </c>
      <c r="C134" s="868" t="s">
        <v>299</v>
      </c>
      <c r="D134" s="799" t="s">
        <v>323</v>
      </c>
      <c r="E134" s="342">
        <v>4215</v>
      </c>
      <c r="F134" s="342">
        <v>6409674757</v>
      </c>
      <c r="G134" s="342">
        <f>F134/E134</f>
        <v>1520682.0301304865</v>
      </c>
      <c r="H134" s="869">
        <v>4594</v>
      </c>
      <c r="I134" s="870">
        <v>7005040000</v>
      </c>
      <c r="J134" s="871">
        <f>I134/H134</f>
        <v>1524823.6830648673</v>
      </c>
      <c r="K134" s="872">
        <v>4594</v>
      </c>
      <c r="L134" s="870">
        <v>7013039999.6999998</v>
      </c>
      <c r="M134" s="873">
        <f>L134/K134</f>
        <v>1526565.0848280366</v>
      </c>
      <c r="N134" s="298">
        <v>4174</v>
      </c>
      <c r="O134" s="874">
        <v>2195245799</v>
      </c>
      <c r="P134" s="875">
        <f>O134/N134</f>
        <v>525933.34906564443</v>
      </c>
      <c r="Q134" s="876">
        <f>P134-G134</f>
        <v>-994748.68106484204</v>
      </c>
      <c r="R134" s="876">
        <f>P134-J134</f>
        <v>-998890.33399922284</v>
      </c>
      <c r="S134" s="877">
        <f>P134-K134</f>
        <v>521339.34906564443</v>
      </c>
      <c r="T134" s="878"/>
      <c r="U134" s="879"/>
      <c r="V134" s="879"/>
    </row>
    <row r="135" spans="1:22" ht="35.1" customHeight="1">
      <c r="A135" s="867"/>
      <c r="B135" s="273" t="s">
        <v>300</v>
      </c>
      <c r="C135" s="868" t="s">
        <v>301</v>
      </c>
      <c r="D135" s="799" t="s">
        <v>324</v>
      </c>
      <c r="E135" s="342">
        <v>4370</v>
      </c>
      <c r="F135" s="342">
        <v>1960000809</v>
      </c>
      <c r="G135" s="342">
        <f t="shared" ref="G135:G141" si="26">F135/E135</f>
        <v>448512.77093821508</v>
      </c>
      <c r="H135" s="869">
        <v>4819</v>
      </c>
      <c r="I135" s="870">
        <v>2080900000</v>
      </c>
      <c r="J135" s="871">
        <f t="shared" ref="J135:J153" si="27">I135/H135</f>
        <v>431811.57916580205</v>
      </c>
      <c r="K135" s="872">
        <v>4819</v>
      </c>
      <c r="L135" s="870">
        <v>2080900000</v>
      </c>
      <c r="M135" s="873">
        <f t="shared" ref="M135:M153" si="28">L135/K135</f>
        <v>431811.57916580205</v>
      </c>
      <c r="N135" s="298">
        <v>4170</v>
      </c>
      <c r="O135" s="297">
        <v>381953819</v>
      </c>
      <c r="P135" s="875">
        <f t="shared" ref="P135:P151" si="29">O135/N135</f>
        <v>91595.640047961628</v>
      </c>
      <c r="Q135" s="876">
        <f t="shared" ref="Q135:Q155" si="30">P135-G135</f>
        <v>-356917.13089025347</v>
      </c>
      <c r="R135" s="876">
        <f t="shared" ref="R135:R155" si="31">P135-J135</f>
        <v>-340215.93911784043</v>
      </c>
      <c r="S135" s="877">
        <f t="shared" ref="S135:S155" si="32">P135-K135</f>
        <v>86776.640047961628</v>
      </c>
      <c r="T135" s="879"/>
      <c r="U135" s="878"/>
      <c r="V135" s="878"/>
    </row>
    <row r="136" spans="1:22" ht="35.1" customHeight="1">
      <c r="A136" s="867"/>
      <c r="B136" s="273" t="s">
        <v>302</v>
      </c>
      <c r="C136" s="868" t="s">
        <v>303</v>
      </c>
      <c r="D136" s="799" t="s">
        <v>325</v>
      </c>
      <c r="E136" s="342">
        <v>102</v>
      </c>
      <c r="F136" s="342">
        <v>6714195</v>
      </c>
      <c r="G136" s="342">
        <f t="shared" si="26"/>
        <v>65825.441176470587</v>
      </c>
      <c r="H136" s="869">
        <v>120</v>
      </c>
      <c r="I136" s="870">
        <v>8000000</v>
      </c>
      <c r="J136" s="871">
        <f t="shared" si="27"/>
        <v>66666.666666666672</v>
      </c>
      <c r="K136" s="872">
        <v>120</v>
      </c>
      <c r="L136" s="297">
        <v>8000000</v>
      </c>
      <c r="M136" s="873">
        <f t="shared" si="28"/>
        <v>66666.666666666672</v>
      </c>
      <c r="N136" s="298">
        <v>66</v>
      </c>
      <c r="O136" s="297">
        <v>2100350</v>
      </c>
      <c r="P136" s="875">
        <f t="shared" si="29"/>
        <v>31823.484848484848</v>
      </c>
      <c r="Q136" s="876">
        <f t="shared" si="30"/>
        <v>-34001.956327985739</v>
      </c>
      <c r="R136" s="876">
        <f t="shared" si="31"/>
        <v>-34843.181818181823</v>
      </c>
      <c r="S136" s="877">
        <f t="shared" si="32"/>
        <v>31703.484848484848</v>
      </c>
      <c r="T136" s="879"/>
      <c r="U136" s="878"/>
      <c r="V136" s="878"/>
    </row>
    <row r="137" spans="1:22" ht="35.1" customHeight="1">
      <c r="A137" s="867"/>
      <c r="B137" s="273" t="s">
        <v>304</v>
      </c>
      <c r="C137" s="868" t="s">
        <v>305</v>
      </c>
      <c r="D137" s="799" t="s">
        <v>326</v>
      </c>
      <c r="E137" s="342">
        <v>20</v>
      </c>
      <c r="F137" s="342">
        <v>4500000</v>
      </c>
      <c r="G137" s="342">
        <f t="shared" si="26"/>
        <v>225000</v>
      </c>
      <c r="H137" s="869">
        <v>40</v>
      </c>
      <c r="I137" s="870">
        <v>4500000</v>
      </c>
      <c r="J137" s="871">
        <f t="shared" si="27"/>
        <v>112500</v>
      </c>
      <c r="K137" s="872">
        <v>40</v>
      </c>
      <c r="L137" s="297">
        <v>4500000</v>
      </c>
      <c r="M137" s="873">
        <f t="shared" si="28"/>
        <v>112500</v>
      </c>
      <c r="N137" s="298">
        <v>20</v>
      </c>
      <c r="O137" s="297">
        <v>1846275</v>
      </c>
      <c r="P137" s="875">
        <f t="shared" si="29"/>
        <v>92313.75</v>
      </c>
      <c r="Q137" s="876">
        <f t="shared" si="30"/>
        <v>-132686.25</v>
      </c>
      <c r="R137" s="876">
        <f t="shared" si="31"/>
        <v>-20186.25</v>
      </c>
      <c r="S137" s="877">
        <f t="shared" si="32"/>
        <v>92273.75</v>
      </c>
      <c r="T137" s="878"/>
      <c r="U137" s="878"/>
      <c r="V137" s="878"/>
    </row>
    <row r="138" spans="1:22" ht="35.1" customHeight="1">
      <c r="A138" s="867"/>
      <c r="B138" s="273" t="s">
        <v>306</v>
      </c>
      <c r="C138" s="868" t="s">
        <v>307</v>
      </c>
      <c r="D138" s="799" t="s">
        <v>327</v>
      </c>
      <c r="E138" s="342">
        <v>477</v>
      </c>
      <c r="F138" s="342">
        <v>100436794</v>
      </c>
      <c r="G138" s="342">
        <f t="shared" si="26"/>
        <v>210559.31656184487</v>
      </c>
      <c r="H138" s="869">
        <v>313</v>
      </c>
      <c r="I138" s="870">
        <v>108600000</v>
      </c>
      <c r="J138" s="871">
        <f t="shared" si="27"/>
        <v>346964.85623003193</v>
      </c>
      <c r="K138" s="872">
        <v>313</v>
      </c>
      <c r="L138" s="297">
        <v>108600000</v>
      </c>
      <c r="M138" s="873">
        <f t="shared" si="28"/>
        <v>346964.85623003193</v>
      </c>
      <c r="N138" s="298">
        <v>527</v>
      </c>
      <c r="O138" s="297">
        <v>9958602</v>
      </c>
      <c r="P138" s="875">
        <f t="shared" si="29"/>
        <v>18896.777988614802</v>
      </c>
      <c r="Q138" s="876">
        <f t="shared" si="30"/>
        <v>-191662.53857323006</v>
      </c>
      <c r="R138" s="876">
        <f t="shared" si="31"/>
        <v>-328068.07824141713</v>
      </c>
      <c r="S138" s="877">
        <f t="shared" si="32"/>
        <v>18583.777988614802</v>
      </c>
      <c r="T138" s="878"/>
      <c r="U138" s="878"/>
      <c r="V138" s="878"/>
    </row>
    <row r="139" spans="1:22" ht="35.1" customHeight="1">
      <c r="A139" s="867"/>
      <c r="B139" s="273" t="s">
        <v>308</v>
      </c>
      <c r="C139" s="868" t="s">
        <v>309</v>
      </c>
      <c r="D139" s="799" t="s">
        <v>328</v>
      </c>
      <c r="E139" s="342">
        <v>190</v>
      </c>
      <c r="F139" s="342">
        <v>8022488</v>
      </c>
      <c r="G139" s="342">
        <f t="shared" si="26"/>
        <v>42223.621052631577</v>
      </c>
      <c r="H139" s="869">
        <v>109</v>
      </c>
      <c r="I139" s="870">
        <v>10000000</v>
      </c>
      <c r="J139" s="871">
        <f t="shared" si="27"/>
        <v>91743.119266055044</v>
      </c>
      <c r="K139" s="872">
        <v>109</v>
      </c>
      <c r="L139" s="297">
        <v>10000000</v>
      </c>
      <c r="M139" s="873">
        <f t="shared" si="28"/>
        <v>91743.119266055044</v>
      </c>
      <c r="N139" s="298">
        <v>109</v>
      </c>
      <c r="O139" s="297">
        <v>1098428</v>
      </c>
      <c r="P139" s="875">
        <f t="shared" si="29"/>
        <v>10077.321100917432</v>
      </c>
      <c r="Q139" s="876">
        <f t="shared" si="30"/>
        <v>-32146.299951714143</v>
      </c>
      <c r="R139" s="876">
        <f t="shared" si="31"/>
        <v>-81665.798165137618</v>
      </c>
      <c r="S139" s="877">
        <f t="shared" si="32"/>
        <v>9968.321100917432</v>
      </c>
      <c r="T139" s="878"/>
      <c r="U139" s="878"/>
      <c r="V139" s="878"/>
    </row>
    <row r="140" spans="1:22" ht="35.1" customHeight="1">
      <c r="A140" s="867"/>
      <c r="B140" s="273" t="s">
        <v>310</v>
      </c>
      <c r="C140" s="868" t="s">
        <v>311</v>
      </c>
      <c r="D140" s="799" t="s">
        <v>328</v>
      </c>
      <c r="E140" s="342">
        <v>4</v>
      </c>
      <c r="F140" s="342">
        <v>0</v>
      </c>
      <c r="G140" s="342">
        <f t="shared" si="26"/>
        <v>0</v>
      </c>
      <c r="H140" s="869">
        <v>1</v>
      </c>
      <c r="I140" s="870">
        <v>500000</v>
      </c>
      <c r="J140" s="871">
        <f t="shared" si="27"/>
        <v>500000</v>
      </c>
      <c r="K140" s="872">
        <v>1</v>
      </c>
      <c r="L140" s="297">
        <v>500000</v>
      </c>
      <c r="M140" s="873">
        <f t="shared" si="28"/>
        <v>500000</v>
      </c>
      <c r="N140" s="298">
        <v>1</v>
      </c>
      <c r="O140" s="297">
        <v>0</v>
      </c>
      <c r="P140" s="875">
        <f t="shared" si="29"/>
        <v>0</v>
      </c>
      <c r="Q140" s="876">
        <f t="shared" si="30"/>
        <v>0</v>
      </c>
      <c r="R140" s="876">
        <f t="shared" si="31"/>
        <v>-500000</v>
      </c>
      <c r="S140" s="877">
        <f t="shared" si="32"/>
        <v>-1</v>
      </c>
      <c r="T140" s="878"/>
      <c r="U140" s="878"/>
      <c r="V140" s="878"/>
    </row>
    <row r="141" spans="1:22" ht="35.1" customHeight="1" thickBot="1">
      <c r="A141" s="867"/>
      <c r="B141" s="880" t="s">
        <v>312</v>
      </c>
      <c r="C141" s="881" t="s">
        <v>313</v>
      </c>
      <c r="D141" s="882" t="s">
        <v>328</v>
      </c>
      <c r="E141" s="883">
        <v>38</v>
      </c>
      <c r="F141" s="883">
        <v>500000</v>
      </c>
      <c r="G141" s="883">
        <f t="shared" si="26"/>
        <v>13157.894736842105</v>
      </c>
      <c r="H141" s="884">
        <v>3</v>
      </c>
      <c r="I141" s="885">
        <v>500000</v>
      </c>
      <c r="J141" s="886">
        <f t="shared" si="27"/>
        <v>166666.66666666666</v>
      </c>
      <c r="K141" s="887">
        <v>3</v>
      </c>
      <c r="L141" s="888">
        <v>500000</v>
      </c>
      <c r="M141" s="889">
        <f t="shared" si="28"/>
        <v>166666.66666666666</v>
      </c>
      <c r="N141" s="890">
        <v>3</v>
      </c>
      <c r="O141" s="888">
        <v>0</v>
      </c>
      <c r="P141" s="891">
        <f t="shared" si="29"/>
        <v>0</v>
      </c>
      <c r="Q141" s="892">
        <f t="shared" si="30"/>
        <v>-13157.894736842105</v>
      </c>
      <c r="R141" s="892">
        <f t="shared" si="31"/>
        <v>-166666.66666666666</v>
      </c>
      <c r="S141" s="893">
        <f t="shared" si="32"/>
        <v>-3</v>
      </c>
      <c r="T141" s="878"/>
      <c r="U141" s="878"/>
      <c r="V141" s="878"/>
    </row>
    <row r="142" spans="1:22" ht="35.1" customHeight="1" thickTop="1">
      <c r="A142" s="867"/>
      <c r="B142" s="894" t="s">
        <v>555</v>
      </c>
      <c r="C142" s="895" t="s">
        <v>556</v>
      </c>
      <c r="D142" s="895" t="s">
        <v>331</v>
      </c>
      <c r="E142" s="896">
        <v>0</v>
      </c>
      <c r="F142" s="896">
        <v>0</v>
      </c>
      <c r="G142" s="896">
        <v>0</v>
      </c>
      <c r="H142" s="897">
        <v>2</v>
      </c>
      <c r="I142" s="898">
        <v>27000000</v>
      </c>
      <c r="J142" s="899">
        <f t="shared" si="27"/>
        <v>13500000</v>
      </c>
      <c r="K142" s="897">
        <v>2</v>
      </c>
      <c r="L142" s="898">
        <v>27000000</v>
      </c>
      <c r="M142" s="899">
        <f t="shared" si="28"/>
        <v>13500000</v>
      </c>
      <c r="N142" s="900">
        <v>2</v>
      </c>
      <c r="O142" s="898">
        <v>8229154</v>
      </c>
      <c r="P142" s="901">
        <f t="shared" si="29"/>
        <v>4114577</v>
      </c>
      <c r="Q142" s="902">
        <f t="shared" si="30"/>
        <v>4114577</v>
      </c>
      <c r="R142" s="902">
        <f t="shared" si="31"/>
        <v>-9385423</v>
      </c>
      <c r="S142" s="903">
        <f t="shared" si="32"/>
        <v>4114575</v>
      </c>
      <c r="T142" s="878"/>
      <c r="U142" s="878"/>
      <c r="V142" s="878"/>
    </row>
    <row r="143" spans="1:22" ht="35.1" customHeight="1">
      <c r="A143" s="867"/>
      <c r="B143" s="904" t="s">
        <v>456</v>
      </c>
      <c r="C143" s="905" t="s">
        <v>557</v>
      </c>
      <c r="D143" s="799" t="s">
        <v>331</v>
      </c>
      <c r="E143" s="906">
        <v>9</v>
      </c>
      <c r="F143" s="342">
        <v>1650541</v>
      </c>
      <c r="G143" s="906">
        <f>F143/E143</f>
        <v>183393.44444444444</v>
      </c>
      <c r="H143" s="907">
        <v>9</v>
      </c>
      <c r="I143" s="908">
        <v>1396613</v>
      </c>
      <c r="J143" s="909">
        <f t="shared" si="27"/>
        <v>155179.22222222222</v>
      </c>
      <c r="K143" s="907">
        <v>9</v>
      </c>
      <c r="L143" s="908">
        <v>1396613</v>
      </c>
      <c r="M143" s="909">
        <f t="shared" si="28"/>
        <v>155179.22222222222</v>
      </c>
      <c r="N143" s="910">
        <v>9</v>
      </c>
      <c r="O143" s="908">
        <v>0</v>
      </c>
      <c r="P143" s="901">
        <f t="shared" si="29"/>
        <v>0</v>
      </c>
      <c r="Q143" s="911">
        <f t="shared" si="30"/>
        <v>-183393.44444444444</v>
      </c>
      <c r="R143" s="911">
        <f t="shared" si="31"/>
        <v>-155179.22222222222</v>
      </c>
      <c r="S143" s="912">
        <f t="shared" si="32"/>
        <v>-9</v>
      </c>
      <c r="T143" s="878"/>
      <c r="U143" s="878"/>
      <c r="V143" s="878"/>
    </row>
    <row r="144" spans="1:22" ht="35.1" customHeight="1">
      <c r="A144" s="867"/>
      <c r="B144" s="904" t="s">
        <v>458</v>
      </c>
      <c r="C144" s="905" t="s">
        <v>558</v>
      </c>
      <c r="D144" s="799" t="s">
        <v>331</v>
      </c>
      <c r="E144" s="906">
        <v>0</v>
      </c>
      <c r="F144" s="906">
        <v>0</v>
      </c>
      <c r="G144" s="906">
        <v>0</v>
      </c>
      <c r="H144" s="907">
        <v>9</v>
      </c>
      <c r="I144" s="908">
        <v>474189</v>
      </c>
      <c r="J144" s="909">
        <f t="shared" si="27"/>
        <v>52687.666666666664</v>
      </c>
      <c r="K144" s="907">
        <v>9</v>
      </c>
      <c r="L144" s="908">
        <v>474189</v>
      </c>
      <c r="M144" s="909">
        <f t="shared" si="28"/>
        <v>52687.666666666664</v>
      </c>
      <c r="N144" s="910">
        <v>9</v>
      </c>
      <c r="O144" s="908">
        <v>0</v>
      </c>
      <c r="P144" s="901">
        <f t="shared" si="29"/>
        <v>0</v>
      </c>
      <c r="Q144" s="911">
        <f t="shared" si="30"/>
        <v>0</v>
      </c>
      <c r="R144" s="911">
        <f t="shared" si="31"/>
        <v>-52687.666666666664</v>
      </c>
      <c r="S144" s="912">
        <f t="shared" si="32"/>
        <v>-9</v>
      </c>
      <c r="T144" s="878"/>
      <c r="U144" s="878"/>
      <c r="V144" s="878"/>
    </row>
    <row r="145" spans="1:22" ht="35.1" customHeight="1">
      <c r="A145" s="867"/>
      <c r="B145" s="904" t="s">
        <v>559</v>
      </c>
      <c r="C145" s="905" t="s">
        <v>560</v>
      </c>
      <c r="D145" s="799" t="s">
        <v>331</v>
      </c>
      <c r="E145" s="906">
        <v>0</v>
      </c>
      <c r="F145" s="906">
        <v>0</v>
      </c>
      <c r="G145" s="906">
        <v>0</v>
      </c>
      <c r="H145" s="907">
        <v>1</v>
      </c>
      <c r="I145" s="908">
        <v>100000000</v>
      </c>
      <c r="J145" s="909">
        <f t="shared" si="27"/>
        <v>100000000</v>
      </c>
      <c r="K145" s="907">
        <v>1</v>
      </c>
      <c r="L145" s="908">
        <v>100000000</v>
      </c>
      <c r="M145" s="909">
        <f t="shared" si="28"/>
        <v>100000000</v>
      </c>
      <c r="N145" s="910">
        <v>1</v>
      </c>
      <c r="O145" s="908">
        <v>0</v>
      </c>
      <c r="P145" s="901">
        <f t="shared" si="29"/>
        <v>0</v>
      </c>
      <c r="Q145" s="911">
        <f t="shared" si="30"/>
        <v>0</v>
      </c>
      <c r="R145" s="911">
        <f t="shared" si="31"/>
        <v>-100000000</v>
      </c>
      <c r="S145" s="912">
        <f t="shared" si="32"/>
        <v>-1</v>
      </c>
      <c r="T145" s="878"/>
      <c r="U145" s="878"/>
      <c r="V145" s="878"/>
    </row>
    <row r="146" spans="1:22" ht="35.1" customHeight="1">
      <c r="A146" s="867"/>
      <c r="B146" s="913" t="s">
        <v>335</v>
      </c>
      <c r="C146" s="799" t="s">
        <v>336</v>
      </c>
      <c r="D146" s="799" t="s">
        <v>403</v>
      </c>
      <c r="E146" s="342">
        <v>700</v>
      </c>
      <c r="F146" s="342">
        <v>2738481</v>
      </c>
      <c r="G146" s="342">
        <v>3912.1157142857141</v>
      </c>
      <c r="H146" s="869">
        <v>0</v>
      </c>
      <c r="I146" s="870">
        <v>0</v>
      </c>
      <c r="J146" s="909">
        <v>0</v>
      </c>
      <c r="K146" s="869">
        <v>0</v>
      </c>
      <c r="L146" s="870">
        <v>0</v>
      </c>
      <c r="M146" s="909">
        <v>0</v>
      </c>
      <c r="N146" s="914">
        <v>0</v>
      </c>
      <c r="O146" s="870"/>
      <c r="P146" s="901">
        <v>0</v>
      </c>
      <c r="Q146" s="911">
        <f t="shared" si="30"/>
        <v>-3912.1157142857141</v>
      </c>
      <c r="R146" s="911">
        <f t="shared" si="31"/>
        <v>0</v>
      </c>
      <c r="S146" s="912">
        <f t="shared" si="32"/>
        <v>0</v>
      </c>
      <c r="T146" s="878"/>
      <c r="U146" s="879"/>
      <c r="V146" s="878"/>
    </row>
    <row r="147" spans="1:22" ht="35.1" customHeight="1">
      <c r="A147" s="867"/>
      <c r="B147" s="915" t="s">
        <v>316</v>
      </c>
      <c r="C147" s="799" t="s">
        <v>330</v>
      </c>
      <c r="D147" s="799" t="s">
        <v>331</v>
      </c>
      <c r="E147" s="342">
        <v>1</v>
      </c>
      <c r="F147" s="342">
        <v>104390710</v>
      </c>
      <c r="G147" s="342">
        <v>104390710</v>
      </c>
      <c r="H147" s="869">
        <v>1</v>
      </c>
      <c r="I147" s="870">
        <v>284734178</v>
      </c>
      <c r="J147" s="909">
        <f t="shared" si="27"/>
        <v>284734178</v>
      </c>
      <c r="K147" s="869">
        <v>1</v>
      </c>
      <c r="L147" s="870">
        <v>284734178</v>
      </c>
      <c r="M147" s="909">
        <f t="shared" si="28"/>
        <v>284734178</v>
      </c>
      <c r="N147" s="914">
        <v>1</v>
      </c>
      <c r="O147" s="870">
        <v>0</v>
      </c>
      <c r="P147" s="901">
        <f t="shared" si="29"/>
        <v>0</v>
      </c>
      <c r="Q147" s="911">
        <f t="shared" si="30"/>
        <v>-104390710</v>
      </c>
      <c r="R147" s="911">
        <f t="shared" si="31"/>
        <v>-284734178</v>
      </c>
      <c r="S147" s="912">
        <f t="shared" si="32"/>
        <v>-1</v>
      </c>
      <c r="T147" s="878"/>
      <c r="U147" s="878"/>
      <c r="V147" s="878"/>
    </row>
    <row r="148" spans="1:22" ht="35.1" customHeight="1">
      <c r="A148" s="867"/>
      <c r="B148" s="916" t="s">
        <v>318</v>
      </c>
      <c r="C148" s="917" t="s">
        <v>319</v>
      </c>
      <c r="D148" s="905" t="s">
        <v>332</v>
      </c>
      <c r="E148" s="906">
        <v>15</v>
      </c>
      <c r="F148" s="906">
        <v>2743400</v>
      </c>
      <c r="G148" s="906">
        <v>182893.33333333334</v>
      </c>
      <c r="H148" s="918">
        <v>0</v>
      </c>
      <c r="I148" s="906">
        <v>0</v>
      </c>
      <c r="J148" s="909">
        <v>0</v>
      </c>
      <c r="K148" s="919">
        <v>0</v>
      </c>
      <c r="L148" s="920">
        <v>0</v>
      </c>
      <c r="M148" s="909">
        <v>0</v>
      </c>
      <c r="N148" s="921">
        <v>0</v>
      </c>
      <c r="O148" s="920"/>
      <c r="P148" s="922">
        <v>0</v>
      </c>
      <c r="Q148" s="923">
        <f t="shared" si="30"/>
        <v>-182893.33333333334</v>
      </c>
      <c r="R148" s="923">
        <f t="shared" si="31"/>
        <v>0</v>
      </c>
      <c r="S148" s="924">
        <f t="shared" si="32"/>
        <v>0</v>
      </c>
      <c r="T148" s="878"/>
      <c r="U148" s="878"/>
      <c r="V148" s="878"/>
    </row>
    <row r="149" spans="1:22" ht="35.1" customHeight="1">
      <c r="A149" s="867"/>
      <c r="B149" s="732" t="s">
        <v>164</v>
      </c>
      <c r="C149" s="868" t="s">
        <v>566</v>
      </c>
      <c r="D149" s="799" t="s">
        <v>329</v>
      </c>
      <c r="E149" s="342">
        <v>2</v>
      </c>
      <c r="F149" s="342">
        <v>4919736</v>
      </c>
      <c r="G149" s="342">
        <v>2459868</v>
      </c>
      <c r="H149" s="925">
        <v>0</v>
      </c>
      <c r="I149" s="342">
        <v>0</v>
      </c>
      <c r="J149" s="909">
        <v>0</v>
      </c>
      <c r="K149" s="291">
        <v>0</v>
      </c>
      <c r="L149" s="275">
        <v>0</v>
      </c>
      <c r="M149" s="909">
        <v>0</v>
      </c>
      <c r="N149" s="290">
        <v>0</v>
      </c>
      <c r="O149" s="275"/>
      <c r="P149" s="875">
        <v>0</v>
      </c>
      <c r="Q149" s="876">
        <f t="shared" si="30"/>
        <v>-2459868</v>
      </c>
      <c r="R149" s="876">
        <f t="shared" si="31"/>
        <v>0</v>
      </c>
      <c r="S149" s="926">
        <f t="shared" si="32"/>
        <v>0</v>
      </c>
      <c r="T149" s="878"/>
      <c r="U149" s="878"/>
      <c r="V149" s="878"/>
    </row>
    <row r="150" spans="1:22" ht="35.1" customHeight="1">
      <c r="A150" s="867"/>
      <c r="B150" s="927" t="s">
        <v>542</v>
      </c>
      <c r="C150" s="868" t="s">
        <v>561</v>
      </c>
      <c r="D150" s="799" t="s">
        <v>329</v>
      </c>
      <c r="E150" s="342">
        <v>0</v>
      </c>
      <c r="F150" s="342">
        <v>0</v>
      </c>
      <c r="G150" s="342">
        <v>0</v>
      </c>
      <c r="H150" s="925">
        <v>1</v>
      </c>
      <c r="I150" s="342">
        <v>1879198</v>
      </c>
      <c r="J150" s="909">
        <f t="shared" si="27"/>
        <v>1879198</v>
      </c>
      <c r="K150" s="291">
        <v>1</v>
      </c>
      <c r="L150" s="275">
        <v>1879198</v>
      </c>
      <c r="M150" s="909">
        <f t="shared" si="28"/>
        <v>1879198</v>
      </c>
      <c r="N150" s="290">
        <v>1</v>
      </c>
      <c r="O150" s="275">
        <v>0</v>
      </c>
      <c r="P150" s="875">
        <f t="shared" si="29"/>
        <v>0</v>
      </c>
      <c r="Q150" s="876">
        <f t="shared" si="30"/>
        <v>0</v>
      </c>
      <c r="R150" s="876">
        <f t="shared" si="31"/>
        <v>-1879198</v>
      </c>
      <c r="S150" s="926">
        <f t="shared" si="32"/>
        <v>-1</v>
      </c>
      <c r="T150" s="878"/>
      <c r="U150" s="878"/>
      <c r="V150" s="878"/>
    </row>
    <row r="151" spans="1:22" ht="35.1" customHeight="1">
      <c r="A151" s="867"/>
      <c r="B151" s="927" t="s">
        <v>320</v>
      </c>
      <c r="C151" s="868" t="s">
        <v>567</v>
      </c>
      <c r="D151" s="799" t="s">
        <v>329</v>
      </c>
      <c r="E151" s="342">
        <v>9</v>
      </c>
      <c r="F151" s="342">
        <v>261900000</v>
      </c>
      <c r="G151" s="342">
        <v>29100000</v>
      </c>
      <c r="H151" s="925">
        <v>9</v>
      </c>
      <c r="I151" s="342">
        <v>102802822</v>
      </c>
      <c r="J151" s="909">
        <f t="shared" si="27"/>
        <v>11422535.777777778</v>
      </c>
      <c r="K151" s="291">
        <v>9</v>
      </c>
      <c r="L151" s="275">
        <v>102802822</v>
      </c>
      <c r="M151" s="909">
        <f t="shared" si="28"/>
        <v>11422535.777777778</v>
      </c>
      <c r="N151" s="290">
        <v>9</v>
      </c>
      <c r="O151" s="275">
        <v>89984524</v>
      </c>
      <c r="P151" s="875">
        <f t="shared" si="29"/>
        <v>9998280.444444444</v>
      </c>
      <c r="Q151" s="876">
        <f t="shared" si="30"/>
        <v>-19101719.555555556</v>
      </c>
      <c r="R151" s="876">
        <f t="shared" si="31"/>
        <v>-1424255.333333334</v>
      </c>
      <c r="S151" s="926">
        <f t="shared" si="32"/>
        <v>9998271.444444444</v>
      </c>
      <c r="T151" s="878"/>
      <c r="U151" s="878"/>
      <c r="V151" s="878"/>
    </row>
    <row r="152" spans="1:22" ht="35.1" customHeight="1">
      <c r="A152" s="867"/>
      <c r="B152" s="928" t="s">
        <v>321</v>
      </c>
      <c r="C152" s="881" t="s">
        <v>322</v>
      </c>
      <c r="D152" s="882" t="s">
        <v>334</v>
      </c>
      <c r="E152" s="883">
        <v>18</v>
      </c>
      <c r="F152" s="883">
        <v>8711064</v>
      </c>
      <c r="G152" s="883">
        <v>483948</v>
      </c>
      <c r="H152" s="929">
        <v>0</v>
      </c>
      <c r="I152" s="883">
        <v>0</v>
      </c>
      <c r="J152" s="930">
        <v>0</v>
      </c>
      <c r="K152" s="931">
        <v>0</v>
      </c>
      <c r="L152" s="932">
        <v>0</v>
      </c>
      <c r="M152" s="930">
        <v>0</v>
      </c>
      <c r="N152" s="933"/>
      <c r="O152" s="934"/>
      <c r="P152" s="891">
        <v>0</v>
      </c>
      <c r="Q152" s="892">
        <f t="shared" si="30"/>
        <v>-483948</v>
      </c>
      <c r="R152" s="892">
        <f t="shared" si="31"/>
        <v>0</v>
      </c>
      <c r="S152" s="935">
        <f t="shared" si="32"/>
        <v>0</v>
      </c>
      <c r="T152" s="878"/>
      <c r="U152" s="878"/>
      <c r="V152" s="878"/>
    </row>
    <row r="153" spans="1:22" ht="35.1" customHeight="1">
      <c r="A153" s="867"/>
      <c r="B153" s="913" t="s">
        <v>467</v>
      </c>
      <c r="C153" s="799" t="s">
        <v>468</v>
      </c>
      <c r="D153" s="799" t="s">
        <v>469</v>
      </c>
      <c r="E153" s="342">
        <v>0</v>
      </c>
      <c r="F153" s="342">
        <v>0</v>
      </c>
      <c r="G153" s="342">
        <v>0</v>
      </c>
      <c r="H153" s="925">
        <v>2</v>
      </c>
      <c r="I153" s="342">
        <v>20000000</v>
      </c>
      <c r="J153" s="909">
        <f t="shared" si="27"/>
        <v>10000000</v>
      </c>
      <c r="K153" s="925">
        <v>2</v>
      </c>
      <c r="L153" s="342">
        <v>20000000</v>
      </c>
      <c r="M153" s="909">
        <f t="shared" si="28"/>
        <v>10000000</v>
      </c>
      <c r="N153" s="936">
        <v>2</v>
      </c>
      <c r="O153" s="342">
        <v>20000000</v>
      </c>
      <c r="P153" s="875">
        <f t="shared" ref="P153" si="33">O153/N153</f>
        <v>10000000</v>
      </c>
      <c r="Q153" s="876">
        <f t="shared" si="30"/>
        <v>10000000</v>
      </c>
      <c r="R153" s="911">
        <f t="shared" si="31"/>
        <v>0</v>
      </c>
      <c r="S153" s="912">
        <f t="shared" si="32"/>
        <v>9999998</v>
      </c>
      <c r="T153" s="878"/>
      <c r="U153" s="878"/>
      <c r="V153" s="878"/>
    </row>
    <row r="154" spans="1:22" ht="35.1" customHeight="1">
      <c r="A154" s="867"/>
      <c r="B154" s="937" t="s">
        <v>465</v>
      </c>
      <c r="C154" s="938" t="s">
        <v>466</v>
      </c>
      <c r="D154" s="799" t="s">
        <v>470</v>
      </c>
      <c r="E154" s="342">
        <v>1</v>
      </c>
      <c r="F154" s="342">
        <v>28819550</v>
      </c>
      <c r="G154" s="342">
        <v>28819550</v>
      </c>
      <c r="H154" s="925">
        <v>0</v>
      </c>
      <c r="I154" s="342">
        <v>0</v>
      </c>
      <c r="J154" s="930">
        <v>0</v>
      </c>
      <c r="K154" s="925"/>
      <c r="L154" s="342"/>
      <c r="M154" s="930">
        <v>0</v>
      </c>
      <c r="N154" s="936"/>
      <c r="O154" s="342"/>
      <c r="P154" s="901">
        <v>0</v>
      </c>
      <c r="Q154" s="911">
        <f t="shared" si="30"/>
        <v>-28819550</v>
      </c>
      <c r="R154" s="911">
        <f t="shared" si="31"/>
        <v>0</v>
      </c>
      <c r="S154" s="912">
        <f t="shared" si="32"/>
        <v>0</v>
      </c>
      <c r="T154" s="878"/>
      <c r="U154" s="878"/>
      <c r="V154" s="878"/>
    </row>
    <row r="155" spans="1:22" ht="35.1" customHeight="1">
      <c r="A155" s="867"/>
      <c r="B155" s="916" t="s">
        <v>97</v>
      </c>
      <c r="C155" s="917" t="s">
        <v>6</v>
      </c>
      <c r="D155" s="905"/>
      <c r="E155" s="906"/>
      <c r="F155" s="918">
        <f>SUM(F134:F154)</f>
        <v>8905722525</v>
      </c>
      <c r="G155" s="918">
        <f>SUM(G134:G154)</f>
        <v>168150235.96808857</v>
      </c>
      <c r="H155" s="918"/>
      <c r="I155" s="918">
        <f>SUM(I134:I154)</f>
        <v>9756327000</v>
      </c>
      <c r="J155" s="939">
        <f>SUM(J134:J154)</f>
        <v>424984955.23772681</v>
      </c>
      <c r="K155" s="919"/>
      <c r="L155" s="919">
        <f>SUM(L134:L154)</f>
        <v>9764326999.7000008</v>
      </c>
      <c r="M155" s="919">
        <f>SUM(M134:M154)</f>
        <v>424986696.63948995</v>
      </c>
      <c r="N155" s="919"/>
      <c r="O155" s="919">
        <f>SUM(O134:O154)</f>
        <v>2710416951</v>
      </c>
      <c r="P155" s="922">
        <f>SUM(P134:P154)</f>
        <v>24883497.767496068</v>
      </c>
      <c r="Q155" s="923">
        <f t="shared" si="30"/>
        <v>-143266738.20059249</v>
      </c>
      <c r="R155" s="923">
        <f t="shared" si="31"/>
        <v>-400101457.47023076</v>
      </c>
      <c r="S155" s="924">
        <f t="shared" si="32"/>
        <v>24883497.767496068</v>
      </c>
      <c r="T155" s="878"/>
      <c r="U155" s="878"/>
      <c r="V155" s="878"/>
    </row>
    <row r="156" spans="1:22" ht="35.1" customHeight="1" thickBot="1">
      <c r="A156" s="867"/>
      <c r="B156" s="2336" t="s">
        <v>98</v>
      </c>
      <c r="C156" s="2337"/>
      <c r="D156" s="940"/>
      <c r="E156" s="941"/>
      <c r="F156" s="940"/>
      <c r="G156" s="941"/>
      <c r="H156" s="940"/>
      <c r="I156" s="941"/>
      <c r="J156" s="942"/>
      <c r="K156" s="940"/>
      <c r="L156" s="941"/>
      <c r="M156" s="942"/>
      <c r="N156" s="940"/>
      <c r="O156" s="941"/>
      <c r="P156" s="942"/>
      <c r="Q156" s="940"/>
      <c r="R156" s="941"/>
      <c r="S156" s="943"/>
      <c r="T156" s="878"/>
      <c r="U156" s="878"/>
      <c r="V156" s="878"/>
    </row>
    <row r="157" spans="1:22" ht="35.1" customHeight="1" thickTop="1">
      <c r="A157" s="849"/>
      <c r="B157" s="944"/>
      <c r="C157" s="944"/>
      <c r="D157" s="944"/>
      <c r="E157" s="944"/>
      <c r="F157" s="944"/>
      <c r="G157" s="944"/>
      <c r="H157" s="944"/>
      <c r="I157" s="945"/>
      <c r="J157" s="944"/>
      <c r="K157" s="944"/>
      <c r="L157" s="946"/>
      <c r="M157" s="944"/>
      <c r="N157" s="944"/>
      <c r="O157" s="944"/>
      <c r="P157" s="944"/>
      <c r="Q157" s="944"/>
      <c r="R157" s="944"/>
      <c r="S157" s="944"/>
      <c r="T157" s="851"/>
      <c r="U157" s="851"/>
      <c r="V157" s="851"/>
    </row>
    <row r="158" spans="1:22" ht="35.1" customHeight="1">
      <c r="A158" s="849"/>
      <c r="B158" s="850"/>
      <c r="C158" s="849"/>
      <c r="D158" s="849"/>
      <c r="E158" s="849"/>
      <c r="F158" s="849"/>
      <c r="G158" s="849"/>
      <c r="H158" s="849"/>
      <c r="I158" s="947"/>
      <c r="J158" s="849"/>
      <c r="K158" s="849"/>
      <c r="L158" s="849"/>
      <c r="M158" s="947"/>
      <c r="N158" s="849"/>
      <c r="O158" s="849"/>
      <c r="P158" s="849"/>
      <c r="Q158" s="849"/>
      <c r="R158" s="849"/>
      <c r="S158" s="849"/>
      <c r="T158" s="851"/>
      <c r="U158" s="851"/>
      <c r="V158" s="851"/>
    </row>
    <row r="159" spans="1:22" ht="35.1" customHeight="1">
      <c r="A159" s="849"/>
      <c r="B159" s="706"/>
      <c r="C159" s="849"/>
      <c r="D159" s="2338" t="s">
        <v>416</v>
      </c>
      <c r="E159" s="2338"/>
      <c r="F159" s="344" t="s">
        <v>410</v>
      </c>
      <c r="G159" s="2339"/>
      <c r="H159" s="2340"/>
      <c r="I159" s="2340"/>
      <c r="J159" s="2341"/>
      <c r="K159" s="2338" t="s">
        <v>409</v>
      </c>
      <c r="L159" s="2338"/>
      <c r="M159" s="345" t="s">
        <v>410</v>
      </c>
      <c r="N159" s="2342"/>
      <c r="O159" s="2342"/>
      <c r="P159" s="2342"/>
      <c r="Q159" s="2342"/>
      <c r="R159" s="849"/>
      <c r="S159" s="849"/>
      <c r="T159" s="851"/>
      <c r="U159" s="851"/>
      <c r="V159" s="851"/>
    </row>
    <row r="160" spans="1:22" ht="35.1" customHeight="1">
      <c r="A160" s="849"/>
      <c r="B160" s="706"/>
      <c r="C160" s="849"/>
      <c r="D160" s="2338"/>
      <c r="E160" s="2338"/>
      <c r="F160" s="344" t="s">
        <v>411</v>
      </c>
      <c r="G160" s="2339"/>
      <c r="H160" s="2340"/>
      <c r="I160" s="2340"/>
      <c r="J160" s="2341"/>
      <c r="K160" s="2338"/>
      <c r="L160" s="2338"/>
      <c r="M160" s="345" t="s">
        <v>411</v>
      </c>
      <c r="N160" s="2342"/>
      <c r="O160" s="2342"/>
      <c r="P160" s="2342"/>
      <c r="Q160" s="2342"/>
      <c r="R160" s="849"/>
      <c r="S160" s="849"/>
      <c r="T160" s="851"/>
      <c r="U160" s="851"/>
      <c r="V160" s="851"/>
    </row>
    <row r="161" spans="1:22" ht="35.1" customHeight="1">
      <c r="A161" s="849"/>
      <c r="B161" s="706"/>
      <c r="C161" s="849"/>
      <c r="D161" s="2338"/>
      <c r="E161" s="2338"/>
      <c r="F161" s="344" t="s">
        <v>412</v>
      </c>
      <c r="G161" s="2339" t="s">
        <v>565</v>
      </c>
      <c r="H161" s="2340"/>
      <c r="I161" s="2340"/>
      <c r="J161" s="2341"/>
      <c r="K161" s="2338"/>
      <c r="L161" s="2338"/>
      <c r="M161" s="345" t="s">
        <v>412</v>
      </c>
      <c r="N161" s="2342"/>
      <c r="O161" s="2342"/>
      <c r="P161" s="2342"/>
      <c r="Q161" s="2342"/>
      <c r="R161" s="849"/>
      <c r="S161" s="849"/>
      <c r="T161" s="851"/>
      <c r="U161" s="851"/>
      <c r="V161" s="851"/>
    </row>
    <row r="162" spans="1:22" ht="35.1" customHeight="1"/>
    <row r="163" spans="1:22" ht="35.1" customHeight="1"/>
    <row r="164" spans="1:22" ht="35.1" customHeight="1">
      <c r="A164" s="849"/>
      <c r="B164" s="849"/>
      <c r="C164" s="948"/>
      <c r="D164" s="849"/>
      <c r="E164" s="849"/>
      <c r="F164" s="849"/>
      <c r="G164" s="849"/>
      <c r="H164" s="849"/>
      <c r="I164" s="849"/>
      <c r="J164" s="949"/>
      <c r="K164" s="849"/>
      <c r="L164" s="849"/>
      <c r="M164" s="849"/>
      <c r="N164" s="849"/>
      <c r="O164" s="849"/>
      <c r="P164" s="849"/>
      <c r="Q164" s="849"/>
      <c r="R164" s="849"/>
      <c r="S164" s="849"/>
      <c r="T164" s="851"/>
      <c r="U164" s="851"/>
      <c r="V164" s="851"/>
    </row>
    <row r="165" spans="1:22" ht="35.1" customHeight="1">
      <c r="A165" s="849"/>
      <c r="B165" s="849"/>
      <c r="C165" s="2393" t="s">
        <v>138</v>
      </c>
      <c r="D165" s="2393"/>
      <c r="E165" s="2393"/>
      <c r="F165" s="2393"/>
      <c r="G165" s="2393"/>
      <c r="H165" s="2393"/>
      <c r="I165" s="2393"/>
      <c r="J165" s="2393"/>
      <c r="K165" s="2393"/>
      <c r="L165" s="2393"/>
      <c r="M165" s="2393"/>
      <c r="N165" s="2393"/>
      <c r="O165" s="2393"/>
      <c r="P165" s="2393"/>
      <c r="Q165" s="2393"/>
      <c r="R165" s="2393"/>
      <c r="S165" s="2393"/>
      <c r="T165" s="851"/>
      <c r="U165" s="851"/>
      <c r="V165" s="851"/>
    </row>
    <row r="166" spans="1:22" ht="35.1" customHeight="1" thickBot="1">
      <c r="A166" s="849"/>
      <c r="B166" s="849"/>
      <c r="C166" s="2394" t="s">
        <v>540</v>
      </c>
      <c r="D166" s="2394"/>
      <c r="E166" s="2394"/>
      <c r="F166" s="2394"/>
      <c r="G166" s="2394"/>
      <c r="H166" s="2394"/>
      <c r="I166" s="2394"/>
      <c r="J166" s="2394"/>
      <c r="K166" s="2394"/>
      <c r="L166" s="2394"/>
      <c r="M166" s="2394"/>
      <c r="N166" s="2394"/>
      <c r="O166" s="2394"/>
      <c r="P166" s="2394"/>
      <c r="Q166" s="2394"/>
      <c r="R166" s="2394"/>
      <c r="S166" s="2394"/>
      <c r="T166" s="851"/>
      <c r="U166" s="851"/>
      <c r="V166" s="851"/>
    </row>
    <row r="167" spans="1:22" ht="35.1" customHeight="1">
      <c r="A167" s="2395"/>
      <c r="B167" s="2395"/>
      <c r="C167" s="2396" t="s">
        <v>0</v>
      </c>
      <c r="D167" s="2390" t="s">
        <v>28</v>
      </c>
      <c r="E167" s="2390" t="s">
        <v>45</v>
      </c>
      <c r="F167" s="2390" t="s">
        <v>139</v>
      </c>
      <c r="G167" s="2399" t="s">
        <v>80</v>
      </c>
      <c r="H167" s="2390" t="s">
        <v>46</v>
      </c>
      <c r="I167" s="2390" t="s">
        <v>140</v>
      </c>
      <c r="J167" s="2399" t="s">
        <v>5</v>
      </c>
      <c r="K167" s="2399"/>
      <c r="L167" s="2399"/>
      <c r="M167" s="2399"/>
      <c r="N167" s="2399"/>
      <c r="O167" s="2399"/>
      <c r="P167" s="2399"/>
      <c r="Q167" s="2399"/>
      <c r="R167" s="2399"/>
      <c r="S167" s="2402"/>
      <c r="T167" s="851"/>
      <c r="U167" s="851"/>
      <c r="V167" s="851"/>
    </row>
    <row r="168" spans="1:22" ht="35.1" customHeight="1">
      <c r="A168" s="849"/>
      <c r="B168" s="849"/>
      <c r="C168" s="2397"/>
      <c r="D168" s="2391"/>
      <c r="E168" s="2391"/>
      <c r="F168" s="2391"/>
      <c r="G168" s="2400"/>
      <c r="H168" s="2391"/>
      <c r="I168" s="2391"/>
      <c r="J168" s="2403" t="s">
        <v>6</v>
      </c>
      <c r="K168" s="950" t="s">
        <v>365</v>
      </c>
      <c r="L168" s="950" t="s">
        <v>366</v>
      </c>
      <c r="M168" s="950" t="s">
        <v>358</v>
      </c>
      <c r="N168" s="950" t="s">
        <v>359</v>
      </c>
      <c r="O168" s="950" t="s">
        <v>360</v>
      </c>
      <c r="P168" s="951" t="s">
        <v>361</v>
      </c>
      <c r="Q168" s="950" t="s">
        <v>362</v>
      </c>
      <c r="R168" s="950" t="s">
        <v>363</v>
      </c>
      <c r="S168" s="952" t="s">
        <v>364</v>
      </c>
      <c r="T168" s="851"/>
      <c r="U168" s="851"/>
      <c r="V168" s="851"/>
    </row>
    <row r="169" spans="1:22" ht="70.5" customHeight="1" thickBot="1">
      <c r="A169" s="849"/>
      <c r="B169" s="849"/>
      <c r="C169" s="2398"/>
      <c r="D169" s="2392"/>
      <c r="E169" s="2392"/>
      <c r="F169" s="2392"/>
      <c r="G169" s="2401"/>
      <c r="H169" s="2392"/>
      <c r="I169" s="2392"/>
      <c r="J169" s="2404"/>
      <c r="K169" s="953" t="s">
        <v>368</v>
      </c>
      <c r="L169" s="953" t="s">
        <v>369</v>
      </c>
      <c r="M169" s="953" t="s">
        <v>8</v>
      </c>
      <c r="N169" s="953" t="s">
        <v>370</v>
      </c>
      <c r="O169" s="953" t="s">
        <v>371</v>
      </c>
      <c r="P169" s="954" t="s">
        <v>372</v>
      </c>
      <c r="Q169" s="953" t="s">
        <v>373</v>
      </c>
      <c r="R169" s="953" t="s">
        <v>374</v>
      </c>
      <c r="S169" s="955" t="s">
        <v>141</v>
      </c>
      <c r="T169" s="851"/>
      <c r="U169" s="851"/>
      <c r="V169" s="851"/>
    </row>
    <row r="170" spans="1:22" ht="35.1" customHeight="1">
      <c r="A170" s="849"/>
      <c r="B170" s="849"/>
      <c r="C170" s="956" t="s">
        <v>337</v>
      </c>
      <c r="D170" s="957" t="s">
        <v>356</v>
      </c>
      <c r="E170" s="958" t="s">
        <v>33</v>
      </c>
      <c r="F170" s="959" t="s">
        <v>298</v>
      </c>
      <c r="G170" s="958" t="s">
        <v>299</v>
      </c>
      <c r="H170" s="960" t="s">
        <v>11</v>
      </c>
      <c r="I170" s="961">
        <v>4594</v>
      </c>
      <c r="J170" s="961">
        <f t="shared" ref="J170:J219" si="34">SUM(K170:S170)</f>
        <v>7005040000</v>
      </c>
      <c r="K170" s="961"/>
      <c r="L170" s="961"/>
      <c r="M170" s="961">
        <v>5797665000</v>
      </c>
      <c r="N170" s="961">
        <v>1086775000</v>
      </c>
      <c r="O170" s="961"/>
      <c r="P170" s="962"/>
      <c r="Q170" s="961"/>
      <c r="R170" s="961">
        <v>600000</v>
      </c>
      <c r="S170" s="963">
        <v>120000000</v>
      </c>
      <c r="T170" s="851"/>
      <c r="U170" s="964"/>
      <c r="V170" s="851"/>
    </row>
    <row r="171" spans="1:22" ht="35.1" customHeight="1">
      <c r="A171" s="849"/>
      <c r="B171" s="849"/>
      <c r="C171" s="965" t="s">
        <v>337</v>
      </c>
      <c r="D171" s="966" t="s">
        <v>356</v>
      </c>
      <c r="E171" s="967" t="s">
        <v>33</v>
      </c>
      <c r="F171" s="966" t="s">
        <v>298</v>
      </c>
      <c r="G171" s="967" t="s">
        <v>299</v>
      </c>
      <c r="H171" s="968" t="s">
        <v>12</v>
      </c>
      <c r="I171" s="969">
        <v>4594</v>
      </c>
      <c r="J171" s="970">
        <f t="shared" si="34"/>
        <v>7013040000</v>
      </c>
      <c r="K171" s="969"/>
      <c r="L171" s="969"/>
      <c r="M171" s="970">
        <v>5797665000</v>
      </c>
      <c r="N171" s="970">
        <v>1086775000</v>
      </c>
      <c r="O171" s="970"/>
      <c r="P171" s="971"/>
      <c r="Q171" s="970"/>
      <c r="R171" s="970">
        <v>600000</v>
      </c>
      <c r="S171" s="972">
        <v>128000000</v>
      </c>
      <c r="T171" s="851"/>
      <c r="U171" s="851"/>
      <c r="V171" s="851"/>
    </row>
    <row r="172" spans="1:22" ht="35.1" customHeight="1">
      <c r="A172" s="849"/>
      <c r="B172" s="849"/>
      <c r="C172" s="965" t="s">
        <v>337</v>
      </c>
      <c r="D172" s="966" t="s">
        <v>356</v>
      </c>
      <c r="E172" s="967" t="s">
        <v>33</v>
      </c>
      <c r="F172" s="966" t="s">
        <v>298</v>
      </c>
      <c r="G172" s="967" t="s">
        <v>299</v>
      </c>
      <c r="H172" s="968" t="s">
        <v>13</v>
      </c>
      <c r="I172" s="969">
        <v>4174</v>
      </c>
      <c r="J172" s="970">
        <f>SUM(K172:S172)</f>
        <v>2195245799</v>
      </c>
      <c r="K172" s="969"/>
      <c r="L172" s="969"/>
      <c r="M172" s="970">
        <v>1851477355</v>
      </c>
      <c r="N172" s="970">
        <v>308573041</v>
      </c>
      <c r="O172" s="970"/>
      <c r="P172" s="971"/>
      <c r="Q172" s="970"/>
      <c r="R172" s="970"/>
      <c r="S172" s="972">
        <v>35195403</v>
      </c>
      <c r="T172" s="973"/>
      <c r="U172" s="851"/>
      <c r="V172" s="851"/>
    </row>
    <row r="173" spans="1:22" ht="35.1" customHeight="1">
      <c r="A173" s="849"/>
      <c r="B173" s="849"/>
      <c r="C173" s="965" t="s">
        <v>337</v>
      </c>
      <c r="D173" s="966" t="s">
        <v>356</v>
      </c>
      <c r="E173" s="967" t="s">
        <v>33</v>
      </c>
      <c r="F173" s="974" t="s">
        <v>300</v>
      </c>
      <c r="G173" s="967" t="s">
        <v>301</v>
      </c>
      <c r="H173" s="975" t="s">
        <v>11</v>
      </c>
      <c r="I173" s="969">
        <v>4819</v>
      </c>
      <c r="J173" s="969">
        <f t="shared" si="34"/>
        <v>2080900000</v>
      </c>
      <c r="K173" s="969"/>
      <c r="L173" s="969"/>
      <c r="M173" s="969"/>
      <c r="N173" s="969"/>
      <c r="O173" s="969">
        <v>2080900000</v>
      </c>
      <c r="P173" s="976"/>
      <c r="Q173" s="969"/>
      <c r="R173" s="969"/>
      <c r="S173" s="977"/>
      <c r="T173" s="851"/>
      <c r="U173" s="851"/>
      <c r="V173" s="851"/>
    </row>
    <row r="174" spans="1:22" ht="35.1" customHeight="1">
      <c r="A174" s="849"/>
      <c r="B174" s="849"/>
      <c r="C174" s="965" t="s">
        <v>337</v>
      </c>
      <c r="D174" s="966" t="s">
        <v>356</v>
      </c>
      <c r="E174" s="967" t="s">
        <v>33</v>
      </c>
      <c r="F174" s="966" t="s">
        <v>300</v>
      </c>
      <c r="G174" s="967" t="s">
        <v>301</v>
      </c>
      <c r="H174" s="968" t="s">
        <v>12</v>
      </c>
      <c r="I174" s="970">
        <v>4819</v>
      </c>
      <c r="J174" s="970">
        <f t="shared" si="34"/>
        <v>2080900000</v>
      </c>
      <c r="K174" s="969"/>
      <c r="L174" s="969"/>
      <c r="M174" s="969"/>
      <c r="N174" s="969"/>
      <c r="O174" s="970">
        <v>2077800000</v>
      </c>
      <c r="P174" s="976"/>
      <c r="Q174" s="969"/>
      <c r="R174" s="970">
        <v>3100000</v>
      </c>
      <c r="S174" s="977"/>
      <c r="T174" s="973"/>
      <c r="U174" s="851"/>
      <c r="V174" s="851"/>
    </row>
    <row r="175" spans="1:22" ht="35.1" customHeight="1">
      <c r="A175" s="849"/>
      <c r="B175" s="849"/>
      <c r="C175" s="965" t="s">
        <v>337</v>
      </c>
      <c r="D175" s="966" t="s">
        <v>356</v>
      </c>
      <c r="E175" s="967" t="s">
        <v>33</v>
      </c>
      <c r="F175" s="966" t="s">
        <v>300</v>
      </c>
      <c r="G175" s="967" t="s">
        <v>301</v>
      </c>
      <c r="H175" s="968" t="s">
        <v>13</v>
      </c>
      <c r="I175" s="978">
        <v>4170</v>
      </c>
      <c r="J175" s="970">
        <f>SUM(K175:S175)</f>
        <v>381953819</v>
      </c>
      <c r="K175" s="969"/>
      <c r="L175" s="969"/>
      <c r="M175" s="969"/>
      <c r="N175" s="969"/>
      <c r="O175" s="970">
        <v>378896852</v>
      </c>
      <c r="P175" s="976"/>
      <c r="Q175" s="969"/>
      <c r="R175" s="970">
        <v>3056967</v>
      </c>
      <c r="S175" s="977"/>
      <c r="T175" s="851"/>
      <c r="U175" s="851"/>
      <c r="V175" s="851"/>
    </row>
    <row r="176" spans="1:22" ht="35.1" customHeight="1">
      <c r="A176" s="849"/>
      <c r="B176" s="849"/>
      <c r="C176" s="965" t="s">
        <v>337</v>
      </c>
      <c r="D176" s="966" t="s">
        <v>356</v>
      </c>
      <c r="E176" s="967" t="s">
        <v>33</v>
      </c>
      <c r="F176" s="974" t="s">
        <v>302</v>
      </c>
      <c r="G176" s="967" t="s">
        <v>303</v>
      </c>
      <c r="H176" s="975" t="s">
        <v>11</v>
      </c>
      <c r="I176" s="969">
        <v>120</v>
      </c>
      <c r="J176" s="969">
        <f t="shared" si="34"/>
        <v>8000000</v>
      </c>
      <c r="K176" s="969"/>
      <c r="L176" s="969"/>
      <c r="M176" s="969"/>
      <c r="N176" s="969"/>
      <c r="O176" s="969">
        <v>8000000</v>
      </c>
      <c r="P176" s="976"/>
      <c r="Q176" s="969"/>
      <c r="R176" s="969"/>
      <c r="S176" s="977"/>
      <c r="T176" s="851"/>
      <c r="U176" s="851"/>
      <c r="V176" s="851"/>
    </row>
    <row r="177" spans="1:22" ht="35.1" customHeight="1">
      <c r="A177" s="849"/>
      <c r="B177" s="849"/>
      <c r="C177" s="965" t="s">
        <v>337</v>
      </c>
      <c r="D177" s="966" t="s">
        <v>356</v>
      </c>
      <c r="E177" s="967" t="s">
        <v>33</v>
      </c>
      <c r="F177" s="966" t="s">
        <v>302</v>
      </c>
      <c r="G177" s="967" t="s">
        <v>303</v>
      </c>
      <c r="H177" s="968" t="s">
        <v>12</v>
      </c>
      <c r="I177" s="969">
        <v>120</v>
      </c>
      <c r="J177" s="970">
        <f t="shared" si="34"/>
        <v>8000000</v>
      </c>
      <c r="K177" s="969"/>
      <c r="L177" s="969"/>
      <c r="M177" s="969"/>
      <c r="N177" s="969"/>
      <c r="O177" s="970">
        <v>8000000</v>
      </c>
      <c r="P177" s="976"/>
      <c r="Q177" s="969"/>
      <c r="R177" s="969"/>
      <c r="S177" s="977"/>
      <c r="T177" s="851"/>
      <c r="U177" s="851"/>
      <c r="V177" s="851"/>
    </row>
    <row r="178" spans="1:22" ht="35.1" customHeight="1">
      <c r="A178" s="849"/>
      <c r="B178" s="849"/>
      <c r="C178" s="965" t="s">
        <v>337</v>
      </c>
      <c r="D178" s="966" t="s">
        <v>356</v>
      </c>
      <c r="E178" s="967" t="s">
        <v>33</v>
      </c>
      <c r="F178" s="966" t="s">
        <v>302</v>
      </c>
      <c r="G178" s="967" t="s">
        <v>303</v>
      </c>
      <c r="H178" s="968" t="s">
        <v>13</v>
      </c>
      <c r="I178" s="978">
        <v>66</v>
      </c>
      <c r="J178" s="970">
        <f>SUM(K178:S178)</f>
        <v>2100350</v>
      </c>
      <c r="K178" s="969"/>
      <c r="L178" s="969"/>
      <c r="M178" s="969"/>
      <c r="N178" s="969"/>
      <c r="O178" s="970">
        <v>2100350</v>
      </c>
      <c r="P178" s="976"/>
      <c r="Q178" s="969"/>
      <c r="R178" s="969"/>
      <c r="S178" s="977"/>
      <c r="T178" s="851"/>
      <c r="U178" s="851"/>
      <c r="V178" s="851"/>
    </row>
    <row r="179" spans="1:22" ht="35.1" customHeight="1">
      <c r="A179" s="849"/>
      <c r="B179" s="849"/>
      <c r="C179" s="965" t="s">
        <v>337</v>
      </c>
      <c r="D179" s="966" t="s">
        <v>356</v>
      </c>
      <c r="E179" s="967" t="s">
        <v>33</v>
      </c>
      <c r="F179" s="974" t="s">
        <v>304</v>
      </c>
      <c r="G179" s="967" t="s">
        <v>305</v>
      </c>
      <c r="H179" s="975" t="s">
        <v>11</v>
      </c>
      <c r="I179" s="969">
        <v>40</v>
      </c>
      <c r="J179" s="969">
        <f t="shared" si="34"/>
        <v>4500000</v>
      </c>
      <c r="K179" s="969"/>
      <c r="L179" s="969"/>
      <c r="M179" s="969"/>
      <c r="N179" s="969"/>
      <c r="O179" s="969">
        <v>4500000</v>
      </c>
      <c r="P179" s="976"/>
      <c r="Q179" s="969"/>
      <c r="R179" s="969"/>
      <c r="S179" s="977"/>
      <c r="T179" s="851"/>
      <c r="U179" s="851"/>
      <c r="V179" s="851"/>
    </row>
    <row r="180" spans="1:22" ht="35.1" customHeight="1">
      <c r="A180" s="849"/>
      <c r="B180" s="849"/>
      <c r="C180" s="965" t="s">
        <v>337</v>
      </c>
      <c r="D180" s="966" t="s">
        <v>356</v>
      </c>
      <c r="E180" s="967" t="s">
        <v>33</v>
      </c>
      <c r="F180" s="966" t="s">
        <v>304</v>
      </c>
      <c r="G180" s="967" t="s">
        <v>305</v>
      </c>
      <c r="H180" s="968" t="s">
        <v>12</v>
      </c>
      <c r="I180" s="969">
        <v>40</v>
      </c>
      <c r="J180" s="970">
        <f t="shared" si="34"/>
        <v>4500000</v>
      </c>
      <c r="K180" s="969"/>
      <c r="L180" s="969"/>
      <c r="M180" s="969"/>
      <c r="N180" s="969"/>
      <c r="O180" s="970">
        <v>4500000</v>
      </c>
      <c r="P180" s="976"/>
      <c r="Q180" s="969"/>
      <c r="R180" s="969"/>
      <c r="S180" s="977"/>
      <c r="T180" s="851"/>
      <c r="U180" s="851"/>
      <c r="V180" s="851"/>
    </row>
    <row r="181" spans="1:22" ht="35.1" customHeight="1">
      <c r="A181" s="849"/>
      <c r="B181" s="849"/>
      <c r="C181" s="965" t="s">
        <v>337</v>
      </c>
      <c r="D181" s="966" t="s">
        <v>356</v>
      </c>
      <c r="E181" s="967" t="s">
        <v>33</v>
      </c>
      <c r="F181" s="966" t="s">
        <v>304</v>
      </c>
      <c r="G181" s="967" t="s">
        <v>305</v>
      </c>
      <c r="H181" s="968" t="s">
        <v>13</v>
      </c>
      <c r="I181" s="978">
        <v>20</v>
      </c>
      <c r="J181" s="970">
        <f>SUM(K181:S181)</f>
        <v>1846275</v>
      </c>
      <c r="K181" s="969"/>
      <c r="L181" s="969"/>
      <c r="M181" s="969"/>
      <c r="N181" s="969"/>
      <c r="O181" s="970">
        <v>1846275</v>
      </c>
      <c r="P181" s="976"/>
      <c r="Q181" s="969"/>
      <c r="R181" s="969"/>
      <c r="S181" s="977"/>
      <c r="T181" s="851"/>
      <c r="U181" s="851"/>
      <c r="V181" s="851"/>
    </row>
    <row r="182" spans="1:22" ht="35.1" customHeight="1">
      <c r="A182" s="849"/>
      <c r="B182" s="849"/>
      <c r="C182" s="965" t="s">
        <v>337</v>
      </c>
      <c r="D182" s="966" t="s">
        <v>356</v>
      </c>
      <c r="E182" s="967" t="s">
        <v>33</v>
      </c>
      <c r="F182" s="974" t="s">
        <v>306</v>
      </c>
      <c r="G182" s="967" t="s">
        <v>307</v>
      </c>
      <c r="H182" s="975" t="s">
        <v>11</v>
      </c>
      <c r="I182" s="969">
        <v>313</v>
      </c>
      <c r="J182" s="969">
        <f t="shared" si="34"/>
        <v>108600000</v>
      </c>
      <c r="K182" s="969"/>
      <c r="L182" s="969"/>
      <c r="M182" s="969"/>
      <c r="N182" s="969"/>
      <c r="O182" s="969">
        <v>108600000</v>
      </c>
      <c r="P182" s="976"/>
      <c r="Q182" s="969"/>
      <c r="R182" s="969"/>
      <c r="S182" s="977"/>
      <c r="T182" s="851"/>
      <c r="U182" s="851"/>
      <c r="V182" s="851"/>
    </row>
    <row r="183" spans="1:22" ht="35.1" customHeight="1">
      <c r="A183" s="849"/>
      <c r="B183" s="849"/>
      <c r="C183" s="965" t="s">
        <v>337</v>
      </c>
      <c r="D183" s="966" t="s">
        <v>356</v>
      </c>
      <c r="E183" s="967" t="s">
        <v>33</v>
      </c>
      <c r="F183" s="966" t="s">
        <v>306</v>
      </c>
      <c r="G183" s="967" t="s">
        <v>307</v>
      </c>
      <c r="H183" s="968" t="s">
        <v>12</v>
      </c>
      <c r="I183" s="969">
        <v>313</v>
      </c>
      <c r="J183" s="970">
        <f t="shared" si="34"/>
        <v>108600000</v>
      </c>
      <c r="K183" s="969"/>
      <c r="L183" s="969"/>
      <c r="M183" s="969"/>
      <c r="N183" s="969"/>
      <c r="O183" s="970">
        <v>108600000</v>
      </c>
      <c r="P183" s="976"/>
      <c r="Q183" s="969"/>
      <c r="R183" s="969"/>
      <c r="S183" s="977"/>
      <c r="T183" s="851"/>
      <c r="U183" s="851"/>
      <c r="V183" s="851"/>
    </row>
    <row r="184" spans="1:22" ht="35.1" customHeight="1">
      <c r="A184" s="849"/>
      <c r="B184" s="849"/>
      <c r="C184" s="965" t="s">
        <v>337</v>
      </c>
      <c r="D184" s="966" t="s">
        <v>356</v>
      </c>
      <c r="E184" s="967" t="s">
        <v>33</v>
      </c>
      <c r="F184" s="966" t="s">
        <v>306</v>
      </c>
      <c r="G184" s="967" t="s">
        <v>307</v>
      </c>
      <c r="H184" s="968" t="s">
        <v>13</v>
      </c>
      <c r="I184" s="978">
        <v>527</v>
      </c>
      <c r="J184" s="970">
        <f>SUBTOTAL(9,K184:S184)</f>
        <v>9958602</v>
      </c>
      <c r="K184" s="969"/>
      <c r="L184" s="969"/>
      <c r="M184" s="969"/>
      <c r="N184" s="969"/>
      <c r="O184" s="970">
        <v>9958602</v>
      </c>
      <c r="P184" s="976"/>
      <c r="Q184" s="969"/>
      <c r="R184" s="969"/>
      <c r="S184" s="977"/>
      <c r="T184" s="851"/>
      <c r="U184" s="851"/>
      <c r="V184" s="851"/>
    </row>
    <row r="185" spans="1:22" ht="35.1" customHeight="1">
      <c r="A185" s="849"/>
      <c r="B185" s="849"/>
      <c r="C185" s="965" t="s">
        <v>337</v>
      </c>
      <c r="D185" s="966" t="s">
        <v>356</v>
      </c>
      <c r="E185" s="967" t="s">
        <v>33</v>
      </c>
      <c r="F185" s="974" t="s">
        <v>308</v>
      </c>
      <c r="G185" s="967" t="s">
        <v>309</v>
      </c>
      <c r="H185" s="975" t="s">
        <v>11</v>
      </c>
      <c r="I185" s="969">
        <v>109</v>
      </c>
      <c r="J185" s="969">
        <f t="shared" si="34"/>
        <v>10000000</v>
      </c>
      <c r="K185" s="969"/>
      <c r="L185" s="969"/>
      <c r="M185" s="969"/>
      <c r="N185" s="969"/>
      <c r="O185" s="969">
        <v>10000000</v>
      </c>
      <c r="P185" s="976"/>
      <c r="Q185" s="969"/>
      <c r="R185" s="969"/>
      <c r="S185" s="977"/>
      <c r="T185" s="851"/>
      <c r="U185" s="851"/>
      <c r="V185" s="851"/>
    </row>
    <row r="186" spans="1:22" ht="35.1" customHeight="1">
      <c r="A186" s="849"/>
      <c r="B186" s="849"/>
      <c r="C186" s="965" t="s">
        <v>337</v>
      </c>
      <c r="D186" s="966" t="s">
        <v>356</v>
      </c>
      <c r="E186" s="967" t="s">
        <v>33</v>
      </c>
      <c r="F186" s="966" t="s">
        <v>308</v>
      </c>
      <c r="G186" s="967" t="s">
        <v>309</v>
      </c>
      <c r="H186" s="968" t="s">
        <v>12</v>
      </c>
      <c r="I186" s="969">
        <v>109</v>
      </c>
      <c r="J186" s="970">
        <f t="shared" si="34"/>
        <v>10000000</v>
      </c>
      <c r="K186" s="969"/>
      <c r="L186" s="969"/>
      <c r="M186" s="969"/>
      <c r="N186" s="969"/>
      <c r="O186" s="970">
        <v>10000000</v>
      </c>
      <c r="P186" s="976"/>
      <c r="Q186" s="969"/>
      <c r="R186" s="969"/>
      <c r="S186" s="977"/>
      <c r="T186" s="851"/>
      <c r="U186" s="851"/>
      <c r="V186" s="851"/>
    </row>
    <row r="187" spans="1:22" ht="35.1" customHeight="1">
      <c r="A187" s="849"/>
      <c r="B187" s="849"/>
      <c r="C187" s="965" t="s">
        <v>337</v>
      </c>
      <c r="D187" s="966" t="s">
        <v>356</v>
      </c>
      <c r="E187" s="967" t="s">
        <v>33</v>
      </c>
      <c r="F187" s="966" t="s">
        <v>308</v>
      </c>
      <c r="G187" s="967" t="s">
        <v>309</v>
      </c>
      <c r="H187" s="968" t="s">
        <v>13</v>
      </c>
      <c r="I187" s="978">
        <v>109</v>
      </c>
      <c r="J187" s="970">
        <f>SUM(K187:S187)</f>
        <v>1098428</v>
      </c>
      <c r="K187" s="969"/>
      <c r="L187" s="969"/>
      <c r="M187" s="969"/>
      <c r="N187" s="969"/>
      <c r="O187" s="970">
        <v>1098428</v>
      </c>
      <c r="P187" s="976"/>
      <c r="Q187" s="969"/>
      <c r="R187" s="969"/>
      <c r="S187" s="977"/>
      <c r="T187" s="851"/>
      <c r="U187" s="851"/>
      <c r="V187" s="851"/>
    </row>
    <row r="188" spans="1:22" ht="35.1" customHeight="1">
      <c r="A188" s="849"/>
      <c r="B188" s="849"/>
      <c r="C188" s="965" t="s">
        <v>337</v>
      </c>
      <c r="D188" s="966" t="s">
        <v>356</v>
      </c>
      <c r="E188" s="967" t="s">
        <v>33</v>
      </c>
      <c r="F188" s="974" t="s">
        <v>310</v>
      </c>
      <c r="G188" s="967" t="s">
        <v>311</v>
      </c>
      <c r="H188" s="975" t="s">
        <v>11</v>
      </c>
      <c r="I188" s="969">
        <v>1</v>
      </c>
      <c r="J188" s="969">
        <f t="shared" si="34"/>
        <v>500000</v>
      </c>
      <c r="K188" s="969"/>
      <c r="L188" s="969"/>
      <c r="M188" s="969"/>
      <c r="N188" s="969"/>
      <c r="O188" s="969">
        <v>500000</v>
      </c>
      <c r="P188" s="976"/>
      <c r="Q188" s="969"/>
      <c r="R188" s="969"/>
      <c r="S188" s="977"/>
      <c r="T188" s="851"/>
      <c r="U188" s="851"/>
      <c r="V188" s="851"/>
    </row>
    <row r="189" spans="1:22" ht="35.1" customHeight="1">
      <c r="A189" s="849"/>
      <c r="B189" s="849"/>
      <c r="C189" s="965" t="s">
        <v>337</v>
      </c>
      <c r="D189" s="966" t="s">
        <v>356</v>
      </c>
      <c r="E189" s="967" t="s">
        <v>33</v>
      </c>
      <c r="F189" s="966" t="s">
        <v>310</v>
      </c>
      <c r="G189" s="967" t="s">
        <v>311</v>
      </c>
      <c r="H189" s="968" t="s">
        <v>12</v>
      </c>
      <c r="I189" s="969">
        <v>1</v>
      </c>
      <c r="J189" s="970">
        <f t="shared" si="34"/>
        <v>500000</v>
      </c>
      <c r="K189" s="969"/>
      <c r="L189" s="969"/>
      <c r="M189" s="969"/>
      <c r="N189" s="969"/>
      <c r="O189" s="970">
        <v>500000</v>
      </c>
      <c r="P189" s="976"/>
      <c r="Q189" s="969"/>
      <c r="R189" s="969"/>
      <c r="S189" s="977"/>
      <c r="T189" s="851"/>
      <c r="U189" s="851"/>
      <c r="V189" s="851"/>
    </row>
    <row r="190" spans="1:22" ht="35.1" customHeight="1">
      <c r="A190" s="849"/>
      <c r="B190" s="849"/>
      <c r="C190" s="965" t="s">
        <v>337</v>
      </c>
      <c r="D190" s="966" t="s">
        <v>356</v>
      </c>
      <c r="E190" s="967" t="s">
        <v>33</v>
      </c>
      <c r="F190" s="966" t="s">
        <v>310</v>
      </c>
      <c r="G190" s="967" t="s">
        <v>311</v>
      </c>
      <c r="H190" s="968" t="s">
        <v>13</v>
      </c>
      <c r="I190" s="978">
        <v>1</v>
      </c>
      <c r="J190" s="970">
        <f>SUBTOTAL(9,K190:S190)</f>
        <v>0</v>
      </c>
      <c r="K190" s="969"/>
      <c r="L190" s="969"/>
      <c r="M190" s="969"/>
      <c r="N190" s="969"/>
      <c r="O190" s="970">
        <v>0</v>
      </c>
      <c r="P190" s="976"/>
      <c r="Q190" s="969"/>
      <c r="R190" s="969"/>
      <c r="S190" s="977"/>
      <c r="T190" s="851"/>
      <c r="U190" s="851"/>
      <c r="V190" s="851"/>
    </row>
    <row r="191" spans="1:22" ht="35.1" customHeight="1">
      <c r="A191" s="849"/>
      <c r="B191" s="849"/>
      <c r="C191" s="965" t="s">
        <v>337</v>
      </c>
      <c r="D191" s="966" t="s">
        <v>356</v>
      </c>
      <c r="E191" s="967" t="s">
        <v>33</v>
      </c>
      <c r="F191" s="974" t="s">
        <v>312</v>
      </c>
      <c r="G191" s="967" t="s">
        <v>313</v>
      </c>
      <c r="H191" s="975" t="s">
        <v>11</v>
      </c>
      <c r="I191" s="969">
        <v>3</v>
      </c>
      <c r="J191" s="969">
        <f t="shared" si="34"/>
        <v>500000</v>
      </c>
      <c r="K191" s="969"/>
      <c r="L191" s="969"/>
      <c r="M191" s="969"/>
      <c r="N191" s="969"/>
      <c r="O191" s="969">
        <v>500000</v>
      </c>
      <c r="P191" s="976"/>
      <c r="Q191" s="969"/>
      <c r="R191" s="969"/>
      <c r="S191" s="977"/>
      <c r="T191" s="851"/>
      <c r="U191" s="851"/>
      <c r="V191" s="851"/>
    </row>
    <row r="192" spans="1:22" ht="35.1" customHeight="1">
      <c r="A192" s="849"/>
      <c r="B192" s="849"/>
      <c r="C192" s="965" t="s">
        <v>337</v>
      </c>
      <c r="D192" s="966" t="s">
        <v>356</v>
      </c>
      <c r="E192" s="967" t="s">
        <v>33</v>
      </c>
      <c r="F192" s="966" t="s">
        <v>312</v>
      </c>
      <c r="G192" s="967" t="s">
        <v>313</v>
      </c>
      <c r="H192" s="968" t="s">
        <v>12</v>
      </c>
      <c r="I192" s="969">
        <v>3</v>
      </c>
      <c r="J192" s="970">
        <f t="shared" si="34"/>
        <v>500000</v>
      </c>
      <c r="K192" s="969"/>
      <c r="L192" s="969"/>
      <c r="M192" s="969"/>
      <c r="N192" s="969"/>
      <c r="O192" s="970">
        <v>500000</v>
      </c>
      <c r="P192" s="976"/>
      <c r="Q192" s="969"/>
      <c r="R192" s="969"/>
      <c r="S192" s="977"/>
      <c r="T192" s="851"/>
      <c r="U192" s="851"/>
      <c r="V192" s="851"/>
    </row>
    <row r="193" spans="1:22" ht="35.1" customHeight="1">
      <c r="A193" s="849"/>
      <c r="B193" s="849"/>
      <c r="C193" s="965" t="s">
        <v>337</v>
      </c>
      <c r="D193" s="966" t="s">
        <v>356</v>
      </c>
      <c r="E193" s="967" t="s">
        <v>33</v>
      </c>
      <c r="F193" s="966" t="s">
        <v>312</v>
      </c>
      <c r="G193" s="967" t="s">
        <v>313</v>
      </c>
      <c r="H193" s="968" t="s">
        <v>13</v>
      </c>
      <c r="I193" s="978">
        <v>3</v>
      </c>
      <c r="J193" s="970">
        <f>SUM(K193:S193)</f>
        <v>0</v>
      </c>
      <c r="K193" s="969"/>
      <c r="L193" s="969"/>
      <c r="M193" s="969"/>
      <c r="N193" s="969"/>
      <c r="O193" s="970">
        <v>0</v>
      </c>
      <c r="P193" s="976"/>
      <c r="Q193" s="969"/>
      <c r="R193" s="969"/>
      <c r="S193" s="977"/>
      <c r="T193" s="973"/>
      <c r="U193" s="851"/>
      <c r="V193" s="851"/>
    </row>
    <row r="194" spans="1:22" ht="35.1" customHeight="1">
      <c r="A194" s="849"/>
      <c r="B194" s="849"/>
      <c r="C194" s="965" t="s">
        <v>337</v>
      </c>
      <c r="D194" s="966" t="s">
        <v>356</v>
      </c>
      <c r="E194" s="967" t="s">
        <v>33</v>
      </c>
      <c r="F194" s="974" t="s">
        <v>555</v>
      </c>
      <c r="G194" s="967" t="s">
        <v>556</v>
      </c>
      <c r="H194" s="975" t="s">
        <v>11</v>
      </c>
      <c r="I194" s="978">
        <v>2</v>
      </c>
      <c r="J194" s="979">
        <v>3000000</v>
      </c>
      <c r="K194" s="979">
        <v>3000000</v>
      </c>
      <c r="L194" s="979"/>
      <c r="M194" s="969"/>
      <c r="N194" s="969"/>
      <c r="O194" s="969"/>
      <c r="P194" s="976"/>
      <c r="Q194" s="969"/>
      <c r="R194" s="969"/>
      <c r="S194" s="977"/>
      <c r="T194" s="851"/>
      <c r="U194" s="851"/>
      <c r="V194" s="851"/>
    </row>
    <row r="195" spans="1:22" ht="35.1" customHeight="1">
      <c r="A195" s="849"/>
      <c r="B195" s="849"/>
      <c r="C195" s="965" t="s">
        <v>337</v>
      </c>
      <c r="D195" s="966" t="s">
        <v>356</v>
      </c>
      <c r="E195" s="967" t="s">
        <v>33</v>
      </c>
      <c r="F195" s="974" t="s">
        <v>555</v>
      </c>
      <c r="G195" s="967" t="s">
        <v>556</v>
      </c>
      <c r="H195" s="968" t="s">
        <v>12</v>
      </c>
      <c r="I195" s="978">
        <v>2</v>
      </c>
      <c r="J195" s="980">
        <f>SUM(K195:S195)</f>
        <v>27000000</v>
      </c>
      <c r="K195" s="980">
        <v>27000000</v>
      </c>
      <c r="L195" s="980"/>
      <c r="M195" s="969"/>
      <c r="N195" s="969"/>
      <c r="O195" s="969"/>
      <c r="P195" s="976"/>
      <c r="Q195" s="969"/>
      <c r="R195" s="969"/>
      <c r="S195" s="977"/>
      <c r="T195" s="851"/>
      <c r="U195" s="851"/>
      <c r="V195" s="851"/>
    </row>
    <row r="196" spans="1:22" ht="35.1" customHeight="1">
      <c r="A196" s="849"/>
      <c r="B196" s="849"/>
      <c r="C196" s="965" t="s">
        <v>337</v>
      </c>
      <c r="D196" s="966" t="s">
        <v>356</v>
      </c>
      <c r="E196" s="967" t="s">
        <v>33</v>
      </c>
      <c r="F196" s="974" t="s">
        <v>555</v>
      </c>
      <c r="G196" s="967" t="s">
        <v>556</v>
      </c>
      <c r="H196" s="968" t="s">
        <v>13</v>
      </c>
      <c r="I196" s="978">
        <v>2</v>
      </c>
      <c r="J196" s="980">
        <f>SUBTOTAL(9,K196:S196)</f>
        <v>8229154</v>
      </c>
      <c r="K196" s="980">
        <v>8229154</v>
      </c>
      <c r="L196" s="980"/>
      <c r="M196" s="969"/>
      <c r="N196" s="969"/>
      <c r="O196" s="969"/>
      <c r="P196" s="976"/>
      <c r="Q196" s="969"/>
      <c r="R196" s="969"/>
      <c r="S196" s="977"/>
      <c r="T196" s="851"/>
      <c r="U196" s="851"/>
      <c r="V196" s="851"/>
    </row>
    <row r="197" spans="1:22" ht="35.1" customHeight="1">
      <c r="A197" s="849"/>
      <c r="B197" s="849"/>
      <c r="C197" s="965"/>
      <c r="D197" s="966"/>
      <c r="E197" s="967"/>
      <c r="F197" s="974" t="s">
        <v>555</v>
      </c>
      <c r="G197" s="967" t="s">
        <v>556</v>
      </c>
      <c r="H197" s="975" t="s">
        <v>11</v>
      </c>
      <c r="I197" s="978">
        <v>2</v>
      </c>
      <c r="J197" s="980">
        <f>SUBTOTAL(9,K197:S197)</f>
        <v>24000000</v>
      </c>
      <c r="K197" s="980"/>
      <c r="L197" s="980">
        <v>24000000</v>
      </c>
      <c r="M197" s="969"/>
      <c r="N197" s="969"/>
      <c r="O197" s="969"/>
      <c r="P197" s="976"/>
      <c r="Q197" s="969"/>
      <c r="R197" s="969"/>
      <c r="S197" s="977"/>
      <c r="T197" s="851"/>
      <c r="U197" s="851"/>
      <c r="V197" s="851"/>
    </row>
    <row r="198" spans="1:22" ht="35.1" customHeight="1">
      <c r="A198" s="849"/>
      <c r="B198" s="849"/>
      <c r="C198" s="965"/>
      <c r="D198" s="966"/>
      <c r="E198" s="967"/>
      <c r="F198" s="974" t="s">
        <v>555</v>
      </c>
      <c r="G198" s="967" t="s">
        <v>556</v>
      </c>
      <c r="H198" s="968" t="s">
        <v>12</v>
      </c>
      <c r="I198" s="978">
        <v>2</v>
      </c>
      <c r="J198" s="980">
        <v>0</v>
      </c>
      <c r="K198" s="980">
        <v>0</v>
      </c>
      <c r="L198" s="980">
        <v>0</v>
      </c>
      <c r="M198" s="969"/>
      <c r="N198" s="969"/>
      <c r="O198" s="969"/>
      <c r="P198" s="976"/>
      <c r="Q198" s="969"/>
      <c r="R198" s="969"/>
      <c r="S198" s="977"/>
      <c r="T198" s="851"/>
      <c r="U198" s="851"/>
      <c r="V198" s="851"/>
    </row>
    <row r="199" spans="1:22" ht="35.1" customHeight="1">
      <c r="A199" s="849"/>
      <c r="B199" s="849"/>
      <c r="C199" s="965"/>
      <c r="D199" s="966"/>
      <c r="E199" s="967"/>
      <c r="F199" s="974" t="s">
        <v>555</v>
      </c>
      <c r="G199" s="967" t="s">
        <v>556</v>
      </c>
      <c r="H199" s="968" t="s">
        <v>13</v>
      </c>
      <c r="I199" s="978">
        <v>2</v>
      </c>
      <c r="J199" s="980">
        <v>0</v>
      </c>
      <c r="K199" s="980">
        <v>0</v>
      </c>
      <c r="L199" s="980">
        <v>0</v>
      </c>
      <c r="M199" s="969"/>
      <c r="N199" s="969"/>
      <c r="O199" s="969"/>
      <c r="P199" s="976"/>
      <c r="Q199" s="969"/>
      <c r="R199" s="969"/>
      <c r="S199" s="977"/>
      <c r="T199" s="851"/>
      <c r="U199" s="851"/>
      <c r="V199" s="851"/>
    </row>
    <row r="200" spans="1:22" ht="35.1" customHeight="1">
      <c r="A200" s="849"/>
      <c r="B200" s="849"/>
      <c r="C200" s="965" t="s">
        <v>337</v>
      </c>
      <c r="D200" s="966" t="s">
        <v>356</v>
      </c>
      <c r="E200" s="967" t="s">
        <v>33</v>
      </c>
      <c r="F200" s="974" t="s">
        <v>456</v>
      </c>
      <c r="G200" s="967" t="s">
        <v>557</v>
      </c>
      <c r="H200" s="975" t="s">
        <v>11</v>
      </c>
      <c r="I200" s="978">
        <v>9</v>
      </c>
      <c r="J200" s="969">
        <f t="shared" si="34"/>
        <v>1396613</v>
      </c>
      <c r="K200" s="969"/>
      <c r="L200" s="969">
        <v>1396613</v>
      </c>
      <c r="M200" s="969"/>
      <c r="N200" s="969"/>
      <c r="O200" s="969"/>
      <c r="P200" s="976"/>
      <c r="Q200" s="969"/>
      <c r="R200" s="969"/>
      <c r="S200" s="977"/>
      <c r="T200" s="851"/>
      <c r="U200" s="851"/>
      <c r="V200" s="851"/>
    </row>
    <row r="201" spans="1:22" ht="35.1" customHeight="1">
      <c r="A201" s="849"/>
      <c r="B201" s="849"/>
      <c r="C201" s="965" t="s">
        <v>337</v>
      </c>
      <c r="D201" s="966" t="s">
        <v>356</v>
      </c>
      <c r="E201" s="967" t="s">
        <v>33</v>
      </c>
      <c r="F201" s="974" t="s">
        <v>456</v>
      </c>
      <c r="G201" s="967" t="s">
        <v>557</v>
      </c>
      <c r="H201" s="968" t="s">
        <v>12</v>
      </c>
      <c r="I201" s="978">
        <v>9</v>
      </c>
      <c r="J201" s="970">
        <f t="shared" si="34"/>
        <v>1396613</v>
      </c>
      <c r="K201" s="969"/>
      <c r="L201" s="969">
        <v>1396613</v>
      </c>
      <c r="M201" s="969"/>
      <c r="N201" s="969"/>
      <c r="O201" s="969"/>
      <c r="P201" s="976"/>
      <c r="Q201" s="969"/>
      <c r="R201" s="969"/>
      <c r="S201" s="977"/>
      <c r="T201" s="851"/>
      <c r="U201" s="851"/>
      <c r="V201" s="851"/>
    </row>
    <row r="202" spans="1:22" ht="35.1" customHeight="1">
      <c r="A202" s="849"/>
      <c r="B202" s="849"/>
      <c r="C202" s="965" t="s">
        <v>337</v>
      </c>
      <c r="D202" s="966" t="s">
        <v>356</v>
      </c>
      <c r="E202" s="967" t="s">
        <v>33</v>
      </c>
      <c r="F202" s="974" t="s">
        <v>456</v>
      </c>
      <c r="G202" s="967" t="s">
        <v>557</v>
      </c>
      <c r="H202" s="968" t="s">
        <v>13</v>
      </c>
      <c r="I202" s="978">
        <v>9</v>
      </c>
      <c r="J202" s="970">
        <f>SUBTOTAL(9,K202:S202)</f>
        <v>0</v>
      </c>
      <c r="K202" s="969"/>
      <c r="L202" s="969"/>
      <c r="M202" s="969"/>
      <c r="N202" s="969"/>
      <c r="O202" s="969"/>
      <c r="P202" s="976"/>
      <c r="Q202" s="969"/>
      <c r="R202" s="969"/>
      <c r="S202" s="977"/>
      <c r="T202" s="851"/>
      <c r="U202" s="851"/>
      <c r="V202" s="851"/>
    </row>
    <row r="203" spans="1:22" ht="35.1" customHeight="1">
      <c r="A203" s="849"/>
      <c r="B203" s="849"/>
      <c r="C203" s="965" t="s">
        <v>337</v>
      </c>
      <c r="D203" s="966" t="s">
        <v>356</v>
      </c>
      <c r="E203" s="967" t="s">
        <v>33</v>
      </c>
      <c r="F203" s="974" t="s">
        <v>458</v>
      </c>
      <c r="G203" s="967" t="s">
        <v>558</v>
      </c>
      <c r="H203" s="975" t="s">
        <v>11</v>
      </c>
      <c r="I203" s="978">
        <v>9</v>
      </c>
      <c r="J203" s="970">
        <f t="shared" ref="J203:J208" si="35">SUM(K203:S203)</f>
        <v>474189</v>
      </c>
      <c r="K203" s="969"/>
      <c r="L203" s="969">
        <v>474189</v>
      </c>
      <c r="M203" s="969"/>
      <c r="N203" s="969"/>
      <c r="O203" s="969"/>
      <c r="P203" s="976"/>
      <c r="Q203" s="969"/>
      <c r="R203" s="969"/>
      <c r="S203" s="977"/>
      <c r="T203" s="851"/>
      <c r="U203" s="851"/>
      <c r="V203" s="851"/>
    </row>
    <row r="204" spans="1:22" ht="35.1" customHeight="1">
      <c r="A204" s="849"/>
      <c r="B204" s="849"/>
      <c r="C204" s="965" t="s">
        <v>337</v>
      </c>
      <c r="D204" s="966" t="s">
        <v>356</v>
      </c>
      <c r="E204" s="967" t="s">
        <v>33</v>
      </c>
      <c r="F204" s="974" t="s">
        <v>458</v>
      </c>
      <c r="G204" s="967" t="s">
        <v>558</v>
      </c>
      <c r="H204" s="968" t="s">
        <v>12</v>
      </c>
      <c r="I204" s="978">
        <v>9</v>
      </c>
      <c r="J204" s="970">
        <f t="shared" si="35"/>
        <v>474189</v>
      </c>
      <c r="K204" s="969"/>
      <c r="L204" s="969">
        <v>474189</v>
      </c>
      <c r="M204" s="969"/>
      <c r="N204" s="969"/>
      <c r="O204" s="969"/>
      <c r="P204" s="976"/>
      <c r="Q204" s="969"/>
      <c r="R204" s="969"/>
      <c r="S204" s="977"/>
      <c r="T204" s="851"/>
      <c r="U204" s="851"/>
      <c r="V204" s="851"/>
    </row>
    <row r="205" spans="1:22" ht="35.1" customHeight="1">
      <c r="A205" s="849"/>
      <c r="B205" s="849"/>
      <c r="C205" s="965" t="s">
        <v>337</v>
      </c>
      <c r="D205" s="966" t="s">
        <v>356</v>
      </c>
      <c r="E205" s="967" t="s">
        <v>33</v>
      </c>
      <c r="F205" s="974" t="s">
        <v>458</v>
      </c>
      <c r="G205" s="967" t="s">
        <v>558</v>
      </c>
      <c r="H205" s="968" t="s">
        <v>13</v>
      </c>
      <c r="I205" s="978">
        <v>9</v>
      </c>
      <c r="J205" s="970">
        <f t="shared" si="35"/>
        <v>0</v>
      </c>
      <c r="K205" s="969"/>
      <c r="L205" s="969"/>
      <c r="M205" s="969"/>
      <c r="N205" s="969"/>
      <c r="O205" s="969"/>
      <c r="P205" s="976"/>
      <c r="Q205" s="969"/>
      <c r="R205" s="969"/>
      <c r="S205" s="977"/>
      <c r="T205" s="851"/>
      <c r="U205" s="851"/>
      <c r="V205" s="851"/>
    </row>
    <row r="206" spans="1:22" ht="35.1" customHeight="1">
      <c r="A206" s="849"/>
      <c r="B206" s="849"/>
      <c r="C206" s="965" t="s">
        <v>337</v>
      </c>
      <c r="D206" s="966" t="s">
        <v>356</v>
      </c>
      <c r="E206" s="967" t="s">
        <v>33</v>
      </c>
      <c r="F206" s="974" t="s">
        <v>559</v>
      </c>
      <c r="G206" s="967" t="s">
        <v>560</v>
      </c>
      <c r="H206" s="975" t="s">
        <v>11</v>
      </c>
      <c r="I206" s="978">
        <v>1</v>
      </c>
      <c r="J206" s="970">
        <f t="shared" si="35"/>
        <v>100000000</v>
      </c>
      <c r="K206" s="969"/>
      <c r="L206" s="969">
        <v>100000000</v>
      </c>
      <c r="M206" s="969"/>
      <c r="N206" s="969"/>
      <c r="O206" s="969"/>
      <c r="P206" s="976"/>
      <c r="Q206" s="969"/>
      <c r="R206" s="969"/>
      <c r="S206" s="977"/>
      <c r="T206" s="851"/>
      <c r="U206" s="851"/>
      <c r="V206" s="851"/>
    </row>
    <row r="207" spans="1:22" ht="35.1" customHeight="1">
      <c r="A207" s="849"/>
      <c r="B207" s="849"/>
      <c r="C207" s="965" t="s">
        <v>337</v>
      </c>
      <c r="D207" s="966" t="s">
        <v>356</v>
      </c>
      <c r="E207" s="967" t="s">
        <v>33</v>
      </c>
      <c r="F207" s="974" t="s">
        <v>559</v>
      </c>
      <c r="G207" s="967" t="s">
        <v>560</v>
      </c>
      <c r="H207" s="968" t="s">
        <v>12</v>
      </c>
      <c r="I207" s="978">
        <v>1</v>
      </c>
      <c r="J207" s="970">
        <f t="shared" si="35"/>
        <v>100000000</v>
      </c>
      <c r="K207" s="969"/>
      <c r="L207" s="969">
        <v>100000000</v>
      </c>
      <c r="M207" s="969"/>
      <c r="N207" s="969"/>
      <c r="O207" s="969"/>
      <c r="P207" s="976"/>
      <c r="Q207" s="969"/>
      <c r="R207" s="969"/>
      <c r="S207" s="977"/>
      <c r="T207" s="851"/>
      <c r="U207" s="851"/>
      <c r="V207" s="851"/>
    </row>
    <row r="208" spans="1:22" ht="35.1" customHeight="1">
      <c r="A208" s="849"/>
      <c r="B208" s="849"/>
      <c r="C208" s="965" t="s">
        <v>337</v>
      </c>
      <c r="D208" s="966" t="s">
        <v>356</v>
      </c>
      <c r="E208" s="967" t="s">
        <v>33</v>
      </c>
      <c r="F208" s="974" t="s">
        <v>559</v>
      </c>
      <c r="G208" s="967" t="s">
        <v>560</v>
      </c>
      <c r="H208" s="968" t="s">
        <v>13</v>
      </c>
      <c r="I208" s="978">
        <v>1</v>
      </c>
      <c r="J208" s="970">
        <f t="shared" si="35"/>
        <v>0</v>
      </c>
      <c r="K208" s="969"/>
      <c r="L208" s="969"/>
      <c r="M208" s="969"/>
      <c r="N208" s="969"/>
      <c r="O208" s="969"/>
      <c r="P208" s="976"/>
      <c r="Q208" s="969"/>
      <c r="R208" s="969"/>
      <c r="S208" s="977"/>
      <c r="T208" s="851"/>
      <c r="U208" s="851"/>
      <c r="V208" s="851"/>
    </row>
    <row r="209" spans="1:22" ht="35.1" customHeight="1">
      <c r="A209" s="849"/>
      <c r="B209" s="849"/>
      <c r="C209" s="965" t="s">
        <v>337</v>
      </c>
      <c r="D209" s="966" t="s">
        <v>356</v>
      </c>
      <c r="E209" s="967" t="s">
        <v>33</v>
      </c>
      <c r="F209" s="966" t="s">
        <v>316</v>
      </c>
      <c r="G209" s="967" t="s">
        <v>317</v>
      </c>
      <c r="H209" s="975" t="s">
        <v>11</v>
      </c>
      <c r="I209" s="978">
        <v>1</v>
      </c>
      <c r="J209" s="970">
        <f t="shared" ref="J209:J211" si="36">SUBTOTAL(9,K209:S209)</f>
        <v>284734178</v>
      </c>
      <c r="K209" s="969"/>
      <c r="L209" s="969">
        <v>284734178</v>
      </c>
      <c r="M209" s="969"/>
      <c r="N209" s="969"/>
      <c r="O209" s="969"/>
      <c r="P209" s="976"/>
      <c r="Q209" s="969"/>
      <c r="R209" s="969"/>
      <c r="S209" s="977"/>
      <c r="T209" s="851"/>
      <c r="U209" s="851"/>
      <c r="V209" s="851"/>
    </row>
    <row r="210" spans="1:22" ht="35.1" customHeight="1">
      <c r="A210" s="849"/>
      <c r="B210" s="849"/>
      <c r="C210" s="965" t="s">
        <v>337</v>
      </c>
      <c r="D210" s="966" t="s">
        <v>356</v>
      </c>
      <c r="E210" s="967" t="s">
        <v>33</v>
      </c>
      <c r="F210" s="966" t="s">
        <v>316</v>
      </c>
      <c r="G210" s="967" t="s">
        <v>317</v>
      </c>
      <c r="H210" s="968" t="s">
        <v>12</v>
      </c>
      <c r="I210" s="978">
        <v>1</v>
      </c>
      <c r="J210" s="970">
        <f t="shared" si="36"/>
        <v>284734178</v>
      </c>
      <c r="K210" s="969"/>
      <c r="L210" s="969">
        <v>284734178</v>
      </c>
      <c r="M210" s="969"/>
      <c r="N210" s="969"/>
      <c r="O210" s="969"/>
      <c r="P210" s="976"/>
      <c r="Q210" s="969"/>
      <c r="R210" s="969"/>
      <c r="S210" s="977"/>
      <c r="T210" s="851"/>
      <c r="U210" s="851"/>
      <c r="V210" s="851"/>
    </row>
    <row r="211" spans="1:22" ht="72" customHeight="1">
      <c r="A211" s="849"/>
      <c r="B211" s="849"/>
      <c r="C211" s="965" t="s">
        <v>337</v>
      </c>
      <c r="D211" s="966" t="s">
        <v>356</v>
      </c>
      <c r="E211" s="967" t="s">
        <v>33</v>
      </c>
      <c r="F211" s="966" t="s">
        <v>316</v>
      </c>
      <c r="G211" s="967" t="s">
        <v>317</v>
      </c>
      <c r="H211" s="968" t="s">
        <v>13</v>
      </c>
      <c r="I211" s="978">
        <v>0</v>
      </c>
      <c r="J211" s="970">
        <f t="shared" si="36"/>
        <v>0</v>
      </c>
      <c r="K211" s="969"/>
      <c r="L211" s="969"/>
      <c r="M211" s="969"/>
      <c r="N211" s="969"/>
      <c r="O211" s="969"/>
      <c r="P211" s="976"/>
      <c r="Q211" s="969"/>
      <c r="R211" s="969"/>
      <c r="S211" s="977"/>
      <c r="T211" s="851"/>
      <c r="U211" s="851"/>
      <c r="V211" s="851"/>
    </row>
    <row r="212" spans="1:22" ht="72" customHeight="1">
      <c r="A212" s="849"/>
      <c r="B212" s="849"/>
      <c r="C212" s="965" t="s">
        <v>337</v>
      </c>
      <c r="D212" s="966" t="s">
        <v>356</v>
      </c>
      <c r="E212" s="967" t="s">
        <v>33</v>
      </c>
      <c r="F212" s="974"/>
      <c r="G212" s="967" t="s">
        <v>561</v>
      </c>
      <c r="H212" s="975" t="s">
        <v>11</v>
      </c>
      <c r="I212" s="978">
        <v>1</v>
      </c>
      <c r="J212" s="969">
        <f t="shared" ref="J212:J213" si="37">SUM(K212:S212)</f>
        <v>1879198</v>
      </c>
      <c r="K212" s="969"/>
      <c r="L212" s="969">
        <v>1879198</v>
      </c>
      <c r="M212" s="969"/>
      <c r="N212" s="969"/>
      <c r="O212" s="969"/>
      <c r="P212" s="976"/>
      <c r="Q212" s="969"/>
      <c r="R212" s="969"/>
      <c r="S212" s="977"/>
      <c r="T212" s="851"/>
      <c r="U212" s="851"/>
      <c r="V212" s="851"/>
    </row>
    <row r="213" spans="1:22" ht="72" customHeight="1">
      <c r="A213" s="849"/>
      <c r="B213" s="849"/>
      <c r="C213" s="965" t="s">
        <v>337</v>
      </c>
      <c r="D213" s="966" t="s">
        <v>356</v>
      </c>
      <c r="E213" s="967" t="s">
        <v>33</v>
      </c>
      <c r="F213" s="966"/>
      <c r="G213" s="967" t="s">
        <v>561</v>
      </c>
      <c r="H213" s="968" t="s">
        <v>12</v>
      </c>
      <c r="I213" s="978">
        <v>1</v>
      </c>
      <c r="J213" s="970">
        <f t="shared" si="37"/>
        <v>1879198</v>
      </c>
      <c r="K213" s="969"/>
      <c r="L213" s="969">
        <v>1879198</v>
      </c>
      <c r="M213" s="969"/>
      <c r="N213" s="969"/>
      <c r="O213" s="969"/>
      <c r="P213" s="976"/>
      <c r="Q213" s="969"/>
      <c r="R213" s="969"/>
      <c r="S213" s="977"/>
      <c r="T213" s="851"/>
      <c r="U213" s="851"/>
      <c r="V213" s="851"/>
    </row>
    <row r="214" spans="1:22" ht="35.1" customHeight="1">
      <c r="A214" s="849"/>
      <c r="B214" s="849"/>
      <c r="C214" s="965" t="s">
        <v>337</v>
      </c>
      <c r="D214" s="966" t="s">
        <v>356</v>
      </c>
      <c r="E214" s="967" t="s">
        <v>33</v>
      </c>
      <c r="F214" s="966"/>
      <c r="G214" s="967" t="s">
        <v>561</v>
      </c>
      <c r="H214" s="968" t="s">
        <v>13</v>
      </c>
      <c r="I214" s="978">
        <v>0</v>
      </c>
      <c r="J214" s="970">
        <f>SUBTOTAL(9,K214:S214)</f>
        <v>0</v>
      </c>
      <c r="K214" s="969"/>
      <c r="L214" s="969"/>
      <c r="M214" s="969"/>
      <c r="N214" s="969"/>
      <c r="O214" s="969"/>
      <c r="P214" s="976"/>
      <c r="Q214" s="969"/>
      <c r="R214" s="969"/>
      <c r="S214" s="977"/>
      <c r="T214" s="851"/>
      <c r="U214" s="851"/>
      <c r="V214" s="851"/>
    </row>
    <row r="215" spans="1:22" ht="35.1" customHeight="1">
      <c r="A215" s="849"/>
      <c r="B215" s="849"/>
      <c r="C215" s="965" t="s">
        <v>337</v>
      </c>
      <c r="D215" s="966" t="s">
        <v>356</v>
      </c>
      <c r="E215" s="967" t="s">
        <v>33</v>
      </c>
      <c r="F215" s="974" t="s">
        <v>320</v>
      </c>
      <c r="G215" s="967" t="s">
        <v>568</v>
      </c>
      <c r="H215" s="975" t="s">
        <v>11</v>
      </c>
      <c r="I215" s="978">
        <v>9</v>
      </c>
      <c r="J215" s="969">
        <f t="shared" ref="J215:J216" si="38">SUM(K215:S215)</f>
        <v>102802822</v>
      </c>
      <c r="K215" s="969"/>
      <c r="L215" s="969">
        <v>102802822</v>
      </c>
      <c r="M215" s="969"/>
      <c r="N215" s="969"/>
      <c r="O215" s="969"/>
      <c r="P215" s="976"/>
      <c r="Q215" s="969"/>
      <c r="R215" s="969"/>
      <c r="S215" s="977"/>
      <c r="T215" s="851"/>
      <c r="U215" s="851"/>
      <c r="V215" s="851"/>
    </row>
    <row r="216" spans="1:22" ht="35.1" customHeight="1">
      <c r="A216" s="849"/>
      <c r="B216" s="849"/>
      <c r="C216" s="965" t="s">
        <v>337</v>
      </c>
      <c r="D216" s="966" t="s">
        <v>356</v>
      </c>
      <c r="E216" s="967" t="s">
        <v>33</v>
      </c>
      <c r="F216" s="966" t="s">
        <v>320</v>
      </c>
      <c r="G216" s="967" t="s">
        <v>568</v>
      </c>
      <c r="H216" s="968" t="s">
        <v>12</v>
      </c>
      <c r="I216" s="978">
        <v>9</v>
      </c>
      <c r="J216" s="970">
        <f t="shared" si="38"/>
        <v>102802822</v>
      </c>
      <c r="K216" s="969"/>
      <c r="L216" s="969">
        <v>102802822</v>
      </c>
      <c r="M216" s="969"/>
      <c r="N216" s="969"/>
      <c r="O216" s="969"/>
      <c r="P216" s="976"/>
      <c r="Q216" s="969"/>
      <c r="R216" s="969"/>
      <c r="S216" s="977"/>
      <c r="T216" s="851"/>
      <c r="U216" s="851"/>
      <c r="V216" s="851"/>
    </row>
    <row r="217" spans="1:22" ht="35.1" customHeight="1">
      <c r="A217" s="849"/>
      <c r="B217" s="849"/>
      <c r="C217" s="965" t="s">
        <v>337</v>
      </c>
      <c r="D217" s="966" t="s">
        <v>356</v>
      </c>
      <c r="E217" s="967" t="s">
        <v>33</v>
      </c>
      <c r="F217" s="966" t="s">
        <v>320</v>
      </c>
      <c r="G217" s="967" t="s">
        <v>568</v>
      </c>
      <c r="H217" s="968" t="s">
        <v>13</v>
      </c>
      <c r="I217" s="978">
        <v>9</v>
      </c>
      <c r="J217" s="970">
        <f>SUBTOTAL(9,K217:S217)</f>
        <v>89984524</v>
      </c>
      <c r="K217" s="969"/>
      <c r="L217" s="969">
        <v>89984524</v>
      </c>
      <c r="M217" s="969"/>
      <c r="N217" s="969"/>
      <c r="O217" s="969"/>
      <c r="P217" s="976"/>
      <c r="Q217" s="969"/>
      <c r="R217" s="969"/>
      <c r="S217" s="977"/>
      <c r="T217" s="851"/>
      <c r="U217" s="851"/>
      <c r="V217" s="851"/>
    </row>
    <row r="218" spans="1:22" ht="35.1" customHeight="1">
      <c r="A218" s="849"/>
      <c r="B218" s="849"/>
      <c r="C218" s="965" t="s">
        <v>337</v>
      </c>
      <c r="D218" s="966" t="s">
        <v>356</v>
      </c>
      <c r="E218" s="967" t="s">
        <v>33</v>
      </c>
      <c r="F218" s="974" t="s">
        <v>467</v>
      </c>
      <c r="G218" s="967" t="s">
        <v>468</v>
      </c>
      <c r="H218" s="975" t="s">
        <v>11</v>
      </c>
      <c r="I218" s="978">
        <v>2</v>
      </c>
      <c r="J218" s="969">
        <f t="shared" si="34"/>
        <v>20000000</v>
      </c>
      <c r="K218" s="969"/>
      <c r="L218" s="969">
        <v>20000000</v>
      </c>
      <c r="M218" s="969"/>
      <c r="N218" s="969"/>
      <c r="O218" s="969"/>
      <c r="P218" s="976"/>
      <c r="Q218" s="969"/>
      <c r="R218" s="969"/>
      <c r="S218" s="977"/>
      <c r="T218" s="851"/>
      <c r="U218" s="851"/>
      <c r="V218" s="851"/>
    </row>
    <row r="219" spans="1:22" ht="35.1" customHeight="1">
      <c r="A219" s="849"/>
      <c r="B219" s="849"/>
      <c r="C219" s="965" t="s">
        <v>337</v>
      </c>
      <c r="D219" s="966" t="s">
        <v>356</v>
      </c>
      <c r="E219" s="967" t="s">
        <v>33</v>
      </c>
      <c r="F219" s="974" t="s">
        <v>467</v>
      </c>
      <c r="G219" s="967" t="s">
        <v>468</v>
      </c>
      <c r="H219" s="968" t="s">
        <v>12</v>
      </c>
      <c r="I219" s="978">
        <v>2</v>
      </c>
      <c r="J219" s="970">
        <f t="shared" si="34"/>
        <v>20000000</v>
      </c>
      <c r="K219" s="969"/>
      <c r="L219" s="970">
        <v>20000000</v>
      </c>
      <c r="M219" s="969"/>
      <c r="N219" s="969"/>
      <c r="O219" s="969"/>
      <c r="P219" s="976"/>
      <c r="Q219" s="969"/>
      <c r="R219" s="969"/>
      <c r="S219" s="977"/>
      <c r="T219" s="851"/>
      <c r="U219" s="851"/>
      <c r="V219" s="851"/>
    </row>
    <row r="220" spans="1:22" ht="35.1" customHeight="1" thickBot="1">
      <c r="A220" s="849"/>
      <c r="B220" s="849"/>
      <c r="C220" s="981" t="s">
        <v>337</v>
      </c>
      <c r="D220" s="982" t="s">
        <v>356</v>
      </c>
      <c r="E220" s="983" t="s">
        <v>33</v>
      </c>
      <c r="F220" s="974" t="s">
        <v>467</v>
      </c>
      <c r="G220" s="967" t="s">
        <v>468</v>
      </c>
      <c r="H220" s="984" t="s">
        <v>13</v>
      </c>
      <c r="I220" s="985">
        <v>2</v>
      </c>
      <c r="J220" s="986">
        <f>SUBTOTAL(9,K220:S220)</f>
        <v>20000000</v>
      </c>
      <c r="K220" s="987"/>
      <c r="L220" s="986">
        <v>20000000</v>
      </c>
      <c r="M220" s="987"/>
      <c r="N220" s="987"/>
      <c r="O220" s="987"/>
      <c r="P220" s="988"/>
      <c r="Q220" s="987"/>
      <c r="R220" s="987"/>
      <c r="S220" s="989"/>
      <c r="T220" s="851"/>
      <c r="U220" s="851"/>
      <c r="V220" s="851"/>
    </row>
    <row r="221" spans="1:22" ht="35.1" customHeight="1">
      <c r="A221" s="849"/>
      <c r="B221" s="849"/>
      <c r="C221" s="2365"/>
      <c r="D221" s="2366"/>
      <c r="E221" s="2366"/>
      <c r="F221" s="2366"/>
      <c r="G221" s="990" t="s">
        <v>142</v>
      </c>
      <c r="H221" s="991" t="s">
        <v>11</v>
      </c>
      <c r="I221" s="992">
        <f t="shared" ref="I221:S223" si="39">I170+I173+I176+I179+I182+I185+I188+I191+I194+I197+I200+I203+I206+I209+I212+I215+I218</f>
        <v>10035</v>
      </c>
      <c r="J221" s="992">
        <f t="shared" si="39"/>
        <v>9756327000</v>
      </c>
      <c r="K221" s="992">
        <f t="shared" si="39"/>
        <v>3000000</v>
      </c>
      <c r="L221" s="992">
        <f t="shared" si="39"/>
        <v>535287000</v>
      </c>
      <c r="M221" s="992">
        <f t="shared" si="39"/>
        <v>5797665000</v>
      </c>
      <c r="N221" s="992">
        <f t="shared" si="39"/>
        <v>1086775000</v>
      </c>
      <c r="O221" s="992">
        <f t="shared" si="39"/>
        <v>2213000000</v>
      </c>
      <c r="P221" s="992">
        <f t="shared" si="39"/>
        <v>0</v>
      </c>
      <c r="Q221" s="992">
        <f t="shared" si="39"/>
        <v>0</v>
      </c>
      <c r="R221" s="992">
        <f t="shared" si="39"/>
        <v>600000</v>
      </c>
      <c r="S221" s="993">
        <f t="shared" si="39"/>
        <v>120000000</v>
      </c>
      <c r="T221" s="973"/>
      <c r="U221" s="851"/>
      <c r="V221" s="851"/>
    </row>
    <row r="222" spans="1:22" ht="35.1" customHeight="1">
      <c r="A222" s="849"/>
      <c r="B222" s="849"/>
      <c r="C222" s="2367"/>
      <c r="D222" s="2368"/>
      <c r="E222" s="2368"/>
      <c r="F222" s="2368"/>
      <c r="G222" s="994" t="s">
        <v>142</v>
      </c>
      <c r="H222" s="995" t="s">
        <v>12</v>
      </c>
      <c r="I222" s="996">
        <f t="shared" si="39"/>
        <v>10035</v>
      </c>
      <c r="J222" s="996">
        <f t="shared" si="39"/>
        <v>9764327000</v>
      </c>
      <c r="K222" s="996">
        <f t="shared" si="39"/>
        <v>27000000</v>
      </c>
      <c r="L222" s="996">
        <f t="shared" si="39"/>
        <v>511287000</v>
      </c>
      <c r="M222" s="996">
        <f t="shared" si="39"/>
        <v>5797665000</v>
      </c>
      <c r="N222" s="996">
        <f t="shared" si="39"/>
        <v>1086775000</v>
      </c>
      <c r="O222" s="996">
        <f t="shared" si="39"/>
        <v>2209900000</v>
      </c>
      <c r="P222" s="996">
        <f t="shared" si="39"/>
        <v>0</v>
      </c>
      <c r="Q222" s="996">
        <f t="shared" si="39"/>
        <v>0</v>
      </c>
      <c r="R222" s="996">
        <f t="shared" si="39"/>
        <v>3700000</v>
      </c>
      <c r="S222" s="997">
        <f t="shared" si="39"/>
        <v>128000000</v>
      </c>
      <c r="T222" s="998"/>
      <c r="U222" s="973"/>
      <c r="V222" s="851"/>
    </row>
    <row r="223" spans="1:22" ht="36" customHeight="1" thickBot="1">
      <c r="A223" s="849"/>
      <c r="B223" s="849"/>
      <c r="C223" s="2369"/>
      <c r="D223" s="2370"/>
      <c r="E223" s="2370"/>
      <c r="F223" s="2370"/>
      <c r="G223" s="999" t="s">
        <v>142</v>
      </c>
      <c r="H223" s="1000" t="s">
        <v>13</v>
      </c>
      <c r="I223" s="1001">
        <f t="shared" si="39"/>
        <v>9104</v>
      </c>
      <c r="J223" s="1001">
        <f t="shared" si="39"/>
        <v>2710416951</v>
      </c>
      <c r="K223" s="1001">
        <f t="shared" si="39"/>
        <v>8229154</v>
      </c>
      <c r="L223" s="1001">
        <f t="shared" si="39"/>
        <v>109984524</v>
      </c>
      <c r="M223" s="1001">
        <f t="shared" si="39"/>
        <v>1851477355</v>
      </c>
      <c r="N223" s="1001">
        <f t="shared" si="39"/>
        <v>308573041</v>
      </c>
      <c r="O223" s="1001">
        <f t="shared" si="39"/>
        <v>393900507</v>
      </c>
      <c r="P223" s="1001">
        <f t="shared" si="39"/>
        <v>0</v>
      </c>
      <c r="Q223" s="1001">
        <f t="shared" si="39"/>
        <v>0</v>
      </c>
      <c r="R223" s="1001">
        <f t="shared" si="39"/>
        <v>3056967</v>
      </c>
      <c r="S223" s="1002">
        <f t="shared" si="39"/>
        <v>35195403</v>
      </c>
      <c r="T223" s="998"/>
      <c r="U223" s="973"/>
      <c r="V223" s="851"/>
    </row>
    <row r="224" spans="1:22" ht="36" customHeight="1">
      <c r="A224" s="849"/>
      <c r="B224" s="2371"/>
      <c r="C224" s="2371"/>
      <c r="D224" s="849"/>
      <c r="E224" s="849"/>
      <c r="F224" s="849"/>
      <c r="G224" s="849"/>
      <c r="H224" s="849"/>
      <c r="I224" s="849"/>
      <c r="J224" s="949"/>
      <c r="K224" s="849"/>
      <c r="L224" s="849"/>
      <c r="M224" s="849"/>
      <c r="N224" s="849"/>
      <c r="O224" s="849"/>
      <c r="P224" s="849"/>
      <c r="Q224" s="849"/>
      <c r="R224" s="849"/>
      <c r="S224" s="849"/>
      <c r="T224" s="851"/>
      <c r="U224" s="851"/>
      <c r="V224" s="851"/>
    </row>
    <row r="225" spans="1:22" ht="36" customHeight="1">
      <c r="A225" s="849"/>
      <c r="B225" s="849"/>
      <c r="C225" s="849"/>
      <c r="D225" s="849"/>
      <c r="E225" s="2372" t="s">
        <v>416</v>
      </c>
      <c r="F225" s="2372"/>
      <c r="G225" s="2373" t="s">
        <v>410</v>
      </c>
      <c r="H225" s="2374"/>
      <c r="I225" s="2375"/>
      <c r="J225" s="2376" t="s">
        <v>409</v>
      </c>
      <c r="K225" s="2388" t="s">
        <v>410</v>
      </c>
      <c r="L225" s="2388"/>
      <c r="M225" s="2388"/>
      <c r="N225" s="2388"/>
      <c r="O225" s="2388"/>
      <c r="P225" s="2388"/>
      <c r="Q225" s="849"/>
      <c r="R225" s="849"/>
      <c r="S225" s="849"/>
      <c r="T225" s="851"/>
      <c r="U225" s="851"/>
      <c r="V225" s="851"/>
    </row>
    <row r="226" spans="1:22">
      <c r="A226" s="849"/>
      <c r="B226" s="849"/>
      <c r="C226" s="849"/>
      <c r="D226" s="849"/>
      <c r="E226" s="2372"/>
      <c r="F226" s="2372"/>
      <c r="G226" s="2373" t="s">
        <v>411</v>
      </c>
      <c r="H226" s="2374"/>
      <c r="I226" s="2375"/>
      <c r="J226" s="2376"/>
      <c r="K226" s="2388" t="s">
        <v>411</v>
      </c>
      <c r="L226" s="2388"/>
      <c r="M226" s="2388"/>
      <c r="N226" s="2388"/>
      <c r="O226" s="2388"/>
      <c r="P226" s="2388"/>
      <c r="Q226" s="849"/>
      <c r="R226" s="849"/>
      <c r="S226" s="849"/>
      <c r="T226" s="851"/>
      <c r="U226" s="851"/>
      <c r="V226" s="973"/>
    </row>
    <row r="227" spans="1:22">
      <c r="A227" s="849"/>
      <c r="B227" s="849"/>
      <c r="C227" s="849"/>
      <c r="D227" s="849"/>
      <c r="E227" s="2372"/>
      <c r="F227" s="2372"/>
      <c r="G227" s="2373" t="s">
        <v>569</v>
      </c>
      <c r="H227" s="2374"/>
      <c r="I227" s="2375"/>
      <c r="J227" s="2376"/>
      <c r="K227" s="2388" t="s">
        <v>412</v>
      </c>
      <c r="L227" s="2388"/>
      <c r="M227" s="2388"/>
      <c r="N227" s="2388"/>
      <c r="O227" s="2388"/>
      <c r="P227" s="2388"/>
      <c r="Q227" s="849"/>
      <c r="R227" s="849"/>
      <c r="S227" s="849"/>
      <c r="T227" s="851"/>
      <c r="U227" s="851"/>
      <c r="V227" s="973"/>
    </row>
    <row r="230" spans="1:22">
      <c r="A230" s="693"/>
      <c r="B230" s="693"/>
      <c r="C230" s="2389" t="s">
        <v>540</v>
      </c>
      <c r="D230" s="2389"/>
      <c r="E230" s="2389"/>
      <c r="F230" s="2389"/>
      <c r="G230" s="2389"/>
      <c r="H230" s="2389"/>
      <c r="I230" s="2389"/>
      <c r="J230" s="2389"/>
      <c r="K230" s="2389"/>
      <c r="L230" s="2389"/>
      <c r="M230" s="2389"/>
      <c r="N230" s="1003"/>
      <c r="O230" s="1003"/>
      <c r="P230" s="1003"/>
      <c r="Q230" s="1003"/>
      <c r="R230" s="1003"/>
      <c r="S230" s="1003"/>
    </row>
    <row r="231" spans="1:22" ht="15.75" thickBot="1">
      <c r="A231" s="693"/>
      <c r="B231" s="693"/>
      <c r="C231" s="1884" t="s">
        <v>99</v>
      </c>
      <c r="D231" s="1884"/>
      <c r="E231" s="1884"/>
      <c r="F231" s="1884"/>
      <c r="G231" s="1884"/>
      <c r="H231" s="1884"/>
      <c r="I231" s="1884"/>
      <c r="J231" s="1884"/>
      <c r="K231" s="1884"/>
      <c r="L231" s="1884"/>
      <c r="M231" s="1884"/>
      <c r="Q231" s="215"/>
    </row>
    <row r="232" spans="1:22" ht="15.75" thickTop="1">
      <c r="A232" s="2343"/>
      <c r="B232" s="2343"/>
      <c r="C232" s="1004" t="s">
        <v>100</v>
      </c>
      <c r="D232" s="1005" t="s">
        <v>101</v>
      </c>
      <c r="E232" s="1005" t="s">
        <v>102</v>
      </c>
      <c r="F232" s="1005" t="s">
        <v>103</v>
      </c>
      <c r="G232" s="1005" t="s">
        <v>104</v>
      </c>
      <c r="H232" s="1005" t="s">
        <v>105</v>
      </c>
      <c r="I232" s="1005" t="s">
        <v>106</v>
      </c>
      <c r="J232" s="1006">
        <v>2023</v>
      </c>
      <c r="K232" s="1006">
        <v>2024</v>
      </c>
      <c r="L232" s="1007">
        <v>2025</v>
      </c>
      <c r="M232" s="1008">
        <v>2026</v>
      </c>
    </row>
    <row r="233" spans="1:22" ht="24">
      <c r="A233" s="693"/>
      <c r="B233" s="693"/>
      <c r="C233" s="1009" t="s">
        <v>337</v>
      </c>
      <c r="D233" s="1010" t="s">
        <v>356</v>
      </c>
      <c r="E233" s="1011" t="s">
        <v>33</v>
      </c>
      <c r="F233" s="1010"/>
      <c r="G233" s="1010" t="s">
        <v>298</v>
      </c>
      <c r="H233" s="1012" t="s">
        <v>299</v>
      </c>
      <c r="I233" s="1013" t="s">
        <v>107</v>
      </c>
      <c r="J233" s="1014">
        <v>4588</v>
      </c>
      <c r="K233" s="1014">
        <v>4588</v>
      </c>
      <c r="L233" s="1015">
        <v>4594</v>
      </c>
      <c r="M233" s="1016">
        <v>4594</v>
      </c>
    </row>
    <row r="234" spans="1:22" ht="24">
      <c r="A234" s="693"/>
      <c r="B234" s="693"/>
      <c r="C234" s="1009" t="s">
        <v>337</v>
      </c>
      <c r="D234" s="1010" t="s">
        <v>356</v>
      </c>
      <c r="E234" s="1011" t="s">
        <v>33</v>
      </c>
      <c r="F234" s="1010"/>
      <c r="G234" s="1010" t="s">
        <v>298</v>
      </c>
      <c r="H234" s="1012" t="s">
        <v>299</v>
      </c>
      <c r="I234" s="1011" t="s">
        <v>108</v>
      </c>
      <c r="J234" s="1017">
        <v>5065400000</v>
      </c>
      <c r="K234" s="1017">
        <v>5753132000</v>
      </c>
      <c r="L234" s="1018">
        <v>6705240000</v>
      </c>
      <c r="M234" s="1016">
        <v>7005040000</v>
      </c>
    </row>
    <row r="235" spans="1:22" ht="24">
      <c r="A235" s="693"/>
      <c r="B235" s="693"/>
      <c r="C235" s="1009" t="s">
        <v>337</v>
      </c>
      <c r="D235" s="1010" t="s">
        <v>356</v>
      </c>
      <c r="E235" s="1011" t="s">
        <v>33</v>
      </c>
      <c r="F235" s="1010"/>
      <c r="G235" s="1010" t="s">
        <v>298</v>
      </c>
      <c r="H235" s="1012" t="s">
        <v>299</v>
      </c>
      <c r="I235" s="1012" t="s">
        <v>109</v>
      </c>
      <c r="J235" s="1014">
        <v>1104054</v>
      </c>
      <c r="K235" s="1014">
        <v>1253952</v>
      </c>
      <c r="L235" s="1015">
        <v>1459564.6495428821</v>
      </c>
      <c r="M235" s="1016">
        <f>M234/M233</f>
        <v>1524823.6830648673</v>
      </c>
    </row>
    <row r="236" spans="1:22" ht="36">
      <c r="A236" s="693"/>
      <c r="B236" s="693"/>
      <c r="C236" s="1009"/>
      <c r="D236" s="1010"/>
      <c r="E236" s="1011"/>
      <c r="F236" s="1010"/>
      <c r="G236" s="1010"/>
      <c r="H236" s="1019" t="s">
        <v>110</v>
      </c>
      <c r="I236" s="1020"/>
      <c r="J236" s="1021">
        <v>107541</v>
      </c>
      <c r="K236" s="1021">
        <v>149898</v>
      </c>
      <c r="L236" s="1022">
        <f>L235-K235</f>
        <v>205612.64954288211</v>
      </c>
      <c r="M236" s="1023">
        <f>M235-L235</f>
        <v>65259.03352198517</v>
      </c>
      <c r="O236" s="215"/>
    </row>
    <row r="237" spans="1:22" ht="24">
      <c r="A237" s="693"/>
      <c r="B237" s="693"/>
      <c r="C237" s="1009" t="s">
        <v>337</v>
      </c>
      <c r="D237" s="1010" t="s">
        <v>356</v>
      </c>
      <c r="E237" s="1011" t="s">
        <v>33</v>
      </c>
      <c r="F237" s="1010"/>
      <c r="G237" s="1010" t="s">
        <v>298</v>
      </c>
      <c r="H237" s="1012" t="s">
        <v>299</v>
      </c>
      <c r="I237" s="1013" t="s">
        <v>111</v>
      </c>
      <c r="J237" s="1014">
        <v>4588</v>
      </c>
      <c r="K237" s="1014">
        <v>4588</v>
      </c>
      <c r="L237" s="1015">
        <v>4594</v>
      </c>
      <c r="M237" s="1016">
        <v>4594</v>
      </c>
    </row>
    <row r="238" spans="1:22" ht="24">
      <c r="A238" s="693"/>
      <c r="B238" s="693"/>
      <c r="C238" s="1009" t="s">
        <v>337</v>
      </c>
      <c r="D238" s="1010" t="s">
        <v>356</v>
      </c>
      <c r="E238" s="1011" t="s">
        <v>33</v>
      </c>
      <c r="F238" s="1010"/>
      <c r="G238" s="1010" t="s">
        <v>298</v>
      </c>
      <c r="H238" s="1012" t="s">
        <v>299</v>
      </c>
      <c r="I238" s="1011" t="s">
        <v>112</v>
      </c>
      <c r="J238" s="1014">
        <v>5541352196</v>
      </c>
      <c r="K238" s="1014">
        <v>5972905040</v>
      </c>
      <c r="L238" s="1015">
        <v>6785390000</v>
      </c>
      <c r="M238" s="1016">
        <v>7013039999.6999998</v>
      </c>
    </row>
    <row r="239" spans="1:22" ht="24">
      <c r="A239" s="693"/>
      <c r="B239" s="693"/>
      <c r="C239" s="1009" t="s">
        <v>337</v>
      </c>
      <c r="D239" s="1010" t="s">
        <v>356</v>
      </c>
      <c r="E239" s="1011" t="s">
        <v>33</v>
      </c>
      <c r="F239" s="1010"/>
      <c r="G239" s="1010" t="s">
        <v>298</v>
      </c>
      <c r="H239" s="1012" t="s">
        <v>299</v>
      </c>
      <c r="I239" s="1012" t="s">
        <v>113</v>
      </c>
      <c r="J239" s="1014">
        <v>1207793</v>
      </c>
      <c r="K239" s="1014">
        <v>1301854</v>
      </c>
      <c r="L239" s="1015">
        <v>1477011.319111885</v>
      </c>
      <c r="M239" s="1016">
        <f>M238/M237</f>
        <v>1526565.0848280366</v>
      </c>
    </row>
    <row r="240" spans="1:22" ht="36">
      <c r="A240" s="693"/>
      <c r="B240" s="693"/>
      <c r="C240" s="1009"/>
      <c r="D240" s="1010"/>
      <c r="E240" s="1011"/>
      <c r="F240" s="1010"/>
      <c r="G240" s="1010"/>
      <c r="H240" s="1019" t="s">
        <v>114</v>
      </c>
      <c r="I240" s="1020"/>
      <c r="J240" s="1021">
        <v>232794</v>
      </c>
      <c r="K240" s="1021">
        <f>K239-J239</f>
        <v>94061</v>
      </c>
      <c r="L240" s="1022">
        <v>175157.31911188504</v>
      </c>
      <c r="M240" s="1023">
        <f>M239-L239</f>
        <v>49553.765716151567</v>
      </c>
    </row>
    <row r="241" spans="1:14" ht="24">
      <c r="A241" s="693"/>
      <c r="B241" s="693"/>
      <c r="C241" s="1009" t="s">
        <v>337</v>
      </c>
      <c r="D241" s="1010" t="s">
        <v>356</v>
      </c>
      <c r="E241" s="1011" t="s">
        <v>33</v>
      </c>
      <c r="F241" s="1010"/>
      <c r="G241" s="1010" t="s">
        <v>298</v>
      </c>
      <c r="H241" s="1012" t="s">
        <v>299</v>
      </c>
      <c r="I241" s="1013" t="s">
        <v>115</v>
      </c>
      <c r="J241" s="1014">
        <v>3948</v>
      </c>
      <c r="K241" s="1014">
        <v>4229</v>
      </c>
      <c r="L241" s="1015">
        <v>4215</v>
      </c>
      <c r="M241" s="1016">
        <v>4174</v>
      </c>
    </row>
    <row r="242" spans="1:14" ht="24">
      <c r="A242" s="693"/>
      <c r="B242" s="693"/>
      <c r="C242" s="1009" t="s">
        <v>337</v>
      </c>
      <c r="D242" s="1010" t="s">
        <v>356</v>
      </c>
      <c r="E242" s="1011" t="s">
        <v>33</v>
      </c>
      <c r="F242" s="1010"/>
      <c r="G242" s="1010" t="s">
        <v>298</v>
      </c>
      <c r="H242" s="1012" t="s">
        <v>299</v>
      </c>
      <c r="I242" s="1012" t="s">
        <v>116</v>
      </c>
      <c r="J242" s="1014">
        <v>5448735471</v>
      </c>
      <c r="K242" s="1014">
        <v>5908971618</v>
      </c>
      <c r="L242" s="1015">
        <v>6409674757</v>
      </c>
      <c r="M242" s="1016">
        <v>2195245799</v>
      </c>
    </row>
    <row r="243" spans="1:14" ht="24">
      <c r="A243" s="693"/>
      <c r="B243" s="693"/>
      <c r="C243" s="1009" t="s">
        <v>337</v>
      </c>
      <c r="D243" s="1010" t="s">
        <v>356</v>
      </c>
      <c r="E243" s="1011" t="s">
        <v>33</v>
      </c>
      <c r="F243" s="1010"/>
      <c r="G243" s="1010" t="s">
        <v>298</v>
      </c>
      <c r="H243" s="1012" t="s">
        <v>299</v>
      </c>
      <c r="I243" s="1012" t="s">
        <v>117</v>
      </c>
      <c r="J243" s="1014">
        <v>1380125</v>
      </c>
      <c r="K243" s="1014">
        <v>1397250</v>
      </c>
      <c r="L243" s="1015">
        <v>1520682.0301304865</v>
      </c>
      <c r="M243" s="1016">
        <f>M242/M241</f>
        <v>525933.34906564443</v>
      </c>
    </row>
    <row r="244" spans="1:14" ht="36">
      <c r="A244" s="693"/>
      <c r="B244" s="693"/>
      <c r="C244" s="1009"/>
      <c r="D244" s="1010"/>
      <c r="E244" s="1011"/>
      <c r="F244" s="1010"/>
      <c r="G244" s="1010"/>
      <c r="H244" s="1024" t="s">
        <v>118</v>
      </c>
      <c r="I244" s="1025"/>
      <c r="J244" s="1026">
        <v>-4425476367</v>
      </c>
      <c r="K244" s="1026">
        <f>K243-J243</f>
        <v>17125</v>
      </c>
      <c r="L244" s="1027">
        <v>123432.03013048647</v>
      </c>
      <c r="M244" s="1028">
        <f>M243-L243</f>
        <v>-994748.68106484204</v>
      </c>
    </row>
    <row r="245" spans="1:14" ht="24">
      <c r="A245" s="693"/>
      <c r="B245" s="693"/>
      <c r="C245" s="1009" t="s">
        <v>337</v>
      </c>
      <c r="D245" s="1010" t="s">
        <v>356</v>
      </c>
      <c r="E245" s="1011" t="s">
        <v>33</v>
      </c>
      <c r="F245" s="1010"/>
      <c r="G245" s="1010" t="s">
        <v>300</v>
      </c>
      <c r="H245" s="1012" t="s">
        <v>301</v>
      </c>
      <c r="I245" s="1013" t="s">
        <v>107</v>
      </c>
      <c r="J245" s="1014">
        <v>5500</v>
      </c>
      <c r="K245" s="1014">
        <v>5500</v>
      </c>
      <c r="L245" s="1015">
        <v>5063</v>
      </c>
      <c r="M245" s="1016">
        <v>4819</v>
      </c>
    </row>
    <row r="246" spans="1:14" ht="24">
      <c r="A246" s="693"/>
      <c r="B246" s="693"/>
      <c r="C246" s="1009" t="s">
        <v>337</v>
      </c>
      <c r="D246" s="1010" t="s">
        <v>356</v>
      </c>
      <c r="E246" s="1011" t="s">
        <v>33</v>
      </c>
      <c r="F246" s="1010"/>
      <c r="G246" s="1010" t="s">
        <v>300</v>
      </c>
      <c r="H246" s="1012" t="s">
        <v>301</v>
      </c>
      <c r="I246" s="1011" t="s">
        <v>108</v>
      </c>
      <c r="J246" s="1017">
        <v>1261110000</v>
      </c>
      <c r="K246" s="1017">
        <v>1599010000</v>
      </c>
      <c r="L246" s="1018">
        <v>2035400000</v>
      </c>
      <c r="M246" s="1016">
        <v>2080900000</v>
      </c>
    </row>
    <row r="247" spans="1:14" ht="24">
      <c r="A247" s="693"/>
      <c r="B247" s="693"/>
      <c r="C247" s="1009" t="s">
        <v>337</v>
      </c>
      <c r="D247" s="1010" t="s">
        <v>356</v>
      </c>
      <c r="E247" s="1011" t="s">
        <v>33</v>
      </c>
      <c r="F247" s="1010"/>
      <c r="G247" s="1010" t="s">
        <v>300</v>
      </c>
      <c r="H247" s="1012" t="s">
        <v>301</v>
      </c>
      <c r="I247" s="1012" t="s">
        <v>109</v>
      </c>
      <c r="J247" s="1014">
        <v>229293</v>
      </c>
      <c r="K247" s="1014">
        <v>290729</v>
      </c>
      <c r="L247" s="1015">
        <v>402014.61584041081</v>
      </c>
      <c r="M247" s="1016">
        <f>M246/M245</f>
        <v>431811.57916580205</v>
      </c>
    </row>
    <row r="248" spans="1:14" ht="36">
      <c r="A248" s="693"/>
      <c r="B248" s="693"/>
      <c r="C248" s="1009"/>
      <c r="D248" s="1010"/>
      <c r="E248" s="1011"/>
      <c r="F248" s="1010"/>
      <c r="G248" s="1010"/>
      <c r="H248" s="1019" t="s">
        <v>110</v>
      </c>
      <c r="I248" s="1020"/>
      <c r="J248" s="1021">
        <v>18584</v>
      </c>
      <c r="K248" s="1021">
        <v>61436</v>
      </c>
      <c r="L248" s="1022">
        <v>111285.61584041081</v>
      </c>
      <c r="M248" s="1023">
        <f>M247-L247</f>
        <v>29796.963325391233</v>
      </c>
      <c r="N248" s="215"/>
    </row>
    <row r="249" spans="1:14" ht="24">
      <c r="A249" s="693"/>
      <c r="B249" s="693"/>
      <c r="C249" s="1009" t="s">
        <v>337</v>
      </c>
      <c r="D249" s="1010" t="s">
        <v>356</v>
      </c>
      <c r="E249" s="1011" t="s">
        <v>33</v>
      </c>
      <c r="F249" s="1010"/>
      <c r="G249" s="1010" t="s">
        <v>300</v>
      </c>
      <c r="H249" s="1012" t="s">
        <v>301</v>
      </c>
      <c r="I249" s="1013" t="s">
        <v>111</v>
      </c>
      <c r="J249" s="1014">
        <v>5500</v>
      </c>
      <c r="K249" s="1014">
        <v>5500</v>
      </c>
      <c r="L249" s="1015">
        <v>5063</v>
      </c>
      <c r="M249" s="1016">
        <v>4819</v>
      </c>
    </row>
    <row r="250" spans="1:14" ht="24">
      <c r="A250" s="693"/>
      <c r="B250" s="693"/>
      <c r="C250" s="1009" t="s">
        <v>337</v>
      </c>
      <c r="D250" s="1010" t="s">
        <v>356</v>
      </c>
      <c r="E250" s="1011" t="s">
        <v>33</v>
      </c>
      <c r="F250" s="1010"/>
      <c r="G250" s="1010" t="s">
        <v>300</v>
      </c>
      <c r="H250" s="1012" t="s">
        <v>301</v>
      </c>
      <c r="I250" s="1011" t="s">
        <v>112</v>
      </c>
      <c r="J250" s="1014">
        <v>2136610000</v>
      </c>
      <c r="K250" s="1014">
        <v>1771010000</v>
      </c>
      <c r="L250" s="1015">
        <v>2017968344</v>
      </c>
      <c r="M250" s="1016">
        <v>2080900000</v>
      </c>
    </row>
    <row r="251" spans="1:14" ht="24">
      <c r="A251" s="693"/>
      <c r="B251" s="693"/>
      <c r="C251" s="1009" t="s">
        <v>337</v>
      </c>
      <c r="D251" s="1010" t="s">
        <v>356</v>
      </c>
      <c r="E251" s="1011" t="s">
        <v>33</v>
      </c>
      <c r="F251" s="1010"/>
      <c r="G251" s="1010" t="s">
        <v>300</v>
      </c>
      <c r="H251" s="1012" t="s">
        <v>301</v>
      </c>
      <c r="I251" s="1012" t="s">
        <v>113</v>
      </c>
      <c r="J251" s="1014">
        <v>388475</v>
      </c>
      <c r="K251" s="1014">
        <v>322002</v>
      </c>
      <c r="L251" s="1015">
        <v>398571.66581078409</v>
      </c>
      <c r="M251" s="1016">
        <f>M250/M249</f>
        <v>431811.57916580205</v>
      </c>
    </row>
    <row r="252" spans="1:14" ht="36">
      <c r="A252" s="693"/>
      <c r="B252" s="693"/>
      <c r="C252" s="1009"/>
      <c r="D252" s="1010"/>
      <c r="E252" s="1011"/>
      <c r="F252" s="1010"/>
      <c r="G252" s="1010"/>
      <c r="H252" s="1019" t="s">
        <v>114</v>
      </c>
      <c r="I252" s="1020"/>
      <c r="J252" s="1021">
        <v>134970</v>
      </c>
      <c r="K252" s="1021">
        <v>-66473</v>
      </c>
      <c r="L252" s="1022">
        <v>76569.665810784092</v>
      </c>
      <c r="M252" s="1023">
        <f>M251-L251</f>
        <v>33239.913355017954</v>
      </c>
      <c r="N252" s="215"/>
    </row>
    <row r="253" spans="1:14" ht="24">
      <c r="A253" s="693"/>
      <c r="B253" s="693"/>
      <c r="C253" s="1009" t="s">
        <v>337</v>
      </c>
      <c r="D253" s="1010" t="s">
        <v>356</v>
      </c>
      <c r="E253" s="1011" t="s">
        <v>33</v>
      </c>
      <c r="F253" s="1010"/>
      <c r="G253" s="1010" t="s">
        <v>300</v>
      </c>
      <c r="H253" s="1012" t="s">
        <v>301</v>
      </c>
      <c r="I253" s="1013" t="s">
        <v>115</v>
      </c>
      <c r="J253" s="1014">
        <v>5243</v>
      </c>
      <c r="K253" s="1014">
        <v>5224</v>
      </c>
      <c r="L253" s="1015">
        <v>4370</v>
      </c>
      <c r="M253" s="1016">
        <v>4170</v>
      </c>
    </row>
    <row r="254" spans="1:14" ht="24">
      <c r="A254" s="693"/>
      <c r="B254" s="693"/>
      <c r="C254" s="1009" t="s">
        <v>337</v>
      </c>
      <c r="D254" s="1010" t="s">
        <v>356</v>
      </c>
      <c r="E254" s="1011" t="s">
        <v>33</v>
      </c>
      <c r="F254" s="1010"/>
      <c r="G254" s="1010" t="s">
        <v>300</v>
      </c>
      <c r="H254" s="1012" t="s">
        <v>301</v>
      </c>
      <c r="I254" s="1012" t="s">
        <v>116</v>
      </c>
      <c r="J254" s="1014">
        <v>2039564596.0799999</v>
      </c>
      <c r="K254" s="1014">
        <v>1713960074.4100001</v>
      </c>
      <c r="L254" s="1015">
        <v>196000809</v>
      </c>
      <c r="M254" s="1016">
        <v>381953819</v>
      </c>
    </row>
    <row r="255" spans="1:14" ht="24">
      <c r="A255" s="693"/>
      <c r="B255" s="693"/>
      <c r="C255" s="1009" t="s">
        <v>337</v>
      </c>
      <c r="D255" s="1010" t="s">
        <v>356</v>
      </c>
      <c r="E255" s="1011" t="s">
        <v>33</v>
      </c>
      <c r="F255" s="1010"/>
      <c r="G255" s="1010" t="s">
        <v>300</v>
      </c>
      <c r="H255" s="1012" t="s">
        <v>301</v>
      </c>
      <c r="I255" s="1012" t="s">
        <v>117</v>
      </c>
      <c r="J255" s="1014">
        <v>389007</v>
      </c>
      <c r="K255" s="1014">
        <v>328093</v>
      </c>
      <c r="L255" s="1015">
        <v>44851.443707093822</v>
      </c>
      <c r="M255" s="1016">
        <f>M254/M253</f>
        <v>91595.640047961628</v>
      </c>
    </row>
    <row r="256" spans="1:14" ht="36">
      <c r="A256" s="693"/>
      <c r="B256" s="693"/>
      <c r="C256" s="1009"/>
      <c r="D256" s="1010"/>
      <c r="E256" s="1011"/>
      <c r="F256" s="1010"/>
      <c r="G256" s="1010"/>
      <c r="H256" s="1024" t="s">
        <v>118</v>
      </c>
      <c r="I256" s="1025"/>
      <c r="J256" s="1026">
        <v>-1322532527</v>
      </c>
      <c r="K256" s="1026">
        <v>-60914</v>
      </c>
      <c r="L256" s="1027">
        <v>-283241.55629290617</v>
      </c>
      <c r="M256" s="1028">
        <f>M255-L255</f>
        <v>46744.196340867806</v>
      </c>
    </row>
    <row r="257" spans="1:14" ht="24">
      <c r="A257" s="693"/>
      <c r="B257" s="693"/>
      <c r="C257" s="1009" t="s">
        <v>337</v>
      </c>
      <c r="D257" s="1010" t="s">
        <v>356</v>
      </c>
      <c r="E257" s="1011" t="s">
        <v>33</v>
      </c>
      <c r="F257" s="1010"/>
      <c r="G257" s="1010" t="s">
        <v>302</v>
      </c>
      <c r="H257" s="1012" t="s">
        <v>303</v>
      </c>
      <c r="I257" s="1013" t="s">
        <v>107</v>
      </c>
      <c r="J257" s="1014">
        <v>86</v>
      </c>
      <c r="K257" s="1014">
        <v>86</v>
      </c>
      <c r="L257" s="1015">
        <v>120</v>
      </c>
      <c r="M257" s="1016">
        <v>120</v>
      </c>
    </row>
    <row r="258" spans="1:14" ht="24">
      <c r="A258" s="693"/>
      <c r="B258" s="693"/>
      <c r="C258" s="1009" t="s">
        <v>337</v>
      </c>
      <c r="D258" s="1010" t="s">
        <v>356</v>
      </c>
      <c r="E258" s="1011" t="s">
        <v>33</v>
      </c>
      <c r="F258" s="1010"/>
      <c r="G258" s="1010" t="s">
        <v>302</v>
      </c>
      <c r="H258" s="1012" t="s">
        <v>303</v>
      </c>
      <c r="I258" s="1011" t="s">
        <v>108</v>
      </c>
      <c r="J258" s="1017">
        <v>7890000</v>
      </c>
      <c r="K258" s="1017">
        <v>7890000</v>
      </c>
      <c r="L258" s="1018">
        <v>7500000</v>
      </c>
      <c r="M258" s="1016">
        <v>8000000</v>
      </c>
    </row>
    <row r="259" spans="1:14" ht="24">
      <c r="A259" s="693"/>
      <c r="B259" s="693"/>
      <c r="C259" s="1009" t="s">
        <v>337</v>
      </c>
      <c r="D259" s="1010" t="s">
        <v>356</v>
      </c>
      <c r="E259" s="1011" t="s">
        <v>33</v>
      </c>
      <c r="F259" s="1010"/>
      <c r="G259" s="1010" t="s">
        <v>302</v>
      </c>
      <c r="H259" s="1012" t="s">
        <v>303</v>
      </c>
      <c r="I259" s="1012" t="s">
        <v>109</v>
      </c>
      <c r="J259" s="1014">
        <v>91744</v>
      </c>
      <c r="K259" s="1014">
        <v>91744</v>
      </c>
      <c r="L259" s="1015">
        <v>62500</v>
      </c>
      <c r="M259" s="1016">
        <f>M258/M257</f>
        <v>66666.666666666672</v>
      </c>
    </row>
    <row r="260" spans="1:14" ht="36">
      <c r="A260" s="693"/>
      <c r="B260" s="693"/>
      <c r="C260" s="1009"/>
      <c r="D260" s="1010"/>
      <c r="E260" s="1011"/>
      <c r="F260" s="1010"/>
      <c r="G260" s="1010"/>
      <c r="H260" s="1019" t="s">
        <v>110</v>
      </c>
      <c r="I260" s="1020"/>
      <c r="J260" s="1021">
        <v>-116</v>
      </c>
      <c r="K260" s="1021">
        <v>0</v>
      </c>
      <c r="L260" s="1022">
        <v>-29244</v>
      </c>
      <c r="M260" s="1023">
        <f>M259-L259</f>
        <v>4166.6666666666715</v>
      </c>
      <c r="N260" s="215"/>
    </row>
    <row r="261" spans="1:14" ht="24">
      <c r="A261" s="693"/>
      <c r="B261" s="693"/>
      <c r="C261" s="1009" t="s">
        <v>337</v>
      </c>
      <c r="D261" s="1010" t="s">
        <v>356</v>
      </c>
      <c r="E261" s="1011" t="s">
        <v>33</v>
      </c>
      <c r="F261" s="1010"/>
      <c r="G261" s="1010" t="s">
        <v>302</v>
      </c>
      <c r="H261" s="1012" t="s">
        <v>303</v>
      </c>
      <c r="I261" s="1013" t="s">
        <v>111</v>
      </c>
      <c r="J261" s="1014">
        <v>86</v>
      </c>
      <c r="K261" s="1014">
        <v>86</v>
      </c>
      <c r="L261" s="1015">
        <v>120</v>
      </c>
      <c r="M261" s="1016">
        <v>120</v>
      </c>
    </row>
    <row r="262" spans="1:14" ht="24">
      <c r="A262" s="693"/>
      <c r="B262" s="693"/>
      <c r="C262" s="1009" t="s">
        <v>337</v>
      </c>
      <c r="D262" s="1010" t="s">
        <v>356</v>
      </c>
      <c r="E262" s="1011" t="s">
        <v>33</v>
      </c>
      <c r="F262" s="1010"/>
      <c r="G262" s="1010" t="s">
        <v>302</v>
      </c>
      <c r="H262" s="1012" t="s">
        <v>303</v>
      </c>
      <c r="I262" s="1011" t="s">
        <v>112</v>
      </c>
      <c r="J262" s="1014">
        <v>7890000</v>
      </c>
      <c r="K262" s="1014">
        <v>7890000</v>
      </c>
      <c r="L262" s="1015">
        <v>7500000</v>
      </c>
      <c r="M262" s="1016">
        <v>8000000</v>
      </c>
    </row>
    <row r="263" spans="1:14" ht="24">
      <c r="A263" s="693"/>
      <c r="B263" s="693"/>
      <c r="C263" s="1009" t="s">
        <v>337</v>
      </c>
      <c r="D263" s="1010" t="s">
        <v>356</v>
      </c>
      <c r="E263" s="1011" t="s">
        <v>33</v>
      </c>
      <c r="F263" s="1010"/>
      <c r="G263" s="1010" t="s">
        <v>302</v>
      </c>
      <c r="H263" s="1012" t="s">
        <v>303</v>
      </c>
      <c r="I263" s="1012" t="s">
        <v>113</v>
      </c>
      <c r="J263" s="1014">
        <v>91744</v>
      </c>
      <c r="K263" s="1014">
        <v>91744</v>
      </c>
      <c r="L263" s="1015">
        <v>62500</v>
      </c>
      <c r="M263" s="1016">
        <f>M262/M261</f>
        <v>66666.666666666672</v>
      </c>
    </row>
    <row r="264" spans="1:14" ht="36">
      <c r="A264" s="693"/>
      <c r="B264" s="693"/>
      <c r="C264" s="1009"/>
      <c r="D264" s="1010"/>
      <c r="E264" s="1011"/>
      <c r="F264" s="1010"/>
      <c r="G264" s="1010"/>
      <c r="H264" s="1019" t="s">
        <v>114</v>
      </c>
      <c r="I264" s="1020"/>
      <c r="J264" s="1021">
        <v>-116</v>
      </c>
      <c r="K264" s="1021">
        <v>0</v>
      </c>
      <c r="L264" s="1022">
        <v>-29244</v>
      </c>
      <c r="M264" s="1023">
        <f>M263-L263</f>
        <v>4166.6666666666715</v>
      </c>
    </row>
    <row r="265" spans="1:14" ht="24">
      <c r="A265" s="693"/>
      <c r="B265" s="693"/>
      <c r="C265" s="1009" t="s">
        <v>337</v>
      </c>
      <c r="D265" s="1010" t="s">
        <v>356</v>
      </c>
      <c r="E265" s="1011" t="s">
        <v>33</v>
      </c>
      <c r="F265" s="1010"/>
      <c r="G265" s="1010" t="s">
        <v>302</v>
      </c>
      <c r="H265" s="1012" t="s">
        <v>303</v>
      </c>
      <c r="I265" s="1013" t="s">
        <v>115</v>
      </c>
      <c r="J265" s="1014">
        <v>79</v>
      </c>
      <c r="K265" s="1014">
        <v>109</v>
      </c>
      <c r="L265" s="1015">
        <v>102</v>
      </c>
      <c r="M265" s="1016">
        <v>66</v>
      </c>
    </row>
    <row r="266" spans="1:14" ht="24">
      <c r="A266" s="693"/>
      <c r="B266" s="693"/>
      <c r="C266" s="1009" t="s">
        <v>337</v>
      </c>
      <c r="D266" s="1010" t="s">
        <v>356</v>
      </c>
      <c r="E266" s="1011" t="s">
        <v>33</v>
      </c>
      <c r="F266" s="1010"/>
      <c r="G266" s="1010" t="s">
        <v>302</v>
      </c>
      <c r="H266" s="1012" t="s">
        <v>303</v>
      </c>
      <c r="I266" s="1012" t="s">
        <v>116</v>
      </c>
      <c r="J266" s="1014">
        <v>7767148</v>
      </c>
      <c r="K266" s="1014">
        <v>7206888</v>
      </c>
      <c r="L266" s="1015">
        <v>6714195</v>
      </c>
      <c r="M266" s="1016">
        <v>2100350</v>
      </c>
    </row>
    <row r="267" spans="1:14" ht="24">
      <c r="A267" s="693"/>
      <c r="B267" s="693"/>
      <c r="C267" s="1009" t="s">
        <v>337</v>
      </c>
      <c r="D267" s="1010" t="s">
        <v>356</v>
      </c>
      <c r="E267" s="1011" t="s">
        <v>33</v>
      </c>
      <c r="F267" s="1010"/>
      <c r="G267" s="1010" t="s">
        <v>302</v>
      </c>
      <c r="H267" s="1012" t="s">
        <v>303</v>
      </c>
      <c r="I267" s="1012" t="s">
        <v>117</v>
      </c>
      <c r="J267" s="1014">
        <v>98318</v>
      </c>
      <c r="K267" s="1014">
        <v>66118</v>
      </c>
      <c r="L267" s="1015">
        <v>65825.441176470587</v>
      </c>
      <c r="M267" s="1016">
        <f>M266/M265</f>
        <v>31823.484848484848</v>
      </c>
    </row>
    <row r="268" spans="1:14" ht="36">
      <c r="A268" s="693"/>
      <c r="B268" s="693"/>
      <c r="C268" s="1009"/>
      <c r="D268" s="1010"/>
      <c r="E268" s="1011"/>
      <c r="F268" s="1010"/>
      <c r="G268" s="1010"/>
      <c r="H268" s="1024" t="s">
        <v>118</v>
      </c>
      <c r="I268" s="1025"/>
      <c r="J268" s="1026">
        <v>-6394271</v>
      </c>
      <c r="K268" s="1026">
        <v>-32200</v>
      </c>
      <c r="L268" s="1027">
        <v>-292.55882352941262</v>
      </c>
      <c r="M268" s="1028">
        <f>M267-L267</f>
        <v>-34001.956327985739</v>
      </c>
    </row>
    <row r="269" spans="1:14" ht="24">
      <c r="A269" s="693"/>
      <c r="B269" s="693"/>
      <c r="C269" s="1009" t="s">
        <v>337</v>
      </c>
      <c r="D269" s="1010" t="s">
        <v>356</v>
      </c>
      <c r="E269" s="1011" t="s">
        <v>33</v>
      </c>
      <c r="F269" s="1010"/>
      <c r="G269" s="1010" t="s">
        <v>304</v>
      </c>
      <c r="H269" s="1012" t="s">
        <v>305</v>
      </c>
      <c r="I269" s="1013" t="s">
        <v>107</v>
      </c>
      <c r="J269" s="1014">
        <v>36</v>
      </c>
      <c r="K269" s="1014">
        <v>36</v>
      </c>
      <c r="L269" s="1015">
        <v>40</v>
      </c>
      <c r="M269" s="1016">
        <v>40</v>
      </c>
    </row>
    <row r="270" spans="1:14" ht="24">
      <c r="A270" s="693"/>
      <c r="B270" s="693"/>
      <c r="C270" s="1009" t="s">
        <v>337</v>
      </c>
      <c r="D270" s="1010" t="s">
        <v>356</v>
      </c>
      <c r="E270" s="1011" t="s">
        <v>33</v>
      </c>
      <c r="F270" s="1010"/>
      <c r="G270" s="1010" t="s">
        <v>304</v>
      </c>
      <c r="H270" s="1012" t="s">
        <v>305</v>
      </c>
      <c r="I270" s="1011" t="s">
        <v>108</v>
      </c>
      <c r="J270" s="1017">
        <v>4500000</v>
      </c>
      <c r="K270" s="1017">
        <v>4500000</v>
      </c>
      <c r="L270" s="1018">
        <v>4500000</v>
      </c>
      <c r="M270" s="1016">
        <v>4500000</v>
      </c>
    </row>
    <row r="271" spans="1:14" ht="24">
      <c r="A271" s="693"/>
      <c r="B271" s="693"/>
      <c r="C271" s="1009" t="s">
        <v>337</v>
      </c>
      <c r="D271" s="1010" t="s">
        <v>356</v>
      </c>
      <c r="E271" s="1011" t="s">
        <v>33</v>
      </c>
      <c r="F271" s="1010"/>
      <c r="G271" s="1010" t="s">
        <v>304</v>
      </c>
      <c r="H271" s="1012" t="s">
        <v>305</v>
      </c>
      <c r="I271" s="1012" t="s">
        <v>109</v>
      </c>
      <c r="J271" s="1014">
        <v>125000</v>
      </c>
      <c r="K271" s="1014">
        <v>125000</v>
      </c>
      <c r="L271" s="1015">
        <v>112500</v>
      </c>
      <c r="M271" s="1016">
        <f>M270/M269</f>
        <v>112500</v>
      </c>
    </row>
    <row r="272" spans="1:14" ht="36">
      <c r="A272" s="693"/>
      <c r="B272" s="693"/>
      <c r="C272" s="1009"/>
      <c r="D272" s="1010"/>
      <c r="E272" s="1011"/>
      <c r="F272" s="1010"/>
      <c r="G272" s="1010"/>
      <c r="H272" s="1019" t="s">
        <v>110</v>
      </c>
      <c r="I272" s="1020"/>
      <c r="J272" s="1021">
        <v>0</v>
      </c>
      <c r="K272" s="1021">
        <v>0</v>
      </c>
      <c r="L272" s="1022">
        <v>-12500</v>
      </c>
      <c r="M272" s="1023">
        <f>M271-L271</f>
        <v>0</v>
      </c>
    </row>
    <row r="273" spans="1:13" ht="24">
      <c r="A273" s="693"/>
      <c r="B273" s="693"/>
      <c r="C273" s="1009" t="s">
        <v>337</v>
      </c>
      <c r="D273" s="1010" t="s">
        <v>356</v>
      </c>
      <c r="E273" s="1011" t="s">
        <v>33</v>
      </c>
      <c r="F273" s="1010"/>
      <c r="G273" s="1010" t="s">
        <v>304</v>
      </c>
      <c r="H273" s="1012" t="s">
        <v>305</v>
      </c>
      <c r="I273" s="1013" t="s">
        <v>111</v>
      </c>
      <c r="J273" s="1014">
        <v>36</v>
      </c>
      <c r="K273" s="1014">
        <v>36</v>
      </c>
      <c r="L273" s="1015">
        <v>40</v>
      </c>
      <c r="M273" s="1016">
        <v>40</v>
      </c>
    </row>
    <row r="274" spans="1:13" ht="24">
      <c r="A274" s="693"/>
      <c r="B274" s="693"/>
      <c r="C274" s="1009" t="s">
        <v>337</v>
      </c>
      <c r="D274" s="1010" t="s">
        <v>356</v>
      </c>
      <c r="E274" s="1011" t="s">
        <v>33</v>
      </c>
      <c r="F274" s="1010"/>
      <c r="G274" s="1010" t="s">
        <v>304</v>
      </c>
      <c r="H274" s="1012" t="s">
        <v>305</v>
      </c>
      <c r="I274" s="1011" t="s">
        <v>112</v>
      </c>
      <c r="J274" s="1017">
        <v>4500000</v>
      </c>
      <c r="K274" s="1017">
        <v>4500000</v>
      </c>
      <c r="L274" s="1018">
        <v>4500000</v>
      </c>
      <c r="M274" s="1016">
        <v>4500000</v>
      </c>
    </row>
    <row r="275" spans="1:13" ht="24">
      <c r="A275" s="693"/>
      <c r="B275" s="693"/>
      <c r="C275" s="1009" t="s">
        <v>337</v>
      </c>
      <c r="D275" s="1010" t="s">
        <v>356</v>
      </c>
      <c r="E275" s="1011" t="s">
        <v>33</v>
      </c>
      <c r="F275" s="1010"/>
      <c r="G275" s="1010" t="s">
        <v>304</v>
      </c>
      <c r="H275" s="1012" t="s">
        <v>305</v>
      </c>
      <c r="I275" s="1012" t="s">
        <v>113</v>
      </c>
      <c r="J275" s="1014">
        <v>125000</v>
      </c>
      <c r="K275" s="1014">
        <v>125000</v>
      </c>
      <c r="L275" s="1015">
        <v>112500</v>
      </c>
      <c r="M275" s="1016">
        <f>M274/M273</f>
        <v>112500</v>
      </c>
    </row>
    <row r="276" spans="1:13" ht="36">
      <c r="A276" s="693"/>
      <c r="B276" s="693"/>
      <c r="C276" s="1009"/>
      <c r="D276" s="1010"/>
      <c r="E276" s="1011"/>
      <c r="F276" s="1010"/>
      <c r="G276" s="1010"/>
      <c r="H276" s="1019" t="s">
        <v>114</v>
      </c>
      <c r="I276" s="1020"/>
      <c r="J276" s="1021">
        <v>0</v>
      </c>
      <c r="K276" s="1021">
        <v>0</v>
      </c>
      <c r="L276" s="1022">
        <v>-12500</v>
      </c>
      <c r="M276" s="1023">
        <f>M275-L275</f>
        <v>0</v>
      </c>
    </row>
    <row r="277" spans="1:13" ht="24">
      <c r="A277" s="693"/>
      <c r="B277" s="693"/>
      <c r="C277" s="1009" t="s">
        <v>337</v>
      </c>
      <c r="D277" s="1010" t="s">
        <v>356</v>
      </c>
      <c r="E277" s="1011" t="s">
        <v>33</v>
      </c>
      <c r="F277" s="1010"/>
      <c r="G277" s="1010" t="s">
        <v>304</v>
      </c>
      <c r="H277" s="1012" t="s">
        <v>305</v>
      </c>
      <c r="I277" s="1013" t="s">
        <v>115</v>
      </c>
      <c r="J277" s="1014">
        <v>32</v>
      </c>
      <c r="K277" s="1014">
        <v>23</v>
      </c>
      <c r="L277" s="1015">
        <v>20</v>
      </c>
      <c r="M277" s="1016">
        <v>20</v>
      </c>
    </row>
    <row r="278" spans="1:13" ht="24">
      <c r="A278" s="693"/>
      <c r="B278" s="693"/>
      <c r="C278" s="1009" t="s">
        <v>337</v>
      </c>
      <c r="D278" s="1010" t="s">
        <v>356</v>
      </c>
      <c r="E278" s="1011" t="s">
        <v>33</v>
      </c>
      <c r="F278" s="1010"/>
      <c r="G278" s="1010" t="s">
        <v>304</v>
      </c>
      <c r="H278" s="1012" t="s">
        <v>305</v>
      </c>
      <c r="I278" s="1012" t="s">
        <v>116</v>
      </c>
      <c r="J278" s="1014">
        <v>4500000</v>
      </c>
      <c r="K278" s="1014">
        <v>4499998</v>
      </c>
      <c r="L278" s="1015">
        <v>4500000</v>
      </c>
      <c r="M278" s="1016">
        <v>1846275</v>
      </c>
    </row>
    <row r="279" spans="1:13" ht="24">
      <c r="A279" s="693"/>
      <c r="B279" s="693"/>
      <c r="C279" s="1009" t="s">
        <v>337</v>
      </c>
      <c r="D279" s="1010" t="s">
        <v>356</v>
      </c>
      <c r="E279" s="1011" t="s">
        <v>33</v>
      </c>
      <c r="F279" s="1010"/>
      <c r="G279" s="1010" t="s">
        <v>304</v>
      </c>
      <c r="H279" s="1012" t="s">
        <v>305</v>
      </c>
      <c r="I279" s="1012" t="s">
        <v>117</v>
      </c>
      <c r="J279" s="1014">
        <v>140625</v>
      </c>
      <c r="K279" s="1014">
        <v>195652</v>
      </c>
      <c r="L279" s="1015">
        <v>225000</v>
      </c>
      <c r="M279" s="1016">
        <f>M278/M277</f>
        <v>92313.75</v>
      </c>
    </row>
    <row r="280" spans="1:13" ht="36">
      <c r="A280" s="693"/>
      <c r="B280" s="693"/>
      <c r="C280" s="1009"/>
      <c r="D280" s="1010"/>
      <c r="E280" s="1011"/>
      <c r="F280" s="1010"/>
      <c r="G280" s="1010"/>
      <c r="H280" s="1024" t="s">
        <v>118</v>
      </c>
      <c r="I280" s="1025"/>
      <c r="J280" s="1026">
        <v>-3640670</v>
      </c>
      <c r="K280" s="1026">
        <v>55027</v>
      </c>
      <c r="L280" s="1027">
        <v>29348</v>
      </c>
      <c r="M280" s="1028">
        <f>M279-L279</f>
        <v>-132686.25</v>
      </c>
    </row>
    <row r="281" spans="1:13" ht="36">
      <c r="A281" s="693"/>
      <c r="B281" s="693"/>
      <c r="C281" s="1009" t="s">
        <v>337</v>
      </c>
      <c r="D281" s="1010" t="s">
        <v>356</v>
      </c>
      <c r="E281" s="1011" t="s">
        <v>33</v>
      </c>
      <c r="F281" s="1010"/>
      <c r="G281" s="1010" t="s">
        <v>306</v>
      </c>
      <c r="H281" s="1012" t="s">
        <v>307</v>
      </c>
      <c r="I281" s="1013" t="s">
        <v>107</v>
      </c>
      <c r="J281" s="1014">
        <v>382</v>
      </c>
      <c r="K281" s="1014">
        <v>382</v>
      </c>
      <c r="L281" s="1015">
        <v>313</v>
      </c>
      <c r="M281" s="1016">
        <v>313</v>
      </c>
    </row>
    <row r="282" spans="1:13" ht="36">
      <c r="A282" s="693"/>
      <c r="B282" s="693"/>
      <c r="C282" s="1009" t="s">
        <v>337</v>
      </c>
      <c r="D282" s="1010" t="s">
        <v>356</v>
      </c>
      <c r="E282" s="1011" t="s">
        <v>33</v>
      </c>
      <c r="F282" s="1010"/>
      <c r="G282" s="1010" t="s">
        <v>306</v>
      </c>
      <c r="H282" s="1012" t="s">
        <v>307</v>
      </c>
      <c r="I282" s="1011" t="s">
        <v>108</v>
      </c>
      <c r="J282" s="1017">
        <v>84700000</v>
      </c>
      <c r="K282" s="1017">
        <v>84700000</v>
      </c>
      <c r="L282" s="1018">
        <v>108600000</v>
      </c>
      <c r="M282" s="1016">
        <v>108600000</v>
      </c>
    </row>
    <row r="283" spans="1:13" ht="36">
      <c r="A283" s="693"/>
      <c r="B283" s="693"/>
      <c r="C283" s="1009" t="s">
        <v>337</v>
      </c>
      <c r="D283" s="1010" t="s">
        <v>356</v>
      </c>
      <c r="E283" s="1011" t="s">
        <v>33</v>
      </c>
      <c r="F283" s="1010"/>
      <c r="G283" s="1010" t="s">
        <v>306</v>
      </c>
      <c r="H283" s="1012" t="s">
        <v>307</v>
      </c>
      <c r="I283" s="1012" t="s">
        <v>109</v>
      </c>
      <c r="J283" s="1014">
        <v>221728</v>
      </c>
      <c r="K283" s="1014">
        <v>221728</v>
      </c>
      <c r="L283" s="1015">
        <v>346964.85623003193</v>
      </c>
      <c r="M283" s="1016">
        <f>M282/M281</f>
        <v>346964.85623003193</v>
      </c>
    </row>
    <row r="284" spans="1:13" ht="36">
      <c r="A284" s="693"/>
      <c r="B284" s="693"/>
      <c r="C284" s="1009"/>
      <c r="D284" s="1010"/>
      <c r="E284" s="1011"/>
      <c r="F284" s="1010"/>
      <c r="G284" s="1010"/>
      <c r="H284" s="1019" t="s">
        <v>110</v>
      </c>
      <c r="I284" s="1020"/>
      <c r="J284" s="1021">
        <v>0</v>
      </c>
      <c r="K284" s="1021">
        <v>0</v>
      </c>
      <c r="L284" s="1022">
        <v>125236.85623003193</v>
      </c>
      <c r="M284" s="1023">
        <f>M283-L283</f>
        <v>0</v>
      </c>
    </row>
    <row r="285" spans="1:13" ht="36">
      <c r="A285" s="693"/>
      <c r="B285" s="693"/>
      <c r="C285" s="1009" t="s">
        <v>337</v>
      </c>
      <c r="D285" s="1010" t="s">
        <v>356</v>
      </c>
      <c r="E285" s="1011" t="s">
        <v>33</v>
      </c>
      <c r="F285" s="1010"/>
      <c r="G285" s="1010" t="s">
        <v>306</v>
      </c>
      <c r="H285" s="1012" t="s">
        <v>307</v>
      </c>
      <c r="I285" s="1013" t="s">
        <v>111</v>
      </c>
      <c r="J285" s="1014">
        <v>382</v>
      </c>
      <c r="K285" s="1014">
        <v>382</v>
      </c>
      <c r="L285" s="1015">
        <v>313</v>
      </c>
      <c r="M285" s="1016">
        <v>313</v>
      </c>
    </row>
    <row r="286" spans="1:13" ht="36">
      <c r="A286" s="693"/>
      <c r="B286" s="693"/>
      <c r="C286" s="1009" t="s">
        <v>337</v>
      </c>
      <c r="D286" s="1010" t="s">
        <v>356</v>
      </c>
      <c r="E286" s="1011" t="s">
        <v>33</v>
      </c>
      <c r="F286" s="1010"/>
      <c r="G286" s="1010" t="s">
        <v>306</v>
      </c>
      <c r="H286" s="1012" t="s">
        <v>307</v>
      </c>
      <c r="I286" s="1011" t="s">
        <v>112</v>
      </c>
      <c r="J286" s="1017">
        <v>91500000</v>
      </c>
      <c r="K286" s="1017">
        <v>84700000</v>
      </c>
      <c r="L286" s="1018">
        <v>127031656</v>
      </c>
      <c r="M286" s="1016">
        <v>108600000</v>
      </c>
    </row>
    <row r="287" spans="1:13" ht="36">
      <c r="A287" s="693"/>
      <c r="B287" s="693"/>
      <c r="C287" s="1009" t="s">
        <v>337</v>
      </c>
      <c r="D287" s="1010" t="s">
        <v>356</v>
      </c>
      <c r="E287" s="1011" t="s">
        <v>33</v>
      </c>
      <c r="F287" s="1010"/>
      <c r="G287" s="1010" t="s">
        <v>306</v>
      </c>
      <c r="H287" s="1012" t="s">
        <v>307</v>
      </c>
      <c r="I287" s="1012" t="s">
        <v>113</v>
      </c>
      <c r="J287" s="1014">
        <v>239529</v>
      </c>
      <c r="K287" s="1014">
        <v>221728</v>
      </c>
      <c r="L287" s="1015">
        <v>405851.93610223645</v>
      </c>
      <c r="M287" s="1016">
        <f>M286/M285</f>
        <v>346964.85623003193</v>
      </c>
    </row>
    <row r="288" spans="1:13" ht="36">
      <c r="A288" s="693"/>
      <c r="B288" s="693"/>
      <c r="C288" s="1009"/>
      <c r="D288" s="1010"/>
      <c r="E288" s="1011"/>
      <c r="F288" s="1010"/>
      <c r="G288" s="1010"/>
      <c r="H288" s="1019" t="s">
        <v>114</v>
      </c>
      <c r="I288" s="1020"/>
      <c r="J288" s="1021">
        <v>17801</v>
      </c>
      <c r="K288" s="1021">
        <v>-17801</v>
      </c>
      <c r="L288" s="1022">
        <v>184123.93610223645</v>
      </c>
      <c r="M288" s="1023">
        <f>M287-L287</f>
        <v>-58887.079872204515</v>
      </c>
    </row>
    <row r="289" spans="1:13" ht="36">
      <c r="A289" s="693"/>
      <c r="B289" s="693"/>
      <c r="C289" s="1009" t="s">
        <v>337</v>
      </c>
      <c r="D289" s="1010" t="s">
        <v>356</v>
      </c>
      <c r="E289" s="1011" t="s">
        <v>33</v>
      </c>
      <c r="F289" s="1010"/>
      <c r="G289" s="1010" t="s">
        <v>306</v>
      </c>
      <c r="H289" s="1012" t="s">
        <v>307</v>
      </c>
      <c r="I289" s="1013" t="s">
        <v>115</v>
      </c>
      <c r="J289" s="1014">
        <v>427</v>
      </c>
      <c r="K289" s="1014">
        <v>476</v>
      </c>
      <c r="L289" s="1015">
        <v>477</v>
      </c>
      <c r="M289" s="1016">
        <v>527</v>
      </c>
    </row>
    <row r="290" spans="1:13" ht="36">
      <c r="A290" s="693"/>
      <c r="B290" s="693"/>
      <c r="C290" s="1009" t="s">
        <v>337</v>
      </c>
      <c r="D290" s="1010" t="s">
        <v>356</v>
      </c>
      <c r="E290" s="1011" t="s">
        <v>33</v>
      </c>
      <c r="F290" s="1010"/>
      <c r="G290" s="1010" t="s">
        <v>306</v>
      </c>
      <c r="H290" s="1012" t="s">
        <v>307</v>
      </c>
      <c r="I290" s="1012" t="s">
        <v>116</v>
      </c>
      <c r="J290" s="1014">
        <v>88393591</v>
      </c>
      <c r="K290" s="1014">
        <v>82906746</v>
      </c>
      <c r="L290" s="1015">
        <v>100436794</v>
      </c>
      <c r="M290" s="1016">
        <v>9958602</v>
      </c>
    </row>
    <row r="291" spans="1:13" ht="36">
      <c r="A291" s="693"/>
      <c r="B291" s="693"/>
      <c r="C291" s="1009" t="s">
        <v>337</v>
      </c>
      <c r="D291" s="1010" t="s">
        <v>356</v>
      </c>
      <c r="E291" s="1011" t="s">
        <v>33</v>
      </c>
      <c r="F291" s="1010"/>
      <c r="G291" s="1010" t="s">
        <v>306</v>
      </c>
      <c r="H291" s="1012" t="s">
        <v>307</v>
      </c>
      <c r="I291" s="1012" t="s">
        <v>117</v>
      </c>
      <c r="J291" s="1014">
        <v>207011</v>
      </c>
      <c r="K291" s="1014">
        <v>174174</v>
      </c>
      <c r="L291" s="1015">
        <v>210559.31656184487</v>
      </c>
      <c r="M291" s="1016">
        <f>M290/M289</f>
        <v>18896.777988614802</v>
      </c>
    </row>
    <row r="292" spans="1:13" ht="36">
      <c r="A292" s="693"/>
      <c r="B292" s="693"/>
      <c r="C292" s="1009"/>
      <c r="D292" s="1010"/>
      <c r="E292" s="1011"/>
      <c r="F292" s="1010"/>
      <c r="G292" s="1010"/>
      <c r="H292" s="1024" t="s">
        <v>118</v>
      </c>
      <c r="I292" s="1025"/>
      <c r="J292" s="1026">
        <v>-69808117</v>
      </c>
      <c r="K292" s="1026">
        <v>-32837</v>
      </c>
      <c r="L292" s="1027">
        <v>36385.316561844869</v>
      </c>
      <c r="M292" s="1028">
        <f>M291-L291</f>
        <v>-191662.53857323006</v>
      </c>
    </row>
    <row r="293" spans="1:13" ht="36">
      <c r="A293" s="693"/>
      <c r="B293" s="693"/>
      <c r="C293" s="1009" t="s">
        <v>337</v>
      </c>
      <c r="D293" s="1010" t="s">
        <v>356</v>
      </c>
      <c r="E293" s="1011" t="s">
        <v>33</v>
      </c>
      <c r="F293" s="1010"/>
      <c r="G293" s="1010" t="s">
        <v>308</v>
      </c>
      <c r="H293" s="1012" t="s">
        <v>309</v>
      </c>
      <c r="I293" s="1013" t="s">
        <v>107</v>
      </c>
      <c r="J293" s="1014">
        <v>360</v>
      </c>
      <c r="K293" s="1014">
        <v>360</v>
      </c>
      <c r="L293" s="1015">
        <v>190</v>
      </c>
      <c r="M293" s="1016">
        <v>109</v>
      </c>
    </row>
    <row r="294" spans="1:13" ht="36">
      <c r="A294" s="693"/>
      <c r="B294" s="693"/>
      <c r="C294" s="1009" t="s">
        <v>337</v>
      </c>
      <c r="D294" s="1010" t="s">
        <v>356</v>
      </c>
      <c r="E294" s="1011" t="s">
        <v>33</v>
      </c>
      <c r="F294" s="1010"/>
      <c r="G294" s="1010" t="s">
        <v>308</v>
      </c>
      <c r="H294" s="1012" t="s">
        <v>309</v>
      </c>
      <c r="I294" s="1011" t="s">
        <v>108</v>
      </c>
      <c r="J294" s="1017">
        <v>10000000</v>
      </c>
      <c r="K294" s="1017">
        <v>10000000</v>
      </c>
      <c r="L294" s="1018">
        <v>10000000</v>
      </c>
      <c r="M294" s="1016">
        <v>10000000</v>
      </c>
    </row>
    <row r="295" spans="1:13" ht="36">
      <c r="A295" s="693"/>
      <c r="B295" s="693"/>
      <c r="C295" s="1009" t="s">
        <v>337</v>
      </c>
      <c r="D295" s="1010" t="s">
        <v>356</v>
      </c>
      <c r="E295" s="1011" t="s">
        <v>33</v>
      </c>
      <c r="F295" s="1010"/>
      <c r="G295" s="1010" t="s">
        <v>308</v>
      </c>
      <c r="H295" s="1012" t="s">
        <v>309</v>
      </c>
      <c r="I295" s="1012" t="s">
        <v>109</v>
      </c>
      <c r="J295" s="1014">
        <v>27778</v>
      </c>
      <c r="K295" s="1014">
        <v>27778</v>
      </c>
      <c r="L295" s="1015">
        <v>52631.57894736842</v>
      </c>
      <c r="M295" s="1016">
        <f>M294/M293</f>
        <v>91743.119266055044</v>
      </c>
    </row>
    <row r="296" spans="1:13" ht="36">
      <c r="A296" s="693"/>
      <c r="B296" s="693"/>
      <c r="C296" s="1009"/>
      <c r="D296" s="1010"/>
      <c r="E296" s="1011"/>
      <c r="F296" s="1010"/>
      <c r="G296" s="1010"/>
      <c r="H296" s="1019" t="s">
        <v>110</v>
      </c>
      <c r="I296" s="1020"/>
      <c r="J296" s="1021">
        <v>0</v>
      </c>
      <c r="K296" s="1021">
        <v>0</v>
      </c>
      <c r="L296" s="1022">
        <v>24853.57894736842</v>
      </c>
      <c r="M296" s="1023">
        <f>M295-L295</f>
        <v>39111.540318686624</v>
      </c>
    </row>
    <row r="297" spans="1:13" ht="36">
      <c r="A297" s="693"/>
      <c r="B297" s="693"/>
      <c r="C297" s="1009" t="s">
        <v>337</v>
      </c>
      <c r="D297" s="1010" t="s">
        <v>356</v>
      </c>
      <c r="E297" s="1011" t="s">
        <v>33</v>
      </c>
      <c r="F297" s="1010"/>
      <c r="G297" s="1010" t="s">
        <v>308</v>
      </c>
      <c r="H297" s="1012" t="s">
        <v>309</v>
      </c>
      <c r="I297" s="1013" t="s">
        <v>111</v>
      </c>
      <c r="J297" s="1014">
        <v>360</v>
      </c>
      <c r="K297" s="1014">
        <v>360</v>
      </c>
      <c r="L297" s="1015">
        <v>190</v>
      </c>
      <c r="M297" s="1016">
        <v>109</v>
      </c>
    </row>
    <row r="298" spans="1:13" ht="36">
      <c r="A298" s="693"/>
      <c r="B298" s="693"/>
      <c r="C298" s="1009" t="s">
        <v>337</v>
      </c>
      <c r="D298" s="1010" t="s">
        <v>356</v>
      </c>
      <c r="E298" s="1011" t="s">
        <v>33</v>
      </c>
      <c r="F298" s="1010"/>
      <c r="G298" s="1010" t="s">
        <v>308</v>
      </c>
      <c r="H298" s="1012" t="s">
        <v>309</v>
      </c>
      <c r="I298" s="1011" t="s">
        <v>112</v>
      </c>
      <c r="J298" s="1017">
        <v>10000000</v>
      </c>
      <c r="K298" s="1017">
        <v>10000000</v>
      </c>
      <c r="L298" s="1018">
        <v>9000000</v>
      </c>
      <c r="M298" s="1016">
        <v>10000000</v>
      </c>
    </row>
    <row r="299" spans="1:13" ht="36">
      <c r="A299" s="693"/>
      <c r="B299" s="693"/>
      <c r="C299" s="1009" t="s">
        <v>337</v>
      </c>
      <c r="D299" s="1010" t="s">
        <v>356</v>
      </c>
      <c r="E299" s="1011" t="s">
        <v>33</v>
      </c>
      <c r="F299" s="1010"/>
      <c r="G299" s="1010" t="s">
        <v>308</v>
      </c>
      <c r="H299" s="1012" t="s">
        <v>309</v>
      </c>
      <c r="I299" s="1012" t="s">
        <v>113</v>
      </c>
      <c r="J299" s="1014">
        <v>27778</v>
      </c>
      <c r="K299" s="1014">
        <v>27778</v>
      </c>
      <c r="L299" s="1015">
        <v>47368.42105263158</v>
      </c>
      <c r="M299" s="1016">
        <f>M298/M297</f>
        <v>91743.119266055044</v>
      </c>
    </row>
    <row r="300" spans="1:13" ht="36">
      <c r="A300" s="693"/>
      <c r="B300" s="693"/>
      <c r="C300" s="1009"/>
      <c r="D300" s="1010"/>
      <c r="E300" s="1011"/>
      <c r="F300" s="1010"/>
      <c r="G300" s="1010"/>
      <c r="H300" s="1019" t="s">
        <v>114</v>
      </c>
      <c r="I300" s="1020"/>
      <c r="J300" s="1021">
        <v>0</v>
      </c>
      <c r="K300" s="1021">
        <v>0</v>
      </c>
      <c r="L300" s="1022">
        <v>19590.42105263158</v>
      </c>
      <c r="M300" s="1023">
        <f>M299-L299</f>
        <v>44374.698213423464</v>
      </c>
    </row>
    <row r="301" spans="1:13" ht="36">
      <c r="A301" s="693"/>
      <c r="B301" s="693"/>
      <c r="C301" s="1009" t="s">
        <v>337</v>
      </c>
      <c r="D301" s="1010" t="s">
        <v>356</v>
      </c>
      <c r="E301" s="1011" t="s">
        <v>33</v>
      </c>
      <c r="F301" s="1010"/>
      <c r="G301" s="1010" t="s">
        <v>308</v>
      </c>
      <c r="H301" s="1012" t="s">
        <v>309</v>
      </c>
      <c r="I301" s="1013" t="s">
        <v>115</v>
      </c>
      <c r="J301" s="1014"/>
      <c r="K301" s="1014">
        <v>360</v>
      </c>
      <c r="L301" s="1015">
        <v>190</v>
      </c>
      <c r="M301" s="1016">
        <v>109</v>
      </c>
    </row>
    <row r="302" spans="1:13" ht="36">
      <c r="A302" s="693"/>
      <c r="B302" s="693"/>
      <c r="C302" s="1009" t="s">
        <v>337</v>
      </c>
      <c r="D302" s="1010" t="s">
        <v>356</v>
      </c>
      <c r="E302" s="1011" t="s">
        <v>33</v>
      </c>
      <c r="F302" s="1010"/>
      <c r="G302" s="1010" t="s">
        <v>308</v>
      </c>
      <c r="H302" s="1012" t="s">
        <v>309</v>
      </c>
      <c r="I302" s="1012" t="s">
        <v>116</v>
      </c>
      <c r="J302" s="1014">
        <v>9120723</v>
      </c>
      <c r="K302" s="1014">
        <v>10000000</v>
      </c>
      <c r="L302" s="1015">
        <v>8022488</v>
      </c>
      <c r="M302" s="1016">
        <v>1098428</v>
      </c>
    </row>
    <row r="303" spans="1:13" ht="36">
      <c r="A303" s="693"/>
      <c r="B303" s="693"/>
      <c r="C303" s="1009" t="s">
        <v>337</v>
      </c>
      <c r="D303" s="1010" t="s">
        <v>356</v>
      </c>
      <c r="E303" s="1011" t="s">
        <v>33</v>
      </c>
      <c r="F303" s="1010"/>
      <c r="G303" s="1010" t="s">
        <v>308</v>
      </c>
      <c r="H303" s="1012" t="s">
        <v>309</v>
      </c>
      <c r="I303" s="1012" t="s">
        <v>117</v>
      </c>
      <c r="J303" s="1014">
        <v>9120723</v>
      </c>
      <c r="K303" s="1014">
        <v>27778</v>
      </c>
      <c r="L303" s="1015">
        <v>42223.621052631577</v>
      </c>
      <c r="M303" s="1016">
        <f>M302/M301</f>
        <v>10077.321100917432</v>
      </c>
    </row>
    <row r="304" spans="1:13" ht="36">
      <c r="A304" s="693"/>
      <c r="B304" s="693"/>
      <c r="C304" s="1009"/>
      <c r="D304" s="1010"/>
      <c r="E304" s="1011"/>
      <c r="F304" s="1010"/>
      <c r="G304" s="1010"/>
      <c r="H304" s="1024" t="s">
        <v>118</v>
      </c>
      <c r="I304" s="1025"/>
      <c r="J304" s="1026">
        <v>-879277</v>
      </c>
      <c r="K304" s="1026">
        <v>-9092945</v>
      </c>
      <c r="L304" s="1027">
        <v>14445.621052631577</v>
      </c>
      <c r="M304" s="1028">
        <f>M303-L303</f>
        <v>-32146.299951714143</v>
      </c>
    </row>
    <row r="305" spans="1:13" ht="24">
      <c r="A305" s="693"/>
      <c r="B305" s="693"/>
      <c r="C305" s="1009" t="s">
        <v>337</v>
      </c>
      <c r="D305" s="1010" t="s">
        <v>356</v>
      </c>
      <c r="E305" s="1011" t="s">
        <v>33</v>
      </c>
      <c r="F305" s="1010"/>
      <c r="G305" s="1010" t="s">
        <v>310</v>
      </c>
      <c r="H305" s="1012" t="s">
        <v>311</v>
      </c>
      <c r="I305" s="1013" t="s">
        <v>107</v>
      </c>
      <c r="J305" s="1014">
        <v>2</v>
      </c>
      <c r="K305" s="1014">
        <v>2</v>
      </c>
      <c r="L305" s="1015">
        <v>4</v>
      </c>
      <c r="M305" s="1016">
        <v>1</v>
      </c>
    </row>
    <row r="306" spans="1:13" ht="24">
      <c r="A306" s="693"/>
      <c r="B306" s="693"/>
      <c r="C306" s="1009" t="s">
        <v>337</v>
      </c>
      <c r="D306" s="1010" t="s">
        <v>356</v>
      </c>
      <c r="E306" s="1011" t="s">
        <v>33</v>
      </c>
      <c r="F306" s="1010"/>
      <c r="G306" s="1010" t="s">
        <v>310</v>
      </c>
      <c r="H306" s="1012" t="s">
        <v>311</v>
      </c>
      <c r="I306" s="1011" t="s">
        <v>108</v>
      </c>
      <c r="J306" s="1017">
        <v>500000</v>
      </c>
      <c r="K306" s="1017">
        <v>500000</v>
      </c>
      <c r="L306" s="1018">
        <v>500000</v>
      </c>
      <c r="M306" s="1016">
        <v>500000</v>
      </c>
    </row>
    <row r="307" spans="1:13" ht="24">
      <c r="A307" s="693"/>
      <c r="B307" s="693"/>
      <c r="C307" s="1009" t="s">
        <v>337</v>
      </c>
      <c r="D307" s="1010" t="s">
        <v>356</v>
      </c>
      <c r="E307" s="1011" t="s">
        <v>33</v>
      </c>
      <c r="F307" s="1010"/>
      <c r="G307" s="1010" t="s">
        <v>310</v>
      </c>
      <c r="H307" s="1012" t="s">
        <v>311</v>
      </c>
      <c r="I307" s="1012" t="s">
        <v>109</v>
      </c>
      <c r="J307" s="1014">
        <v>250000</v>
      </c>
      <c r="K307" s="1014">
        <v>250000</v>
      </c>
      <c r="L307" s="1015">
        <v>125000</v>
      </c>
      <c r="M307" s="1016">
        <f>M306/M305</f>
        <v>500000</v>
      </c>
    </row>
    <row r="308" spans="1:13" ht="36">
      <c r="A308" s="693"/>
      <c r="B308" s="693"/>
      <c r="C308" s="1009"/>
      <c r="D308" s="1010"/>
      <c r="E308" s="1011"/>
      <c r="F308" s="1010"/>
      <c r="G308" s="1010"/>
      <c r="H308" s="1019" t="s">
        <v>110</v>
      </c>
      <c r="I308" s="1020"/>
      <c r="J308" s="1021">
        <v>0</v>
      </c>
      <c r="K308" s="1021">
        <v>0</v>
      </c>
      <c r="L308" s="1022">
        <v>-125000</v>
      </c>
      <c r="M308" s="1023">
        <f>M307-L307</f>
        <v>375000</v>
      </c>
    </row>
    <row r="309" spans="1:13" ht="24">
      <c r="A309" s="693"/>
      <c r="B309" s="693"/>
      <c r="C309" s="1009" t="s">
        <v>337</v>
      </c>
      <c r="D309" s="1010" t="s">
        <v>356</v>
      </c>
      <c r="E309" s="1011" t="s">
        <v>33</v>
      </c>
      <c r="F309" s="1010"/>
      <c r="G309" s="1010" t="s">
        <v>310</v>
      </c>
      <c r="H309" s="1012" t="s">
        <v>311</v>
      </c>
      <c r="I309" s="1013" t="s">
        <v>111</v>
      </c>
      <c r="J309" s="1014">
        <v>2</v>
      </c>
      <c r="K309" s="1014">
        <v>2</v>
      </c>
      <c r="L309" s="1015">
        <v>4</v>
      </c>
      <c r="M309" s="1016">
        <v>1</v>
      </c>
    </row>
    <row r="310" spans="1:13" ht="24">
      <c r="A310" s="693"/>
      <c r="B310" s="693"/>
      <c r="C310" s="1009" t="s">
        <v>337</v>
      </c>
      <c r="D310" s="1010" t="s">
        <v>356</v>
      </c>
      <c r="E310" s="1011" t="s">
        <v>33</v>
      </c>
      <c r="F310" s="1010"/>
      <c r="G310" s="1010" t="s">
        <v>310</v>
      </c>
      <c r="H310" s="1012" t="s">
        <v>311</v>
      </c>
      <c r="I310" s="1011" t="s">
        <v>112</v>
      </c>
      <c r="J310" s="1017">
        <v>500000</v>
      </c>
      <c r="K310" s="1017">
        <v>500000</v>
      </c>
      <c r="L310" s="1018">
        <v>500000</v>
      </c>
      <c r="M310" s="1016">
        <v>500000</v>
      </c>
    </row>
    <row r="311" spans="1:13" ht="24">
      <c r="A311" s="693"/>
      <c r="B311" s="693"/>
      <c r="C311" s="1009" t="s">
        <v>337</v>
      </c>
      <c r="D311" s="1010" t="s">
        <v>356</v>
      </c>
      <c r="E311" s="1011" t="s">
        <v>33</v>
      </c>
      <c r="F311" s="1010"/>
      <c r="G311" s="1010" t="s">
        <v>310</v>
      </c>
      <c r="H311" s="1012" t="s">
        <v>311</v>
      </c>
      <c r="I311" s="1012" t="s">
        <v>113</v>
      </c>
      <c r="J311" s="1014">
        <v>250000</v>
      </c>
      <c r="K311" s="1014">
        <v>250000</v>
      </c>
      <c r="L311" s="1015">
        <v>125000</v>
      </c>
      <c r="M311" s="1016">
        <f>M310/M309</f>
        <v>500000</v>
      </c>
    </row>
    <row r="312" spans="1:13" ht="36">
      <c r="A312" s="693"/>
      <c r="B312" s="693"/>
      <c r="C312" s="1009"/>
      <c r="D312" s="1010"/>
      <c r="E312" s="1011"/>
      <c r="F312" s="1010"/>
      <c r="G312" s="1010"/>
      <c r="H312" s="1019" t="s">
        <v>114</v>
      </c>
      <c r="I312" s="1020"/>
      <c r="J312" s="1021">
        <v>0</v>
      </c>
      <c r="K312" s="1021">
        <v>0</v>
      </c>
      <c r="L312" s="1022">
        <v>-125000</v>
      </c>
      <c r="M312" s="1023">
        <f>M311-L311</f>
        <v>375000</v>
      </c>
    </row>
    <row r="313" spans="1:13" ht="24">
      <c r="A313" s="693"/>
      <c r="B313" s="693"/>
      <c r="C313" s="1009" t="s">
        <v>337</v>
      </c>
      <c r="D313" s="1010" t="s">
        <v>356</v>
      </c>
      <c r="E313" s="1011" t="s">
        <v>33</v>
      </c>
      <c r="F313" s="1010"/>
      <c r="G313" s="1010" t="s">
        <v>310</v>
      </c>
      <c r="H313" s="1012" t="s">
        <v>311</v>
      </c>
      <c r="I313" s="1013" t="s">
        <v>115</v>
      </c>
      <c r="J313" s="1014"/>
      <c r="K313" s="1014">
        <v>2</v>
      </c>
      <c r="L313" s="1015">
        <v>4</v>
      </c>
      <c r="M313" s="1016">
        <v>1</v>
      </c>
    </row>
    <row r="314" spans="1:13" ht="24">
      <c r="A314" s="693"/>
      <c r="B314" s="693"/>
      <c r="C314" s="1009" t="s">
        <v>337</v>
      </c>
      <c r="D314" s="1010" t="s">
        <v>356</v>
      </c>
      <c r="E314" s="1011" t="s">
        <v>33</v>
      </c>
      <c r="F314" s="1010"/>
      <c r="G314" s="1010" t="s">
        <v>310</v>
      </c>
      <c r="H314" s="1012" t="s">
        <v>311</v>
      </c>
      <c r="I314" s="1012" t="s">
        <v>116</v>
      </c>
      <c r="J314" s="1014">
        <v>500000</v>
      </c>
      <c r="K314" s="1014">
        <v>304477</v>
      </c>
      <c r="L314" s="1015">
        <v>0</v>
      </c>
      <c r="M314" s="1016">
        <v>0</v>
      </c>
    </row>
    <row r="315" spans="1:13" ht="24">
      <c r="A315" s="693"/>
      <c r="B315" s="693"/>
      <c r="C315" s="1009" t="s">
        <v>337</v>
      </c>
      <c r="D315" s="1010" t="s">
        <v>356</v>
      </c>
      <c r="E315" s="1011" t="s">
        <v>33</v>
      </c>
      <c r="F315" s="1010"/>
      <c r="G315" s="1010" t="s">
        <v>310</v>
      </c>
      <c r="H315" s="1012" t="s">
        <v>311</v>
      </c>
      <c r="I315" s="1012" t="s">
        <v>117</v>
      </c>
      <c r="J315" s="1014">
        <v>500000</v>
      </c>
      <c r="K315" s="1014">
        <v>152239</v>
      </c>
      <c r="L315" s="1015">
        <v>0</v>
      </c>
      <c r="M315" s="1016">
        <f>M314/M313</f>
        <v>0</v>
      </c>
    </row>
    <row r="316" spans="1:13" ht="36">
      <c r="A316" s="693"/>
      <c r="B316" s="693"/>
      <c r="C316" s="1009"/>
      <c r="D316" s="1010"/>
      <c r="E316" s="1011"/>
      <c r="F316" s="1010"/>
      <c r="G316" s="1010"/>
      <c r="H316" s="1024" t="s">
        <v>118</v>
      </c>
      <c r="I316" s="1025"/>
      <c r="J316" s="1026">
        <v>0</v>
      </c>
      <c r="K316" s="1026">
        <v>-347761</v>
      </c>
      <c r="L316" s="1027">
        <f>L315-K315</f>
        <v>-152239</v>
      </c>
      <c r="M316" s="1028">
        <f>M315-L315</f>
        <v>0</v>
      </c>
    </row>
    <row r="317" spans="1:13" ht="36">
      <c r="A317" s="693"/>
      <c r="B317" s="693"/>
      <c r="C317" s="1009" t="s">
        <v>337</v>
      </c>
      <c r="D317" s="1010" t="s">
        <v>356</v>
      </c>
      <c r="E317" s="1011" t="s">
        <v>33</v>
      </c>
      <c r="F317" s="1010"/>
      <c r="G317" s="1010" t="s">
        <v>312</v>
      </c>
      <c r="H317" s="1012" t="s">
        <v>313</v>
      </c>
      <c r="I317" s="1013" t="s">
        <v>107</v>
      </c>
      <c r="J317" s="1014">
        <v>6</v>
      </c>
      <c r="K317" s="1014">
        <v>6</v>
      </c>
      <c r="L317" s="1015">
        <v>38</v>
      </c>
      <c r="M317" s="1016">
        <v>3</v>
      </c>
    </row>
    <row r="318" spans="1:13" ht="36">
      <c r="A318" s="693"/>
      <c r="B318" s="693"/>
      <c r="C318" s="1009" t="s">
        <v>337</v>
      </c>
      <c r="D318" s="1010" t="s">
        <v>356</v>
      </c>
      <c r="E318" s="1011" t="s">
        <v>33</v>
      </c>
      <c r="F318" s="1010"/>
      <c r="G318" s="1010" t="s">
        <v>312</v>
      </c>
      <c r="H318" s="1012" t="s">
        <v>313</v>
      </c>
      <c r="I318" s="1011" t="s">
        <v>108</v>
      </c>
      <c r="J318" s="1017">
        <v>500000</v>
      </c>
      <c r="K318" s="1017">
        <v>500000</v>
      </c>
      <c r="L318" s="1018">
        <v>500000</v>
      </c>
      <c r="M318" s="1016">
        <v>500000</v>
      </c>
    </row>
    <row r="319" spans="1:13" ht="36">
      <c r="A319" s="693"/>
      <c r="B319" s="693"/>
      <c r="C319" s="1009" t="s">
        <v>337</v>
      </c>
      <c r="D319" s="1010" t="s">
        <v>356</v>
      </c>
      <c r="E319" s="1011" t="s">
        <v>33</v>
      </c>
      <c r="F319" s="1010"/>
      <c r="G319" s="1010" t="s">
        <v>312</v>
      </c>
      <c r="H319" s="1012" t="s">
        <v>313</v>
      </c>
      <c r="I319" s="1012" t="s">
        <v>109</v>
      </c>
      <c r="J319" s="1014">
        <v>83333</v>
      </c>
      <c r="K319" s="1014">
        <v>83333</v>
      </c>
      <c r="L319" s="1015">
        <v>13157.894736842105</v>
      </c>
      <c r="M319" s="1016">
        <f>M318/M317</f>
        <v>166666.66666666666</v>
      </c>
    </row>
    <row r="320" spans="1:13" ht="36">
      <c r="A320" s="693"/>
      <c r="B320" s="693"/>
      <c r="C320" s="1009"/>
      <c r="D320" s="1010"/>
      <c r="E320" s="1011"/>
      <c r="F320" s="1010"/>
      <c r="G320" s="1010"/>
      <c r="H320" s="1019" t="s">
        <v>110</v>
      </c>
      <c r="I320" s="1020"/>
      <c r="J320" s="1021">
        <v>0</v>
      </c>
      <c r="K320" s="1021">
        <v>0</v>
      </c>
      <c r="L320" s="1022">
        <v>-70175.105263157893</v>
      </c>
      <c r="M320" s="1023">
        <f>M319-L319</f>
        <v>153508.77192982455</v>
      </c>
    </row>
    <row r="321" spans="1:13" ht="36">
      <c r="A321" s="693"/>
      <c r="B321" s="693"/>
      <c r="C321" s="1009" t="s">
        <v>337</v>
      </c>
      <c r="D321" s="1010" t="s">
        <v>356</v>
      </c>
      <c r="E321" s="1011" t="s">
        <v>33</v>
      </c>
      <c r="F321" s="1010"/>
      <c r="G321" s="1010" t="s">
        <v>312</v>
      </c>
      <c r="H321" s="1012" t="s">
        <v>313</v>
      </c>
      <c r="I321" s="1013" t="s">
        <v>111</v>
      </c>
      <c r="J321" s="1014">
        <v>6</v>
      </c>
      <c r="K321" s="1014">
        <v>6</v>
      </c>
      <c r="L321" s="1015">
        <v>38</v>
      </c>
      <c r="M321" s="1016">
        <v>3</v>
      </c>
    </row>
    <row r="322" spans="1:13" ht="36">
      <c r="A322" s="693"/>
      <c r="B322" s="693"/>
      <c r="C322" s="1009" t="s">
        <v>337</v>
      </c>
      <c r="D322" s="1010" t="s">
        <v>356</v>
      </c>
      <c r="E322" s="1011" t="s">
        <v>33</v>
      </c>
      <c r="F322" s="1010"/>
      <c r="G322" s="1010" t="s">
        <v>312</v>
      </c>
      <c r="H322" s="1012" t="s">
        <v>313</v>
      </c>
      <c r="I322" s="1011" t="s">
        <v>112</v>
      </c>
      <c r="J322" s="1017">
        <v>500000</v>
      </c>
      <c r="K322" s="1017">
        <v>500000</v>
      </c>
      <c r="L322" s="1018">
        <v>500000</v>
      </c>
      <c r="M322" s="1016">
        <v>500000</v>
      </c>
    </row>
    <row r="323" spans="1:13" ht="36">
      <c r="A323" s="693"/>
      <c r="B323" s="693"/>
      <c r="C323" s="1009" t="s">
        <v>337</v>
      </c>
      <c r="D323" s="1010" t="s">
        <v>356</v>
      </c>
      <c r="E323" s="1011" t="s">
        <v>33</v>
      </c>
      <c r="F323" s="1010"/>
      <c r="G323" s="1010" t="s">
        <v>312</v>
      </c>
      <c r="H323" s="1012" t="s">
        <v>313</v>
      </c>
      <c r="I323" s="1012" t="s">
        <v>113</v>
      </c>
      <c r="J323" s="1014">
        <v>83333</v>
      </c>
      <c r="K323" s="1014">
        <v>83333</v>
      </c>
      <c r="L323" s="1015">
        <v>13157.894736842105</v>
      </c>
      <c r="M323" s="1016">
        <f>M322/M321</f>
        <v>166666.66666666666</v>
      </c>
    </row>
    <row r="324" spans="1:13" ht="36">
      <c r="A324" s="693"/>
      <c r="B324" s="693"/>
      <c r="C324" s="1009"/>
      <c r="D324" s="1010"/>
      <c r="E324" s="1011"/>
      <c r="F324" s="1010"/>
      <c r="G324" s="1010"/>
      <c r="H324" s="1019" t="s">
        <v>114</v>
      </c>
      <c r="I324" s="1020"/>
      <c r="J324" s="1021">
        <v>0</v>
      </c>
      <c r="K324" s="1021">
        <v>0</v>
      </c>
      <c r="L324" s="1022">
        <v>-70175.105263157893</v>
      </c>
      <c r="M324" s="1023">
        <f>M323-L323</f>
        <v>153508.77192982455</v>
      </c>
    </row>
    <row r="325" spans="1:13" ht="36">
      <c r="A325" s="693"/>
      <c r="B325" s="693"/>
      <c r="C325" s="1009" t="s">
        <v>337</v>
      </c>
      <c r="D325" s="1010" t="s">
        <v>356</v>
      </c>
      <c r="E325" s="1011" t="s">
        <v>33</v>
      </c>
      <c r="F325" s="1010"/>
      <c r="G325" s="1010" t="s">
        <v>312</v>
      </c>
      <c r="H325" s="1012" t="s">
        <v>313</v>
      </c>
      <c r="I325" s="1013" t="s">
        <v>115</v>
      </c>
      <c r="J325" s="1014"/>
      <c r="K325" s="1014">
        <v>6</v>
      </c>
      <c r="L325" s="1015">
        <v>38</v>
      </c>
      <c r="M325" s="1016">
        <v>3</v>
      </c>
    </row>
    <row r="326" spans="1:13" ht="36">
      <c r="A326" s="693"/>
      <c r="B326" s="693"/>
      <c r="C326" s="1009" t="s">
        <v>337</v>
      </c>
      <c r="D326" s="1010" t="s">
        <v>356</v>
      </c>
      <c r="E326" s="1011" t="s">
        <v>33</v>
      </c>
      <c r="F326" s="1010"/>
      <c r="G326" s="1010" t="s">
        <v>312</v>
      </c>
      <c r="H326" s="1012" t="s">
        <v>313</v>
      </c>
      <c r="I326" s="1012" t="s">
        <v>116</v>
      </c>
      <c r="J326" s="1014">
        <v>500000</v>
      </c>
      <c r="K326" s="1014">
        <v>499976</v>
      </c>
      <c r="L326" s="1015">
        <v>500000</v>
      </c>
      <c r="M326" s="1016">
        <v>0</v>
      </c>
    </row>
    <row r="327" spans="1:13" ht="36">
      <c r="A327" s="693"/>
      <c r="B327" s="693"/>
      <c r="C327" s="1009" t="s">
        <v>337</v>
      </c>
      <c r="D327" s="1010" t="s">
        <v>356</v>
      </c>
      <c r="E327" s="1011" t="s">
        <v>33</v>
      </c>
      <c r="F327" s="1010"/>
      <c r="G327" s="1010" t="s">
        <v>312</v>
      </c>
      <c r="H327" s="1012" t="s">
        <v>313</v>
      </c>
      <c r="I327" s="1012" t="s">
        <v>117</v>
      </c>
      <c r="J327" s="1014">
        <v>500000</v>
      </c>
      <c r="K327" s="1014">
        <v>83329</v>
      </c>
      <c r="L327" s="1015">
        <v>13157.894736842105</v>
      </c>
      <c r="M327" s="1016">
        <f>M326/M325</f>
        <v>0</v>
      </c>
    </row>
    <row r="328" spans="1:13" ht="36">
      <c r="A328" s="693"/>
      <c r="B328" s="693"/>
      <c r="C328" s="1009"/>
      <c r="D328" s="1010"/>
      <c r="E328" s="1011"/>
      <c r="F328" s="1010"/>
      <c r="G328" s="1010"/>
      <c r="H328" s="1024" t="s">
        <v>118</v>
      </c>
      <c r="I328" s="1025"/>
      <c r="J328" s="1026">
        <v>0</v>
      </c>
      <c r="K328" s="1026">
        <v>-416671</v>
      </c>
      <c r="L328" s="1027">
        <v>-70171.105263157893</v>
      </c>
      <c r="M328" s="1028">
        <f>M327-L327</f>
        <v>-13157.894736842105</v>
      </c>
    </row>
    <row r="329" spans="1:13" ht="96">
      <c r="A329" s="693"/>
      <c r="B329" s="693"/>
      <c r="C329" s="1009" t="s">
        <v>337</v>
      </c>
      <c r="D329" s="1010" t="s">
        <v>356</v>
      </c>
      <c r="E329" s="1011" t="s">
        <v>33</v>
      </c>
      <c r="F329" s="1010"/>
      <c r="G329" s="1010" t="s">
        <v>485</v>
      </c>
      <c r="H329" s="1012" t="s">
        <v>486</v>
      </c>
      <c r="I329" s="1013" t="s">
        <v>107</v>
      </c>
      <c r="J329" s="1014">
        <v>150</v>
      </c>
      <c r="K329" s="1014">
        <v>0</v>
      </c>
      <c r="L329" s="1015">
        <v>0</v>
      </c>
      <c r="M329" s="1016">
        <v>0</v>
      </c>
    </row>
    <row r="330" spans="1:13" ht="96">
      <c r="A330" s="693"/>
      <c r="B330" s="693"/>
      <c r="C330" s="1009" t="s">
        <v>337</v>
      </c>
      <c r="D330" s="1010" t="s">
        <v>356</v>
      </c>
      <c r="E330" s="1011" t="s">
        <v>33</v>
      </c>
      <c r="F330" s="1010"/>
      <c r="G330" s="1010" t="s">
        <v>485</v>
      </c>
      <c r="H330" s="1012" t="s">
        <v>486</v>
      </c>
      <c r="I330" s="1011" t="s">
        <v>108</v>
      </c>
      <c r="J330" s="1017">
        <v>3056000</v>
      </c>
      <c r="K330" s="1017">
        <v>0</v>
      </c>
      <c r="L330" s="1018">
        <v>0</v>
      </c>
      <c r="M330" s="1016">
        <v>0</v>
      </c>
    </row>
    <row r="331" spans="1:13" ht="96">
      <c r="A331" s="693"/>
      <c r="B331" s="693"/>
      <c r="C331" s="1009" t="s">
        <v>337</v>
      </c>
      <c r="D331" s="1010" t="s">
        <v>356</v>
      </c>
      <c r="E331" s="1011" t="s">
        <v>33</v>
      </c>
      <c r="F331" s="1010"/>
      <c r="G331" s="1010" t="s">
        <v>485</v>
      </c>
      <c r="H331" s="1012" t="s">
        <v>486</v>
      </c>
      <c r="I331" s="1012" t="s">
        <v>109</v>
      </c>
      <c r="J331" s="1014">
        <v>20373</v>
      </c>
      <c r="K331" s="1014">
        <v>0</v>
      </c>
      <c r="L331" s="1015">
        <v>0</v>
      </c>
      <c r="M331" s="1016">
        <v>0</v>
      </c>
    </row>
    <row r="332" spans="1:13" ht="36">
      <c r="A332" s="693"/>
      <c r="B332" s="693"/>
      <c r="C332" s="1009"/>
      <c r="D332" s="1010"/>
      <c r="E332" s="1011"/>
      <c r="F332" s="1010"/>
      <c r="G332" s="1010"/>
      <c r="H332" s="1019" t="s">
        <v>110</v>
      </c>
      <c r="I332" s="1020"/>
      <c r="J332" s="1021">
        <v>-41505</v>
      </c>
      <c r="K332" s="1021"/>
      <c r="L332" s="1022">
        <v>0</v>
      </c>
      <c r="M332" s="1023">
        <f>M331-K331</f>
        <v>0</v>
      </c>
    </row>
    <row r="333" spans="1:13" ht="96">
      <c r="A333" s="693"/>
      <c r="B333" s="693"/>
      <c r="C333" s="1009" t="s">
        <v>337</v>
      </c>
      <c r="D333" s="1010" t="s">
        <v>356</v>
      </c>
      <c r="E333" s="1011" t="s">
        <v>33</v>
      </c>
      <c r="F333" s="1010"/>
      <c r="G333" s="1010" t="s">
        <v>485</v>
      </c>
      <c r="H333" s="1012" t="s">
        <v>486</v>
      </c>
      <c r="I333" s="1013" t="s">
        <v>111</v>
      </c>
      <c r="J333" s="1014">
        <v>150</v>
      </c>
      <c r="K333" s="1014">
        <v>0</v>
      </c>
      <c r="L333" s="1015">
        <v>0</v>
      </c>
      <c r="M333" s="1016">
        <v>0</v>
      </c>
    </row>
    <row r="334" spans="1:13" ht="96">
      <c r="A334" s="693"/>
      <c r="B334" s="693"/>
      <c r="C334" s="1009" t="s">
        <v>337</v>
      </c>
      <c r="D334" s="1010" t="s">
        <v>356</v>
      </c>
      <c r="E334" s="1011" t="s">
        <v>33</v>
      </c>
      <c r="F334" s="1010"/>
      <c r="G334" s="1010" t="s">
        <v>485</v>
      </c>
      <c r="H334" s="1012" t="s">
        <v>486</v>
      </c>
      <c r="I334" s="1011" t="s">
        <v>112</v>
      </c>
      <c r="J334" s="1017">
        <v>3056000</v>
      </c>
      <c r="K334" s="1017">
        <v>0</v>
      </c>
      <c r="L334" s="1018">
        <v>0</v>
      </c>
      <c r="M334" s="1016">
        <v>0</v>
      </c>
    </row>
    <row r="335" spans="1:13" ht="96">
      <c r="A335" s="693"/>
      <c r="B335" s="693"/>
      <c r="C335" s="1009" t="s">
        <v>337</v>
      </c>
      <c r="D335" s="1010" t="s">
        <v>356</v>
      </c>
      <c r="E335" s="1011" t="s">
        <v>33</v>
      </c>
      <c r="F335" s="1010"/>
      <c r="G335" s="1010" t="s">
        <v>485</v>
      </c>
      <c r="H335" s="1012" t="s">
        <v>486</v>
      </c>
      <c r="I335" s="1012" t="s">
        <v>113</v>
      </c>
      <c r="J335" s="1014">
        <v>20373</v>
      </c>
      <c r="K335" s="1014">
        <v>0</v>
      </c>
      <c r="L335" s="1015">
        <v>0</v>
      </c>
      <c r="M335" s="1016">
        <v>0</v>
      </c>
    </row>
    <row r="336" spans="1:13" ht="36">
      <c r="A336" s="693"/>
      <c r="B336" s="693"/>
      <c r="C336" s="1009"/>
      <c r="D336" s="1010"/>
      <c r="E336" s="1011"/>
      <c r="F336" s="1010"/>
      <c r="G336" s="1010"/>
      <c r="H336" s="1019" t="s">
        <v>114</v>
      </c>
      <c r="I336" s="1020"/>
      <c r="J336" s="1021">
        <v>-42572</v>
      </c>
      <c r="K336" s="1021"/>
      <c r="L336" s="1022">
        <v>0</v>
      </c>
      <c r="M336" s="1023">
        <f>M335-L335</f>
        <v>0</v>
      </c>
    </row>
    <row r="337" spans="1:13" ht="96">
      <c r="A337" s="693"/>
      <c r="B337" s="693"/>
      <c r="C337" s="1009" t="s">
        <v>337</v>
      </c>
      <c r="D337" s="1010" t="s">
        <v>356</v>
      </c>
      <c r="E337" s="1011" t="s">
        <v>33</v>
      </c>
      <c r="F337" s="1010"/>
      <c r="G337" s="1010" t="s">
        <v>485</v>
      </c>
      <c r="H337" s="1012" t="s">
        <v>486</v>
      </c>
      <c r="I337" s="1013" t="s">
        <v>115</v>
      </c>
      <c r="J337" s="1014">
        <v>150</v>
      </c>
      <c r="K337" s="1014">
        <v>0</v>
      </c>
      <c r="L337" s="1015">
        <v>0</v>
      </c>
      <c r="M337" s="1016">
        <v>0</v>
      </c>
    </row>
    <row r="338" spans="1:13" ht="96">
      <c r="A338" s="693"/>
      <c r="B338" s="693"/>
      <c r="C338" s="1009" t="s">
        <v>337</v>
      </c>
      <c r="D338" s="1010" t="s">
        <v>356</v>
      </c>
      <c r="E338" s="1011" t="s">
        <v>33</v>
      </c>
      <c r="F338" s="1010"/>
      <c r="G338" s="1010" t="s">
        <v>485</v>
      </c>
      <c r="H338" s="1012" t="s">
        <v>486</v>
      </c>
      <c r="I338" s="1012" t="s">
        <v>116</v>
      </c>
      <c r="J338" s="1014">
        <v>3042672</v>
      </c>
      <c r="K338" s="1014">
        <v>0</v>
      </c>
      <c r="L338" s="1015">
        <v>0</v>
      </c>
      <c r="M338" s="1016">
        <v>0</v>
      </c>
    </row>
    <row r="339" spans="1:13" ht="96">
      <c r="A339" s="693"/>
      <c r="B339" s="693"/>
      <c r="C339" s="1009" t="s">
        <v>337</v>
      </c>
      <c r="D339" s="1010" t="s">
        <v>356</v>
      </c>
      <c r="E339" s="1011" t="s">
        <v>33</v>
      </c>
      <c r="F339" s="1010"/>
      <c r="G339" s="1010" t="s">
        <v>485</v>
      </c>
      <c r="H339" s="1012" t="s">
        <v>486</v>
      </c>
      <c r="I339" s="1012" t="s">
        <v>117</v>
      </c>
      <c r="J339" s="1014">
        <v>20284</v>
      </c>
      <c r="K339" s="1014">
        <v>0</v>
      </c>
      <c r="L339" s="1015">
        <v>0</v>
      </c>
      <c r="M339" s="1016">
        <v>0</v>
      </c>
    </row>
    <row r="340" spans="1:13" ht="36">
      <c r="A340" s="693"/>
      <c r="B340" s="693"/>
      <c r="C340" s="1009"/>
      <c r="D340" s="1010"/>
      <c r="E340" s="1011"/>
      <c r="F340" s="1010"/>
      <c r="G340" s="1010"/>
      <c r="H340" s="1024" t="s">
        <v>118</v>
      </c>
      <c r="I340" s="1025"/>
      <c r="J340" s="1026">
        <v>-40573607</v>
      </c>
      <c r="K340" s="1026">
        <f>K339-J339</f>
        <v>-20284</v>
      </c>
      <c r="L340" s="1027">
        <v>0</v>
      </c>
      <c r="M340" s="1028">
        <f>M339-L339</f>
        <v>0</v>
      </c>
    </row>
    <row r="341" spans="1:13" ht="84">
      <c r="A341" s="693"/>
      <c r="B341" s="693"/>
      <c r="C341" s="1009" t="s">
        <v>337</v>
      </c>
      <c r="D341" s="1010" t="s">
        <v>356</v>
      </c>
      <c r="E341" s="1011" t="s">
        <v>33</v>
      </c>
      <c r="F341" s="1010"/>
      <c r="G341" s="1010" t="s">
        <v>456</v>
      </c>
      <c r="H341" s="1012" t="s">
        <v>457</v>
      </c>
      <c r="I341" s="1013" t="s">
        <v>107</v>
      </c>
      <c r="J341" s="1014">
        <v>0</v>
      </c>
      <c r="K341" s="1014">
        <v>0</v>
      </c>
      <c r="L341" s="1015">
        <v>9</v>
      </c>
      <c r="M341" s="1016">
        <v>9</v>
      </c>
    </row>
    <row r="342" spans="1:13" ht="84">
      <c r="A342" s="693"/>
      <c r="B342" s="693"/>
      <c r="C342" s="1009" t="s">
        <v>337</v>
      </c>
      <c r="D342" s="1010" t="s">
        <v>356</v>
      </c>
      <c r="E342" s="1011" t="s">
        <v>33</v>
      </c>
      <c r="F342" s="1010"/>
      <c r="G342" s="1010" t="s">
        <v>456</v>
      </c>
      <c r="H342" s="1012" t="s">
        <v>457</v>
      </c>
      <c r="I342" s="1011" t="s">
        <v>108</v>
      </c>
      <c r="J342" s="1017">
        <v>0</v>
      </c>
      <c r="K342" s="1017">
        <v>0</v>
      </c>
      <c r="L342" s="1018">
        <v>0</v>
      </c>
      <c r="M342" s="1016">
        <v>1396613</v>
      </c>
    </row>
    <row r="343" spans="1:13" ht="84">
      <c r="A343" s="693"/>
      <c r="B343" s="693"/>
      <c r="C343" s="1009" t="s">
        <v>337</v>
      </c>
      <c r="D343" s="1010" t="s">
        <v>356</v>
      </c>
      <c r="E343" s="1011" t="s">
        <v>33</v>
      </c>
      <c r="F343" s="1010"/>
      <c r="G343" s="1010" t="s">
        <v>456</v>
      </c>
      <c r="H343" s="1012" t="s">
        <v>457</v>
      </c>
      <c r="I343" s="1012" t="s">
        <v>109</v>
      </c>
      <c r="J343" s="1014">
        <v>0</v>
      </c>
      <c r="K343" s="1014">
        <v>0</v>
      </c>
      <c r="L343" s="1015">
        <v>0</v>
      </c>
      <c r="M343" s="1016">
        <f>M342/M341</f>
        <v>155179.22222222222</v>
      </c>
    </row>
    <row r="344" spans="1:13" ht="36">
      <c r="A344" s="693"/>
      <c r="B344" s="693"/>
      <c r="C344" s="1009"/>
      <c r="D344" s="1010"/>
      <c r="E344" s="1011"/>
      <c r="F344" s="1010"/>
      <c r="G344" s="1010"/>
      <c r="H344" s="1019" t="s">
        <v>110</v>
      </c>
      <c r="I344" s="1020"/>
      <c r="J344" s="1021"/>
      <c r="K344" s="1021"/>
      <c r="L344" s="1022">
        <v>0</v>
      </c>
      <c r="M344" s="1023">
        <f>M343-L343</f>
        <v>155179.22222222222</v>
      </c>
    </row>
    <row r="345" spans="1:13" ht="84">
      <c r="A345" s="693"/>
      <c r="B345" s="693"/>
      <c r="C345" s="1009" t="s">
        <v>337</v>
      </c>
      <c r="D345" s="1010" t="s">
        <v>356</v>
      </c>
      <c r="E345" s="1011" t="s">
        <v>33</v>
      </c>
      <c r="F345" s="1010"/>
      <c r="G345" s="1010" t="s">
        <v>456</v>
      </c>
      <c r="H345" s="1012" t="s">
        <v>457</v>
      </c>
      <c r="I345" s="1013" t="s">
        <v>111</v>
      </c>
      <c r="J345" s="1014">
        <v>0</v>
      </c>
      <c r="K345" s="1014">
        <v>0</v>
      </c>
      <c r="L345" s="1015">
        <v>9</v>
      </c>
      <c r="M345" s="1016">
        <v>9</v>
      </c>
    </row>
    <row r="346" spans="1:13" ht="84">
      <c r="A346" s="693"/>
      <c r="B346" s="693"/>
      <c r="C346" s="1009" t="s">
        <v>337</v>
      </c>
      <c r="D346" s="1010" t="s">
        <v>356</v>
      </c>
      <c r="E346" s="1011" t="s">
        <v>33</v>
      </c>
      <c r="F346" s="1010"/>
      <c r="G346" s="1010" t="s">
        <v>456</v>
      </c>
      <c r="H346" s="1012" t="s">
        <v>457</v>
      </c>
      <c r="I346" s="1011" t="s">
        <v>112</v>
      </c>
      <c r="J346" s="1017">
        <v>0</v>
      </c>
      <c r="K346" s="1017">
        <v>0</v>
      </c>
      <c r="L346" s="1018">
        <v>3100000</v>
      </c>
      <c r="M346" s="1016">
        <v>1396613</v>
      </c>
    </row>
    <row r="347" spans="1:13" ht="84">
      <c r="A347" s="693"/>
      <c r="B347" s="693"/>
      <c r="C347" s="1009" t="s">
        <v>337</v>
      </c>
      <c r="D347" s="1010" t="s">
        <v>356</v>
      </c>
      <c r="E347" s="1011" t="s">
        <v>33</v>
      </c>
      <c r="F347" s="1010"/>
      <c r="G347" s="1010" t="s">
        <v>456</v>
      </c>
      <c r="H347" s="1012" t="s">
        <v>457</v>
      </c>
      <c r="I347" s="1012" t="s">
        <v>113</v>
      </c>
      <c r="J347" s="1014">
        <v>0</v>
      </c>
      <c r="K347" s="1014">
        <v>0</v>
      </c>
      <c r="L347" s="1015">
        <v>344444.44444444444</v>
      </c>
      <c r="M347" s="1016">
        <f>M346/M345</f>
        <v>155179.22222222222</v>
      </c>
    </row>
    <row r="348" spans="1:13" ht="36">
      <c r="A348" s="693"/>
      <c r="B348" s="693"/>
      <c r="C348" s="1009"/>
      <c r="D348" s="1010"/>
      <c r="E348" s="1011"/>
      <c r="F348" s="1010"/>
      <c r="G348" s="1010"/>
      <c r="H348" s="1019" t="s">
        <v>114</v>
      </c>
      <c r="I348" s="1020"/>
      <c r="J348" s="1021"/>
      <c r="K348" s="1021"/>
      <c r="L348" s="1022">
        <v>344444.44444444444</v>
      </c>
      <c r="M348" s="1023">
        <f>M347-L347</f>
        <v>-189265.22222222222</v>
      </c>
    </row>
    <row r="349" spans="1:13" ht="84">
      <c r="A349" s="693"/>
      <c r="B349" s="693"/>
      <c r="C349" s="1009" t="s">
        <v>337</v>
      </c>
      <c r="D349" s="1010" t="s">
        <v>356</v>
      </c>
      <c r="E349" s="1011" t="s">
        <v>33</v>
      </c>
      <c r="F349" s="1010"/>
      <c r="G349" s="1010" t="s">
        <v>456</v>
      </c>
      <c r="H349" s="1012" t="s">
        <v>457</v>
      </c>
      <c r="I349" s="1013" t="s">
        <v>115</v>
      </c>
      <c r="J349" s="1014">
        <v>0</v>
      </c>
      <c r="K349" s="1014">
        <v>0</v>
      </c>
      <c r="L349" s="1015">
        <v>9</v>
      </c>
      <c r="M349" s="1016">
        <v>9</v>
      </c>
    </row>
    <row r="350" spans="1:13" ht="84">
      <c r="A350" s="693"/>
      <c r="B350" s="693"/>
      <c r="C350" s="1009" t="s">
        <v>337</v>
      </c>
      <c r="D350" s="1010" t="s">
        <v>356</v>
      </c>
      <c r="E350" s="1011" t="s">
        <v>33</v>
      </c>
      <c r="F350" s="1010"/>
      <c r="G350" s="1010" t="s">
        <v>456</v>
      </c>
      <c r="H350" s="1012" t="s">
        <v>457</v>
      </c>
      <c r="I350" s="1012" t="s">
        <v>116</v>
      </c>
      <c r="J350" s="1014">
        <v>0</v>
      </c>
      <c r="K350" s="1014">
        <v>0</v>
      </c>
      <c r="L350" s="1015">
        <v>1650541</v>
      </c>
      <c r="M350" s="1016">
        <v>0</v>
      </c>
    </row>
    <row r="351" spans="1:13" ht="84">
      <c r="A351" s="693"/>
      <c r="B351" s="693"/>
      <c r="C351" s="1009" t="s">
        <v>337</v>
      </c>
      <c r="D351" s="1010" t="s">
        <v>356</v>
      </c>
      <c r="E351" s="1011" t="s">
        <v>33</v>
      </c>
      <c r="F351" s="1010"/>
      <c r="G351" s="1010" t="s">
        <v>456</v>
      </c>
      <c r="H351" s="1012" t="s">
        <v>457</v>
      </c>
      <c r="I351" s="1012" t="s">
        <v>117</v>
      </c>
      <c r="J351" s="1014">
        <v>0</v>
      </c>
      <c r="K351" s="1014">
        <v>0</v>
      </c>
      <c r="L351" s="1015">
        <v>183393.44444444444</v>
      </c>
      <c r="M351" s="1016">
        <f>M350/M349</f>
        <v>0</v>
      </c>
    </row>
    <row r="352" spans="1:13" ht="36">
      <c r="A352" s="693"/>
      <c r="B352" s="693"/>
      <c r="C352" s="1009"/>
      <c r="D352" s="1010"/>
      <c r="E352" s="1011"/>
      <c r="F352" s="1010"/>
      <c r="G352" s="1010"/>
      <c r="H352" s="1024" t="s">
        <v>118</v>
      </c>
      <c r="I352" s="1025"/>
      <c r="J352" s="1026">
        <v>0</v>
      </c>
      <c r="K352" s="1026">
        <v>0</v>
      </c>
      <c r="L352" s="1027">
        <v>183393.44444444444</v>
      </c>
      <c r="M352" s="1028">
        <f>M351-L351</f>
        <v>-183393.44444444444</v>
      </c>
    </row>
    <row r="353" spans="1:13" ht="84">
      <c r="A353" s="693"/>
      <c r="B353" s="693"/>
      <c r="C353" s="1009" t="s">
        <v>337</v>
      </c>
      <c r="D353" s="1010" t="s">
        <v>356</v>
      </c>
      <c r="E353" s="1011" t="s">
        <v>33</v>
      </c>
      <c r="F353" s="1010"/>
      <c r="G353" s="1010" t="s">
        <v>458</v>
      </c>
      <c r="H353" s="1012" t="s">
        <v>459</v>
      </c>
      <c r="I353" s="1013" t="s">
        <v>107</v>
      </c>
      <c r="J353" s="1014">
        <v>0</v>
      </c>
      <c r="K353" s="1014">
        <v>0</v>
      </c>
      <c r="L353" s="1015">
        <v>9</v>
      </c>
      <c r="M353" s="1016">
        <v>9</v>
      </c>
    </row>
    <row r="354" spans="1:13" ht="84">
      <c r="A354" s="693"/>
      <c r="B354" s="693"/>
      <c r="C354" s="1009" t="s">
        <v>337</v>
      </c>
      <c r="D354" s="1010" t="s">
        <v>356</v>
      </c>
      <c r="E354" s="1011" t="s">
        <v>33</v>
      </c>
      <c r="F354" s="1010"/>
      <c r="G354" s="1010" t="s">
        <v>458</v>
      </c>
      <c r="H354" s="1012" t="s">
        <v>459</v>
      </c>
      <c r="I354" s="1011" t="s">
        <v>108</v>
      </c>
      <c r="J354" s="1017">
        <v>0</v>
      </c>
      <c r="K354" s="1017">
        <v>0</v>
      </c>
      <c r="L354" s="1018">
        <v>0</v>
      </c>
      <c r="M354" s="1016">
        <v>474189</v>
      </c>
    </row>
    <row r="355" spans="1:13" ht="84">
      <c r="A355" s="693"/>
      <c r="B355" s="693"/>
      <c r="C355" s="1009" t="s">
        <v>337</v>
      </c>
      <c r="D355" s="1010" t="s">
        <v>356</v>
      </c>
      <c r="E355" s="1011" t="s">
        <v>33</v>
      </c>
      <c r="F355" s="1010"/>
      <c r="G355" s="1010" t="s">
        <v>458</v>
      </c>
      <c r="H355" s="1012" t="s">
        <v>459</v>
      </c>
      <c r="I355" s="1012" t="s">
        <v>109</v>
      </c>
      <c r="J355" s="1014">
        <v>0</v>
      </c>
      <c r="K355" s="1014">
        <v>0</v>
      </c>
      <c r="L355" s="1015">
        <v>0</v>
      </c>
      <c r="M355" s="1016">
        <f>M354/M353</f>
        <v>52687.666666666664</v>
      </c>
    </row>
    <row r="356" spans="1:13" ht="36">
      <c r="A356" s="693"/>
      <c r="B356" s="693"/>
      <c r="C356" s="1009"/>
      <c r="D356" s="1010"/>
      <c r="E356" s="1011"/>
      <c r="F356" s="1010"/>
      <c r="G356" s="1010"/>
      <c r="H356" s="1019" t="s">
        <v>110</v>
      </c>
      <c r="I356" s="1020"/>
      <c r="J356" s="1021"/>
      <c r="K356" s="1021"/>
      <c r="L356" s="1022"/>
      <c r="M356" s="1023">
        <f>M355-L355</f>
        <v>52687.666666666664</v>
      </c>
    </row>
    <row r="357" spans="1:13" ht="84">
      <c r="A357" s="693"/>
      <c r="B357" s="693"/>
      <c r="C357" s="1009" t="s">
        <v>337</v>
      </c>
      <c r="D357" s="1010" t="s">
        <v>356</v>
      </c>
      <c r="E357" s="1011" t="s">
        <v>33</v>
      </c>
      <c r="F357" s="1010"/>
      <c r="G357" s="1010" t="s">
        <v>458</v>
      </c>
      <c r="H357" s="1012" t="s">
        <v>459</v>
      </c>
      <c r="I357" s="1013" t="s">
        <v>111</v>
      </c>
      <c r="J357" s="1014">
        <v>0</v>
      </c>
      <c r="K357" s="1014">
        <v>0</v>
      </c>
      <c r="L357" s="1015">
        <v>1</v>
      </c>
      <c r="M357" s="1016">
        <v>9</v>
      </c>
    </row>
    <row r="358" spans="1:13" ht="84">
      <c r="A358" s="693"/>
      <c r="B358" s="693"/>
      <c r="C358" s="1009" t="s">
        <v>337</v>
      </c>
      <c r="D358" s="1010" t="s">
        <v>356</v>
      </c>
      <c r="E358" s="1011" t="s">
        <v>33</v>
      </c>
      <c r="F358" s="1010"/>
      <c r="G358" s="1010" t="s">
        <v>458</v>
      </c>
      <c r="H358" s="1012" t="s">
        <v>459</v>
      </c>
      <c r="I358" s="1011" t="s">
        <v>112</v>
      </c>
      <c r="J358" s="1017">
        <v>0</v>
      </c>
      <c r="K358" s="1017">
        <v>0</v>
      </c>
      <c r="L358" s="1018">
        <v>6500000</v>
      </c>
      <c r="M358" s="1016">
        <v>474189</v>
      </c>
    </row>
    <row r="359" spans="1:13" ht="84">
      <c r="A359" s="693"/>
      <c r="B359" s="693"/>
      <c r="C359" s="1009" t="s">
        <v>337</v>
      </c>
      <c r="D359" s="1010" t="s">
        <v>356</v>
      </c>
      <c r="E359" s="1011" t="s">
        <v>33</v>
      </c>
      <c r="F359" s="1010"/>
      <c r="G359" s="1010" t="s">
        <v>458</v>
      </c>
      <c r="H359" s="1012" t="s">
        <v>459</v>
      </c>
      <c r="I359" s="1012" t="s">
        <v>113</v>
      </c>
      <c r="J359" s="1014">
        <v>0</v>
      </c>
      <c r="K359" s="1014">
        <v>0</v>
      </c>
      <c r="L359" s="1015">
        <v>6500000</v>
      </c>
      <c r="M359" s="1016">
        <f>M358/M357</f>
        <v>52687.666666666664</v>
      </c>
    </row>
    <row r="360" spans="1:13" ht="36">
      <c r="A360" s="693"/>
      <c r="B360" s="693"/>
      <c r="C360" s="1009"/>
      <c r="D360" s="1010"/>
      <c r="E360" s="1011"/>
      <c r="F360" s="1010"/>
      <c r="G360" s="1010"/>
      <c r="H360" s="1019" t="s">
        <v>114</v>
      </c>
      <c r="I360" s="1020"/>
      <c r="J360" s="1021"/>
      <c r="K360" s="1021"/>
      <c r="L360" s="1022">
        <v>6500000</v>
      </c>
      <c r="M360" s="1023">
        <f>M359-L359</f>
        <v>-6447312.333333333</v>
      </c>
    </row>
    <row r="361" spans="1:13" ht="84">
      <c r="A361" s="693"/>
      <c r="B361" s="693"/>
      <c r="C361" s="1009" t="s">
        <v>337</v>
      </c>
      <c r="D361" s="1010" t="s">
        <v>356</v>
      </c>
      <c r="E361" s="1011" t="s">
        <v>33</v>
      </c>
      <c r="F361" s="1010"/>
      <c r="G361" s="1010" t="s">
        <v>458</v>
      </c>
      <c r="H361" s="1012" t="s">
        <v>459</v>
      </c>
      <c r="I361" s="1013" t="s">
        <v>115</v>
      </c>
      <c r="J361" s="1014">
        <v>0</v>
      </c>
      <c r="K361" s="1014">
        <v>0</v>
      </c>
      <c r="L361" s="1015">
        <v>0</v>
      </c>
      <c r="M361" s="1016">
        <v>9</v>
      </c>
    </row>
    <row r="362" spans="1:13" ht="84">
      <c r="A362" s="693"/>
      <c r="B362" s="693"/>
      <c r="C362" s="1009" t="s">
        <v>337</v>
      </c>
      <c r="D362" s="1010" t="s">
        <v>356</v>
      </c>
      <c r="E362" s="1011" t="s">
        <v>33</v>
      </c>
      <c r="F362" s="1010"/>
      <c r="G362" s="1010" t="s">
        <v>458</v>
      </c>
      <c r="H362" s="1012" t="s">
        <v>459</v>
      </c>
      <c r="I362" s="1012" t="s">
        <v>116</v>
      </c>
      <c r="J362" s="1014">
        <v>0</v>
      </c>
      <c r="K362" s="1014">
        <v>0</v>
      </c>
      <c r="L362" s="1015">
        <v>0</v>
      </c>
      <c r="M362" s="1016">
        <f>'[1]Aneks Nr. 3'!O248</f>
        <v>0</v>
      </c>
    </row>
    <row r="363" spans="1:13" ht="84">
      <c r="A363" s="693"/>
      <c r="B363" s="693"/>
      <c r="C363" s="1009" t="s">
        <v>337</v>
      </c>
      <c r="D363" s="1010" t="s">
        <v>356</v>
      </c>
      <c r="E363" s="1011" t="s">
        <v>33</v>
      </c>
      <c r="F363" s="1010"/>
      <c r="G363" s="1010" t="s">
        <v>458</v>
      </c>
      <c r="H363" s="1012" t="s">
        <v>459</v>
      </c>
      <c r="I363" s="1012" t="s">
        <v>117</v>
      </c>
      <c r="J363" s="1014">
        <v>0</v>
      </c>
      <c r="K363" s="1014">
        <v>0</v>
      </c>
      <c r="L363" s="1015">
        <v>0</v>
      </c>
      <c r="M363" s="1016">
        <v>0</v>
      </c>
    </row>
    <row r="364" spans="1:13" ht="36">
      <c r="A364" s="693"/>
      <c r="B364" s="693"/>
      <c r="C364" s="1009"/>
      <c r="D364" s="1010"/>
      <c r="E364" s="1011"/>
      <c r="F364" s="1010"/>
      <c r="G364" s="1010"/>
      <c r="H364" s="1024" t="s">
        <v>118</v>
      </c>
      <c r="I364" s="1025"/>
      <c r="J364" s="1026">
        <v>0</v>
      </c>
      <c r="K364" s="1026">
        <v>0</v>
      </c>
      <c r="L364" s="1027">
        <v>0</v>
      </c>
      <c r="M364" s="1028">
        <v>0</v>
      </c>
    </row>
    <row r="365" spans="1:13" ht="48">
      <c r="A365" s="693"/>
      <c r="B365" s="693"/>
      <c r="C365" s="1009" t="s">
        <v>337</v>
      </c>
      <c r="D365" s="1010" t="s">
        <v>356</v>
      </c>
      <c r="E365" s="1011" t="s">
        <v>33</v>
      </c>
      <c r="F365" s="1010"/>
      <c r="G365" s="1010" t="s">
        <v>555</v>
      </c>
      <c r="H365" s="1012" t="s">
        <v>570</v>
      </c>
      <c r="I365" s="1013" t="s">
        <v>107</v>
      </c>
      <c r="J365" s="1014">
        <v>0</v>
      </c>
      <c r="K365" s="1014">
        <v>0</v>
      </c>
      <c r="L365" s="1015">
        <v>0</v>
      </c>
      <c r="M365" s="1016">
        <v>2</v>
      </c>
    </row>
    <row r="366" spans="1:13" ht="48">
      <c r="A366" s="693"/>
      <c r="B366" s="693"/>
      <c r="C366" s="1009" t="s">
        <v>337</v>
      </c>
      <c r="D366" s="1010" t="s">
        <v>356</v>
      </c>
      <c r="E366" s="1011" t="s">
        <v>33</v>
      </c>
      <c r="F366" s="1010"/>
      <c r="G366" s="1010" t="s">
        <v>555</v>
      </c>
      <c r="H366" s="1012" t="s">
        <v>570</v>
      </c>
      <c r="I366" s="1011" t="s">
        <v>108</v>
      </c>
      <c r="J366" s="1017">
        <v>0</v>
      </c>
      <c r="K366" s="1017">
        <v>0</v>
      </c>
      <c r="L366" s="1018">
        <v>0</v>
      </c>
      <c r="M366" s="1016">
        <v>3000000</v>
      </c>
    </row>
    <row r="367" spans="1:13" ht="48">
      <c r="A367" s="693"/>
      <c r="B367" s="693"/>
      <c r="C367" s="1009" t="s">
        <v>337</v>
      </c>
      <c r="D367" s="1010" t="s">
        <v>356</v>
      </c>
      <c r="E367" s="1011" t="s">
        <v>33</v>
      </c>
      <c r="F367" s="1010"/>
      <c r="G367" s="1010" t="s">
        <v>555</v>
      </c>
      <c r="H367" s="1012" t="s">
        <v>570</v>
      </c>
      <c r="I367" s="1012" t="s">
        <v>109</v>
      </c>
      <c r="J367" s="1014">
        <v>0</v>
      </c>
      <c r="K367" s="1014">
        <v>0</v>
      </c>
      <c r="L367" s="1015">
        <v>0</v>
      </c>
      <c r="M367" s="1016">
        <f>M366/M365</f>
        <v>1500000</v>
      </c>
    </row>
    <row r="368" spans="1:13" ht="36">
      <c r="A368" s="693"/>
      <c r="B368" s="693"/>
      <c r="C368" s="1009"/>
      <c r="D368" s="1010"/>
      <c r="E368" s="1011"/>
      <c r="F368" s="1010"/>
      <c r="G368" s="1010"/>
      <c r="H368" s="1019" t="s">
        <v>110</v>
      </c>
      <c r="I368" s="1020"/>
      <c r="J368" s="1021"/>
      <c r="K368" s="1021"/>
      <c r="L368" s="1022"/>
      <c r="M368" s="1023">
        <f>M367-L367</f>
        <v>1500000</v>
      </c>
    </row>
    <row r="369" spans="1:13" ht="48">
      <c r="A369" s="693"/>
      <c r="B369" s="693"/>
      <c r="C369" s="1009" t="s">
        <v>337</v>
      </c>
      <c r="D369" s="1010" t="s">
        <v>356</v>
      </c>
      <c r="E369" s="1011" t="s">
        <v>33</v>
      </c>
      <c r="F369" s="1010"/>
      <c r="G369" s="1010" t="s">
        <v>555</v>
      </c>
      <c r="H369" s="1012" t="s">
        <v>570</v>
      </c>
      <c r="I369" s="1013" t="s">
        <v>111</v>
      </c>
      <c r="J369" s="1014">
        <v>0</v>
      </c>
      <c r="K369" s="1014">
        <v>0</v>
      </c>
      <c r="L369" s="1015">
        <v>0</v>
      </c>
      <c r="M369" s="1016">
        <v>2</v>
      </c>
    </row>
    <row r="370" spans="1:13" ht="48">
      <c r="A370" s="693"/>
      <c r="B370" s="693"/>
      <c r="C370" s="1009" t="s">
        <v>337</v>
      </c>
      <c r="D370" s="1010" t="s">
        <v>356</v>
      </c>
      <c r="E370" s="1011" t="s">
        <v>33</v>
      </c>
      <c r="F370" s="1010"/>
      <c r="G370" s="1010" t="s">
        <v>555</v>
      </c>
      <c r="H370" s="1012" t="s">
        <v>570</v>
      </c>
      <c r="I370" s="1011" t="s">
        <v>112</v>
      </c>
      <c r="J370" s="1017">
        <v>0</v>
      </c>
      <c r="K370" s="1017">
        <v>0</v>
      </c>
      <c r="L370" s="1018">
        <v>0</v>
      </c>
      <c r="M370" s="1016">
        <v>27000000</v>
      </c>
    </row>
    <row r="371" spans="1:13" ht="48">
      <c r="A371" s="693"/>
      <c r="B371" s="693"/>
      <c r="C371" s="1009" t="s">
        <v>337</v>
      </c>
      <c r="D371" s="1010" t="s">
        <v>356</v>
      </c>
      <c r="E371" s="1011" t="s">
        <v>33</v>
      </c>
      <c r="F371" s="1010"/>
      <c r="G371" s="1010" t="s">
        <v>555</v>
      </c>
      <c r="H371" s="1012" t="s">
        <v>570</v>
      </c>
      <c r="I371" s="1012" t="s">
        <v>113</v>
      </c>
      <c r="J371" s="1014">
        <v>0</v>
      </c>
      <c r="K371" s="1014">
        <v>0</v>
      </c>
      <c r="L371" s="1015">
        <v>0</v>
      </c>
      <c r="M371" s="1016">
        <f>M370/M369</f>
        <v>13500000</v>
      </c>
    </row>
    <row r="372" spans="1:13" ht="36">
      <c r="A372" s="693"/>
      <c r="B372" s="693"/>
      <c r="C372" s="1009"/>
      <c r="D372" s="1010"/>
      <c r="E372" s="1011"/>
      <c r="F372" s="1010"/>
      <c r="G372" s="1010"/>
      <c r="H372" s="1019" t="s">
        <v>114</v>
      </c>
      <c r="I372" s="1020"/>
      <c r="J372" s="1021"/>
      <c r="K372" s="1021"/>
      <c r="L372" s="1022">
        <v>0</v>
      </c>
      <c r="M372" s="1023">
        <f>M371-L371</f>
        <v>13500000</v>
      </c>
    </row>
    <row r="373" spans="1:13" ht="48">
      <c r="A373" s="693"/>
      <c r="B373" s="693"/>
      <c r="C373" s="1009" t="s">
        <v>337</v>
      </c>
      <c r="D373" s="1010" t="s">
        <v>356</v>
      </c>
      <c r="E373" s="1011" t="s">
        <v>33</v>
      </c>
      <c r="F373" s="1010"/>
      <c r="G373" s="1010" t="s">
        <v>555</v>
      </c>
      <c r="H373" s="1012" t="s">
        <v>570</v>
      </c>
      <c r="I373" s="1013" t="s">
        <v>115</v>
      </c>
      <c r="J373" s="1014">
        <v>0</v>
      </c>
      <c r="K373" s="1014">
        <v>0</v>
      </c>
      <c r="L373" s="1015">
        <v>0</v>
      </c>
      <c r="M373" s="1016">
        <v>2</v>
      </c>
    </row>
    <row r="374" spans="1:13" ht="48">
      <c r="A374" s="693"/>
      <c r="B374" s="693"/>
      <c r="C374" s="1009" t="s">
        <v>337</v>
      </c>
      <c r="D374" s="1010" t="s">
        <v>356</v>
      </c>
      <c r="E374" s="1011" t="s">
        <v>33</v>
      </c>
      <c r="F374" s="1010"/>
      <c r="G374" s="1010" t="s">
        <v>555</v>
      </c>
      <c r="H374" s="1012" t="s">
        <v>570</v>
      </c>
      <c r="I374" s="1012" t="s">
        <v>116</v>
      </c>
      <c r="J374" s="1014">
        <v>0</v>
      </c>
      <c r="K374" s="1014">
        <v>0</v>
      </c>
      <c r="L374" s="1015">
        <v>0</v>
      </c>
      <c r="M374" s="1016">
        <v>8229154</v>
      </c>
    </row>
    <row r="375" spans="1:13" ht="48">
      <c r="A375" s="693"/>
      <c r="B375" s="693"/>
      <c r="C375" s="1009" t="s">
        <v>337</v>
      </c>
      <c r="D375" s="1010" t="s">
        <v>356</v>
      </c>
      <c r="E375" s="1011" t="s">
        <v>33</v>
      </c>
      <c r="F375" s="1010"/>
      <c r="G375" s="1010" t="s">
        <v>555</v>
      </c>
      <c r="H375" s="1012" t="s">
        <v>570</v>
      </c>
      <c r="I375" s="1012" t="s">
        <v>117</v>
      </c>
      <c r="J375" s="1014">
        <v>0</v>
      </c>
      <c r="K375" s="1014">
        <v>0</v>
      </c>
      <c r="L375" s="1015">
        <v>0</v>
      </c>
      <c r="M375" s="1016">
        <f>M374/M373</f>
        <v>4114577</v>
      </c>
    </row>
    <row r="376" spans="1:13" ht="36">
      <c r="A376" s="693"/>
      <c r="B376" s="693"/>
      <c r="C376" s="1009"/>
      <c r="D376" s="1010"/>
      <c r="E376" s="1011"/>
      <c r="F376" s="1010"/>
      <c r="G376" s="1010"/>
      <c r="H376" s="1024" t="s">
        <v>118</v>
      </c>
      <c r="I376" s="1025"/>
      <c r="J376" s="1026">
        <v>0</v>
      </c>
      <c r="K376" s="1026">
        <v>0</v>
      </c>
      <c r="L376" s="1027">
        <v>0</v>
      </c>
      <c r="M376" s="1028">
        <f>M375-L375</f>
        <v>4114577</v>
      </c>
    </row>
    <row r="377" spans="1:13" ht="48">
      <c r="A377" s="693"/>
      <c r="B377" s="693"/>
      <c r="C377" s="1009" t="s">
        <v>337</v>
      </c>
      <c r="D377" s="1010" t="s">
        <v>356</v>
      </c>
      <c r="E377" s="1011" t="s">
        <v>33</v>
      </c>
      <c r="F377" s="1010"/>
      <c r="G377" s="1010" t="s">
        <v>559</v>
      </c>
      <c r="H377" s="1012" t="s">
        <v>560</v>
      </c>
      <c r="I377" s="1013" t="s">
        <v>107</v>
      </c>
      <c r="J377" s="1014">
        <v>0</v>
      </c>
      <c r="K377" s="1014">
        <v>0</v>
      </c>
      <c r="L377" s="1015">
        <v>0</v>
      </c>
      <c r="M377" s="1016">
        <v>1</v>
      </c>
    </row>
    <row r="378" spans="1:13" ht="48">
      <c r="A378" s="693"/>
      <c r="B378" s="693"/>
      <c r="C378" s="1009" t="s">
        <v>337</v>
      </c>
      <c r="D378" s="1010" t="s">
        <v>356</v>
      </c>
      <c r="E378" s="1011" t="s">
        <v>33</v>
      </c>
      <c r="F378" s="1010"/>
      <c r="G378" s="1010" t="s">
        <v>559</v>
      </c>
      <c r="H378" s="1012" t="s">
        <v>560</v>
      </c>
      <c r="I378" s="1011" t="s">
        <v>108</v>
      </c>
      <c r="J378" s="1017">
        <v>0</v>
      </c>
      <c r="K378" s="1017">
        <v>0</v>
      </c>
      <c r="L378" s="1018">
        <v>0</v>
      </c>
      <c r="M378" s="1016">
        <v>100000000</v>
      </c>
    </row>
    <row r="379" spans="1:13" ht="48">
      <c r="A379" s="693"/>
      <c r="B379" s="693"/>
      <c r="C379" s="1009" t="s">
        <v>337</v>
      </c>
      <c r="D379" s="1010" t="s">
        <v>356</v>
      </c>
      <c r="E379" s="1011" t="s">
        <v>33</v>
      </c>
      <c r="F379" s="1010"/>
      <c r="G379" s="1010" t="s">
        <v>559</v>
      </c>
      <c r="H379" s="1012" t="s">
        <v>560</v>
      </c>
      <c r="I379" s="1012" t="s">
        <v>109</v>
      </c>
      <c r="J379" s="1014">
        <v>0</v>
      </c>
      <c r="K379" s="1014">
        <v>0</v>
      </c>
      <c r="L379" s="1015">
        <v>0</v>
      </c>
      <c r="M379" s="1016">
        <f>M378/M377</f>
        <v>100000000</v>
      </c>
    </row>
    <row r="380" spans="1:13" ht="36">
      <c r="A380" s="693"/>
      <c r="B380" s="693"/>
      <c r="C380" s="1009"/>
      <c r="D380" s="1010"/>
      <c r="E380" s="1011"/>
      <c r="F380" s="1010"/>
      <c r="G380" s="1010"/>
      <c r="H380" s="1019" t="s">
        <v>110</v>
      </c>
      <c r="I380" s="1020"/>
      <c r="J380" s="1021"/>
      <c r="K380" s="1021"/>
      <c r="L380" s="1022"/>
      <c r="M380" s="1023">
        <f>M379-L379</f>
        <v>100000000</v>
      </c>
    </row>
    <row r="381" spans="1:13" ht="48">
      <c r="A381" s="693"/>
      <c r="B381" s="693"/>
      <c r="C381" s="1009" t="s">
        <v>337</v>
      </c>
      <c r="D381" s="1010" t="s">
        <v>356</v>
      </c>
      <c r="E381" s="1011" t="s">
        <v>33</v>
      </c>
      <c r="F381" s="1010"/>
      <c r="G381" s="1010" t="s">
        <v>559</v>
      </c>
      <c r="H381" s="1012" t="s">
        <v>560</v>
      </c>
      <c r="I381" s="1013" t="s">
        <v>111</v>
      </c>
      <c r="J381" s="1014">
        <v>0</v>
      </c>
      <c r="K381" s="1014">
        <v>0</v>
      </c>
      <c r="L381" s="1015">
        <v>0</v>
      </c>
      <c r="M381" s="1016">
        <v>1</v>
      </c>
    </row>
    <row r="382" spans="1:13" ht="48">
      <c r="A382" s="693"/>
      <c r="B382" s="693"/>
      <c r="C382" s="1009" t="s">
        <v>337</v>
      </c>
      <c r="D382" s="1010" t="s">
        <v>356</v>
      </c>
      <c r="E382" s="1011" t="s">
        <v>33</v>
      </c>
      <c r="F382" s="1010"/>
      <c r="G382" s="1010" t="s">
        <v>559</v>
      </c>
      <c r="H382" s="1012" t="s">
        <v>560</v>
      </c>
      <c r="I382" s="1011" t="s">
        <v>112</v>
      </c>
      <c r="J382" s="1017">
        <v>0</v>
      </c>
      <c r="K382" s="1017">
        <v>0</v>
      </c>
      <c r="L382" s="1018">
        <v>0</v>
      </c>
      <c r="M382" s="1016">
        <v>100000000</v>
      </c>
    </row>
    <row r="383" spans="1:13" ht="48">
      <c r="A383" s="693"/>
      <c r="B383" s="693"/>
      <c r="C383" s="1009" t="s">
        <v>337</v>
      </c>
      <c r="D383" s="1010" t="s">
        <v>356</v>
      </c>
      <c r="E383" s="1011" t="s">
        <v>33</v>
      </c>
      <c r="F383" s="1010"/>
      <c r="G383" s="1010" t="s">
        <v>559</v>
      </c>
      <c r="H383" s="1012" t="s">
        <v>560</v>
      </c>
      <c r="I383" s="1012" t="s">
        <v>113</v>
      </c>
      <c r="J383" s="1014">
        <v>0</v>
      </c>
      <c r="K383" s="1014">
        <v>0</v>
      </c>
      <c r="L383" s="1015">
        <v>0</v>
      </c>
      <c r="M383" s="1016">
        <f>M382/M381</f>
        <v>100000000</v>
      </c>
    </row>
    <row r="384" spans="1:13" ht="36">
      <c r="A384" s="693"/>
      <c r="B384" s="693"/>
      <c r="C384" s="1009"/>
      <c r="D384" s="1010"/>
      <c r="E384" s="1011"/>
      <c r="F384" s="1010"/>
      <c r="G384" s="1010"/>
      <c r="H384" s="1019" t="s">
        <v>114</v>
      </c>
      <c r="I384" s="1020"/>
      <c r="J384" s="1021"/>
      <c r="K384" s="1021"/>
      <c r="L384" s="1022">
        <v>0</v>
      </c>
      <c r="M384" s="1023">
        <f>M383-L383</f>
        <v>100000000</v>
      </c>
    </row>
    <row r="385" spans="1:13" ht="48">
      <c r="A385" s="693"/>
      <c r="B385" s="693"/>
      <c r="C385" s="1009" t="s">
        <v>337</v>
      </c>
      <c r="D385" s="1010" t="s">
        <v>356</v>
      </c>
      <c r="E385" s="1011" t="s">
        <v>33</v>
      </c>
      <c r="F385" s="1010"/>
      <c r="G385" s="1010" t="s">
        <v>559</v>
      </c>
      <c r="H385" s="1012" t="s">
        <v>560</v>
      </c>
      <c r="I385" s="1013" t="s">
        <v>115</v>
      </c>
      <c r="J385" s="1014">
        <v>0</v>
      </c>
      <c r="K385" s="1014">
        <v>0</v>
      </c>
      <c r="L385" s="1015">
        <v>0</v>
      </c>
      <c r="M385" s="1016">
        <v>1</v>
      </c>
    </row>
    <row r="386" spans="1:13" ht="48">
      <c r="A386" s="693"/>
      <c r="B386" s="693"/>
      <c r="C386" s="1009" t="s">
        <v>337</v>
      </c>
      <c r="D386" s="1010" t="s">
        <v>356</v>
      </c>
      <c r="E386" s="1011" t="s">
        <v>33</v>
      </c>
      <c r="F386" s="1010"/>
      <c r="G386" s="1010" t="s">
        <v>559</v>
      </c>
      <c r="H386" s="1012" t="s">
        <v>560</v>
      </c>
      <c r="I386" s="1012" t="s">
        <v>116</v>
      </c>
      <c r="J386" s="1014">
        <v>0</v>
      </c>
      <c r="K386" s="1014">
        <v>0</v>
      </c>
      <c r="L386" s="1015">
        <v>0</v>
      </c>
      <c r="M386" s="1016">
        <f>'[1]Aneks Nr. 3'!O249</f>
        <v>0</v>
      </c>
    </row>
    <row r="387" spans="1:13" ht="48">
      <c r="A387" s="693"/>
      <c r="B387" s="693"/>
      <c r="C387" s="1009" t="s">
        <v>337</v>
      </c>
      <c r="D387" s="1010" t="s">
        <v>356</v>
      </c>
      <c r="E387" s="1011" t="s">
        <v>33</v>
      </c>
      <c r="F387" s="1010"/>
      <c r="G387" s="1010" t="s">
        <v>559</v>
      </c>
      <c r="H387" s="1012" t="s">
        <v>560</v>
      </c>
      <c r="I387" s="1012" t="s">
        <v>117</v>
      </c>
      <c r="J387" s="1014">
        <v>0</v>
      </c>
      <c r="K387" s="1014">
        <v>0</v>
      </c>
      <c r="L387" s="1015">
        <v>0</v>
      </c>
      <c r="M387" s="1016">
        <v>0</v>
      </c>
    </row>
    <row r="388" spans="1:13" ht="36">
      <c r="A388" s="693"/>
      <c r="B388" s="693"/>
      <c r="C388" s="1009"/>
      <c r="D388" s="1010"/>
      <c r="E388" s="1011"/>
      <c r="F388" s="1010"/>
      <c r="G388" s="1010"/>
      <c r="H388" s="1024" t="s">
        <v>118</v>
      </c>
      <c r="I388" s="1025"/>
      <c r="J388" s="1026">
        <v>0</v>
      </c>
      <c r="K388" s="1026">
        <v>0</v>
      </c>
      <c r="L388" s="1027">
        <v>0</v>
      </c>
      <c r="M388" s="1028">
        <f>M387-L387</f>
        <v>0</v>
      </c>
    </row>
    <row r="389" spans="1:13" ht="24">
      <c r="A389" s="693"/>
      <c r="B389" s="693"/>
      <c r="C389" s="1009" t="s">
        <v>337</v>
      </c>
      <c r="D389" s="1010" t="s">
        <v>356</v>
      </c>
      <c r="E389" s="1011" t="s">
        <v>33</v>
      </c>
      <c r="F389" s="1010"/>
      <c r="G389" s="1010" t="s">
        <v>314</v>
      </c>
      <c r="H389" s="1012" t="s">
        <v>315</v>
      </c>
      <c r="I389" s="1013" t="s">
        <v>107</v>
      </c>
      <c r="J389" s="1014"/>
      <c r="K389" s="1014">
        <v>250</v>
      </c>
      <c r="L389" s="1015">
        <v>0</v>
      </c>
      <c r="M389" s="1016">
        <v>0</v>
      </c>
    </row>
    <row r="390" spans="1:13" ht="24">
      <c r="A390" s="693"/>
      <c r="B390" s="693"/>
      <c r="C390" s="1009" t="s">
        <v>337</v>
      </c>
      <c r="D390" s="1010" t="s">
        <v>356</v>
      </c>
      <c r="E390" s="1011" t="s">
        <v>33</v>
      </c>
      <c r="F390" s="1010"/>
      <c r="G390" s="1010" t="s">
        <v>314</v>
      </c>
      <c r="H390" s="1012" t="s">
        <v>315</v>
      </c>
      <c r="I390" s="1011" t="s">
        <v>108</v>
      </c>
      <c r="J390" s="1017">
        <v>0</v>
      </c>
      <c r="K390" s="1017">
        <v>12485450</v>
      </c>
      <c r="L390" s="1018">
        <v>0</v>
      </c>
      <c r="M390" s="1016">
        <v>0</v>
      </c>
    </row>
    <row r="391" spans="1:13" ht="24">
      <c r="A391" s="693"/>
      <c r="B391" s="693"/>
      <c r="C391" s="1009" t="s">
        <v>337</v>
      </c>
      <c r="D391" s="1010" t="s">
        <v>356</v>
      </c>
      <c r="E391" s="1011" t="s">
        <v>33</v>
      </c>
      <c r="F391" s="1010"/>
      <c r="G391" s="1010" t="s">
        <v>314</v>
      </c>
      <c r="H391" s="1012" t="s">
        <v>315</v>
      </c>
      <c r="I391" s="1012" t="s">
        <v>109</v>
      </c>
      <c r="J391" s="1014">
        <v>0</v>
      </c>
      <c r="K391" s="1014">
        <v>49942</v>
      </c>
      <c r="L391" s="1015">
        <v>0</v>
      </c>
      <c r="M391" s="1016">
        <v>0</v>
      </c>
    </row>
    <row r="392" spans="1:13" ht="36">
      <c r="A392" s="693"/>
      <c r="B392" s="693"/>
      <c r="C392" s="1009"/>
      <c r="D392" s="1010"/>
      <c r="E392" s="1011"/>
      <c r="F392" s="1010"/>
      <c r="G392" s="1010"/>
      <c r="H392" s="1019" t="s">
        <v>110</v>
      </c>
      <c r="I392" s="1020"/>
      <c r="J392" s="1021">
        <v>0</v>
      </c>
      <c r="K392" s="1021">
        <v>49942</v>
      </c>
      <c r="L392" s="1022">
        <v>0</v>
      </c>
      <c r="M392" s="1023">
        <f>M391-L391</f>
        <v>0</v>
      </c>
    </row>
    <row r="393" spans="1:13" ht="24">
      <c r="A393" s="693"/>
      <c r="B393" s="693"/>
      <c r="C393" s="1009" t="s">
        <v>337</v>
      </c>
      <c r="D393" s="1010" t="s">
        <v>356</v>
      </c>
      <c r="E393" s="1011" t="s">
        <v>33</v>
      </c>
      <c r="F393" s="1010"/>
      <c r="G393" s="1010" t="s">
        <v>314</v>
      </c>
      <c r="H393" s="1012" t="s">
        <v>315</v>
      </c>
      <c r="I393" s="1013" t="s">
        <v>111</v>
      </c>
      <c r="J393" s="1014">
        <v>0</v>
      </c>
      <c r="K393" s="1014">
        <v>250</v>
      </c>
      <c r="L393" s="1015">
        <v>0</v>
      </c>
      <c r="M393" s="1016">
        <v>0</v>
      </c>
    </row>
    <row r="394" spans="1:13" ht="24">
      <c r="A394" s="693"/>
      <c r="B394" s="693"/>
      <c r="C394" s="1009" t="s">
        <v>337</v>
      </c>
      <c r="D394" s="1010" t="s">
        <v>356</v>
      </c>
      <c r="E394" s="1011" t="s">
        <v>33</v>
      </c>
      <c r="F394" s="1010"/>
      <c r="G394" s="1010" t="s">
        <v>314</v>
      </c>
      <c r="H394" s="1012" t="s">
        <v>315</v>
      </c>
      <c r="I394" s="1012" t="s">
        <v>112</v>
      </c>
      <c r="J394" s="1014">
        <v>12485450</v>
      </c>
      <c r="K394" s="1014">
        <v>6577680</v>
      </c>
      <c r="L394" s="1015">
        <v>0</v>
      </c>
      <c r="M394" s="1016">
        <v>0</v>
      </c>
    </row>
    <row r="395" spans="1:13" ht="24">
      <c r="A395" s="693"/>
      <c r="B395" s="693"/>
      <c r="C395" s="1009" t="s">
        <v>337</v>
      </c>
      <c r="D395" s="1010" t="s">
        <v>356</v>
      </c>
      <c r="E395" s="1011" t="s">
        <v>33</v>
      </c>
      <c r="F395" s="1010"/>
      <c r="G395" s="1010" t="s">
        <v>314</v>
      </c>
      <c r="H395" s="1012" t="s">
        <v>315</v>
      </c>
      <c r="I395" s="1012" t="s">
        <v>113</v>
      </c>
      <c r="J395" s="1014"/>
      <c r="K395" s="1014">
        <v>26311</v>
      </c>
      <c r="L395" s="1015">
        <v>0</v>
      </c>
      <c r="M395" s="1016">
        <v>0</v>
      </c>
    </row>
    <row r="396" spans="1:13" ht="36">
      <c r="A396" s="693"/>
      <c r="B396" s="693"/>
      <c r="C396" s="1009"/>
      <c r="D396" s="1010"/>
      <c r="E396" s="1011"/>
      <c r="F396" s="1010"/>
      <c r="G396" s="1010"/>
      <c r="H396" s="1019" t="s">
        <v>114</v>
      </c>
      <c r="I396" s="1020"/>
      <c r="J396" s="1021"/>
      <c r="K396" s="1021"/>
      <c r="L396" s="1022">
        <v>0</v>
      </c>
      <c r="M396" s="1023">
        <v>0</v>
      </c>
    </row>
    <row r="397" spans="1:13" ht="24">
      <c r="A397" s="693"/>
      <c r="B397" s="693"/>
      <c r="C397" s="1009" t="s">
        <v>337</v>
      </c>
      <c r="D397" s="1010" t="s">
        <v>356</v>
      </c>
      <c r="E397" s="1011" t="s">
        <v>33</v>
      </c>
      <c r="F397" s="1010"/>
      <c r="G397" s="1010" t="s">
        <v>314</v>
      </c>
      <c r="H397" s="1012" t="s">
        <v>315</v>
      </c>
      <c r="I397" s="1013" t="s">
        <v>115</v>
      </c>
      <c r="J397" s="1014"/>
      <c r="K397" s="1014">
        <v>250</v>
      </c>
      <c r="L397" s="1015">
        <v>0</v>
      </c>
      <c r="M397" s="1016">
        <v>0</v>
      </c>
    </row>
    <row r="398" spans="1:13" ht="24">
      <c r="A398" s="693"/>
      <c r="B398" s="693"/>
      <c r="C398" s="1009" t="s">
        <v>337</v>
      </c>
      <c r="D398" s="1010" t="s">
        <v>356</v>
      </c>
      <c r="E398" s="1011" t="s">
        <v>33</v>
      </c>
      <c r="F398" s="1010"/>
      <c r="G398" s="1010" t="s">
        <v>314</v>
      </c>
      <c r="H398" s="1012" t="s">
        <v>315</v>
      </c>
      <c r="I398" s="1012" t="s">
        <v>116</v>
      </c>
      <c r="J398" s="1014">
        <v>0</v>
      </c>
      <c r="K398" s="1014">
        <v>6577680</v>
      </c>
      <c r="L398" s="1015">
        <v>0</v>
      </c>
      <c r="M398" s="1016">
        <v>0</v>
      </c>
    </row>
    <row r="399" spans="1:13" ht="24">
      <c r="A399" s="693"/>
      <c r="B399" s="693"/>
      <c r="C399" s="1009" t="s">
        <v>337</v>
      </c>
      <c r="D399" s="1010" t="s">
        <v>356</v>
      </c>
      <c r="E399" s="1011" t="s">
        <v>33</v>
      </c>
      <c r="F399" s="1010"/>
      <c r="G399" s="1010" t="s">
        <v>314</v>
      </c>
      <c r="H399" s="1012" t="s">
        <v>315</v>
      </c>
      <c r="I399" s="1012" t="s">
        <v>117</v>
      </c>
      <c r="J399" s="1014">
        <v>0</v>
      </c>
      <c r="K399" s="1014">
        <v>26311</v>
      </c>
      <c r="L399" s="1015">
        <v>0</v>
      </c>
      <c r="M399" s="1016">
        <v>0</v>
      </c>
    </row>
    <row r="400" spans="1:13" ht="36">
      <c r="A400" s="693"/>
      <c r="B400" s="693"/>
      <c r="C400" s="1009"/>
      <c r="D400" s="1010"/>
      <c r="E400" s="1011"/>
      <c r="F400" s="1010"/>
      <c r="G400" s="1010"/>
      <c r="H400" s="1024" t="s">
        <v>118</v>
      </c>
      <c r="I400" s="1025"/>
      <c r="J400" s="1026">
        <v>0</v>
      </c>
      <c r="K400" s="1026">
        <v>26311</v>
      </c>
      <c r="L400" s="1027">
        <v>-26311</v>
      </c>
      <c r="M400" s="1028">
        <f>M399-L399</f>
        <v>0</v>
      </c>
    </row>
    <row r="401" spans="1:13">
      <c r="A401" s="693"/>
      <c r="B401" s="693"/>
      <c r="C401" s="1009" t="s">
        <v>337</v>
      </c>
      <c r="D401" s="1010" t="s">
        <v>356</v>
      </c>
      <c r="E401" s="1011" t="s">
        <v>33</v>
      </c>
      <c r="F401" s="1010"/>
      <c r="G401" s="1010" t="s">
        <v>335</v>
      </c>
      <c r="H401" s="1012" t="s">
        <v>336</v>
      </c>
      <c r="I401" s="1013" t="s">
        <v>107</v>
      </c>
      <c r="J401" s="1014">
        <v>0</v>
      </c>
      <c r="K401" s="1014">
        <v>0</v>
      </c>
      <c r="L401" s="1015">
        <v>712</v>
      </c>
      <c r="M401" s="1016">
        <v>0</v>
      </c>
    </row>
    <row r="402" spans="1:13">
      <c r="A402" s="693"/>
      <c r="B402" s="693"/>
      <c r="C402" s="1009" t="s">
        <v>337</v>
      </c>
      <c r="D402" s="1010" t="s">
        <v>356</v>
      </c>
      <c r="E402" s="1011" t="s">
        <v>33</v>
      </c>
      <c r="F402" s="1010"/>
      <c r="G402" s="1010" t="s">
        <v>335</v>
      </c>
      <c r="H402" s="1012" t="s">
        <v>336</v>
      </c>
      <c r="I402" s="1011" t="s">
        <v>108</v>
      </c>
      <c r="J402" s="1017">
        <v>0</v>
      </c>
      <c r="K402" s="1017">
        <v>0</v>
      </c>
      <c r="L402" s="1018">
        <v>162713740</v>
      </c>
      <c r="M402" s="1016">
        <v>0</v>
      </c>
    </row>
    <row r="403" spans="1:13">
      <c r="A403" s="693"/>
      <c r="B403" s="693"/>
      <c r="C403" s="1009" t="s">
        <v>337</v>
      </c>
      <c r="D403" s="1010" t="s">
        <v>356</v>
      </c>
      <c r="E403" s="1011" t="s">
        <v>33</v>
      </c>
      <c r="F403" s="1010"/>
      <c r="G403" s="1010" t="s">
        <v>335</v>
      </c>
      <c r="H403" s="1012" t="s">
        <v>336</v>
      </c>
      <c r="I403" s="1012" t="s">
        <v>109</v>
      </c>
      <c r="J403" s="1014"/>
      <c r="K403" s="1014"/>
      <c r="L403" s="1015">
        <v>228530.53370786516</v>
      </c>
      <c r="M403" s="1016">
        <v>0</v>
      </c>
    </row>
    <row r="404" spans="1:13" ht="36">
      <c r="A404" s="693"/>
      <c r="B404" s="693"/>
      <c r="C404" s="1009"/>
      <c r="D404" s="1010"/>
      <c r="E404" s="1011"/>
      <c r="F404" s="1010"/>
      <c r="G404" s="1010"/>
      <c r="H404" s="1019" t="s">
        <v>110</v>
      </c>
      <c r="I404" s="1020"/>
      <c r="J404" s="1021"/>
      <c r="K404" s="1021"/>
      <c r="L404" s="1022">
        <v>228530.53370786516</v>
      </c>
      <c r="M404" s="1023">
        <f>M403-L403</f>
        <v>-228530.53370786516</v>
      </c>
    </row>
    <row r="405" spans="1:13">
      <c r="A405" s="693"/>
      <c r="B405" s="693"/>
      <c r="C405" s="1009" t="s">
        <v>337</v>
      </c>
      <c r="D405" s="1010" t="s">
        <v>356</v>
      </c>
      <c r="E405" s="1011" t="s">
        <v>33</v>
      </c>
      <c r="F405" s="1010"/>
      <c r="G405" s="1010" t="s">
        <v>335</v>
      </c>
      <c r="H405" s="1012" t="s">
        <v>336</v>
      </c>
      <c r="I405" s="1013" t="s">
        <v>111</v>
      </c>
      <c r="J405" s="1014">
        <v>0</v>
      </c>
      <c r="K405" s="1014">
        <v>0</v>
      </c>
      <c r="L405" s="1015">
        <v>700</v>
      </c>
      <c r="M405" s="1016">
        <v>0</v>
      </c>
    </row>
    <row r="406" spans="1:13">
      <c r="A406" s="693"/>
      <c r="B406" s="693"/>
      <c r="C406" s="1009" t="s">
        <v>337</v>
      </c>
      <c r="D406" s="1010" t="s">
        <v>356</v>
      </c>
      <c r="E406" s="1011" t="s">
        <v>33</v>
      </c>
      <c r="F406" s="1010"/>
      <c r="G406" s="1010" t="s">
        <v>335</v>
      </c>
      <c r="H406" s="1012" t="s">
        <v>336</v>
      </c>
      <c r="I406" s="1012" t="s">
        <v>112</v>
      </c>
      <c r="J406" s="1014">
        <v>0</v>
      </c>
      <c r="K406" s="1014">
        <v>0</v>
      </c>
      <c r="L406" s="1015">
        <v>2738481</v>
      </c>
      <c r="M406" s="1016">
        <v>0</v>
      </c>
    </row>
    <row r="407" spans="1:13">
      <c r="A407" s="693"/>
      <c r="B407" s="693"/>
      <c r="C407" s="1009" t="s">
        <v>337</v>
      </c>
      <c r="D407" s="1010" t="s">
        <v>356</v>
      </c>
      <c r="E407" s="1011" t="s">
        <v>33</v>
      </c>
      <c r="F407" s="1010"/>
      <c r="G407" s="1010" t="s">
        <v>335</v>
      </c>
      <c r="H407" s="1012" t="s">
        <v>336</v>
      </c>
      <c r="I407" s="1012" t="s">
        <v>113</v>
      </c>
      <c r="J407" s="1014">
        <v>0</v>
      </c>
      <c r="K407" s="1014">
        <v>0</v>
      </c>
      <c r="L407" s="1015">
        <v>3912.1157142857141</v>
      </c>
      <c r="M407" s="1016">
        <v>0</v>
      </c>
    </row>
    <row r="408" spans="1:13" ht="36">
      <c r="A408" s="693"/>
      <c r="B408" s="693"/>
      <c r="C408" s="1009"/>
      <c r="D408" s="1010"/>
      <c r="E408" s="1011"/>
      <c r="F408" s="1010"/>
      <c r="G408" s="1010"/>
      <c r="H408" s="1019" t="s">
        <v>114</v>
      </c>
      <c r="I408" s="1020"/>
      <c r="J408" s="1021"/>
      <c r="K408" s="1021"/>
      <c r="L408" s="1022">
        <v>3912.1157142857141</v>
      </c>
      <c r="M408" s="1023">
        <f>M407-L407</f>
        <v>-3912.1157142857141</v>
      </c>
    </row>
    <row r="409" spans="1:13">
      <c r="A409" s="693"/>
      <c r="B409" s="693"/>
      <c r="C409" s="1009" t="s">
        <v>337</v>
      </c>
      <c r="D409" s="1010" t="s">
        <v>356</v>
      </c>
      <c r="E409" s="1011" t="s">
        <v>33</v>
      </c>
      <c r="F409" s="1010"/>
      <c r="G409" s="1010" t="s">
        <v>335</v>
      </c>
      <c r="H409" s="1012" t="s">
        <v>336</v>
      </c>
      <c r="I409" s="1013" t="s">
        <v>115</v>
      </c>
      <c r="J409" s="1014"/>
      <c r="K409" s="1014"/>
      <c r="L409" s="1015">
        <v>700</v>
      </c>
      <c r="M409" s="1016">
        <v>0</v>
      </c>
    </row>
    <row r="410" spans="1:13">
      <c r="A410" s="693"/>
      <c r="B410" s="693"/>
      <c r="C410" s="1009" t="s">
        <v>337</v>
      </c>
      <c r="D410" s="1010" t="s">
        <v>356</v>
      </c>
      <c r="E410" s="1011" t="s">
        <v>33</v>
      </c>
      <c r="F410" s="1010"/>
      <c r="G410" s="1010" t="s">
        <v>335</v>
      </c>
      <c r="H410" s="1012" t="s">
        <v>336</v>
      </c>
      <c r="I410" s="1012" t="s">
        <v>116</v>
      </c>
      <c r="J410" s="1014">
        <v>0</v>
      </c>
      <c r="K410" s="1014">
        <v>0</v>
      </c>
      <c r="L410" s="1015">
        <v>2738481</v>
      </c>
      <c r="M410" s="1016">
        <v>0</v>
      </c>
    </row>
    <row r="411" spans="1:13">
      <c r="A411" s="693"/>
      <c r="B411" s="693"/>
      <c r="C411" s="1009" t="s">
        <v>337</v>
      </c>
      <c r="D411" s="1010" t="s">
        <v>356</v>
      </c>
      <c r="E411" s="1011" t="s">
        <v>33</v>
      </c>
      <c r="F411" s="1010"/>
      <c r="G411" s="1010" t="s">
        <v>335</v>
      </c>
      <c r="H411" s="1012" t="s">
        <v>336</v>
      </c>
      <c r="I411" s="1012" t="s">
        <v>117</v>
      </c>
      <c r="J411" s="1014">
        <v>0</v>
      </c>
      <c r="K411" s="1014">
        <v>0</v>
      </c>
      <c r="L411" s="1015">
        <v>3912.1157142857141</v>
      </c>
      <c r="M411" s="1016">
        <v>0</v>
      </c>
    </row>
    <row r="412" spans="1:13" ht="36">
      <c r="A412" s="693"/>
      <c r="B412" s="693"/>
      <c r="C412" s="1009"/>
      <c r="D412" s="1010"/>
      <c r="E412" s="1011"/>
      <c r="F412" s="1010"/>
      <c r="G412" s="1010"/>
      <c r="H412" s="1024" t="s">
        <v>118</v>
      </c>
      <c r="I412" s="1025"/>
      <c r="J412" s="1026">
        <v>0</v>
      </c>
      <c r="K412" s="1026">
        <v>0</v>
      </c>
      <c r="L412" s="1027">
        <v>3912.1157142857141</v>
      </c>
      <c r="M412" s="1028">
        <f>M411-L411</f>
        <v>-3912.1157142857141</v>
      </c>
    </row>
    <row r="413" spans="1:13" ht="24">
      <c r="A413" s="693"/>
      <c r="B413" s="693"/>
      <c r="C413" s="1009" t="s">
        <v>337</v>
      </c>
      <c r="D413" s="1010" t="s">
        <v>356</v>
      </c>
      <c r="E413" s="1011" t="s">
        <v>33</v>
      </c>
      <c r="F413" s="1010"/>
      <c r="G413" s="1010" t="s">
        <v>487</v>
      </c>
      <c r="H413" s="1012" t="s">
        <v>488</v>
      </c>
      <c r="I413" s="1013" t="s">
        <v>107</v>
      </c>
      <c r="J413" s="1014">
        <v>0</v>
      </c>
      <c r="K413" s="1014">
        <v>2</v>
      </c>
      <c r="L413" s="1015">
        <v>0</v>
      </c>
      <c r="M413" s="1016">
        <v>0</v>
      </c>
    </row>
    <row r="414" spans="1:13" ht="24">
      <c r="A414" s="693"/>
      <c r="B414" s="693"/>
      <c r="C414" s="1009" t="s">
        <v>337</v>
      </c>
      <c r="D414" s="1010" t="s">
        <v>356</v>
      </c>
      <c r="E414" s="1011" t="s">
        <v>33</v>
      </c>
      <c r="F414" s="1010"/>
      <c r="G414" s="1010" t="s">
        <v>487</v>
      </c>
      <c r="H414" s="1012" t="s">
        <v>488</v>
      </c>
      <c r="I414" s="1011" t="s">
        <v>108</v>
      </c>
      <c r="J414" s="1017">
        <v>0</v>
      </c>
      <c r="K414" s="1017">
        <v>20000000</v>
      </c>
      <c r="L414" s="1018">
        <v>0</v>
      </c>
      <c r="M414" s="1016">
        <v>0</v>
      </c>
    </row>
    <row r="415" spans="1:13" ht="24">
      <c r="A415" s="693"/>
      <c r="B415" s="693"/>
      <c r="C415" s="1009" t="s">
        <v>337</v>
      </c>
      <c r="D415" s="1010" t="s">
        <v>356</v>
      </c>
      <c r="E415" s="1011" t="s">
        <v>33</v>
      </c>
      <c r="F415" s="1010"/>
      <c r="G415" s="1010" t="s">
        <v>487</v>
      </c>
      <c r="H415" s="1012" t="s">
        <v>488</v>
      </c>
      <c r="I415" s="1012" t="s">
        <v>109</v>
      </c>
      <c r="J415" s="1014"/>
      <c r="K415" s="1014">
        <v>10000000</v>
      </c>
      <c r="L415" s="1015">
        <v>0</v>
      </c>
      <c r="M415" s="1016">
        <v>0</v>
      </c>
    </row>
    <row r="416" spans="1:13" ht="36">
      <c r="A416" s="693"/>
      <c r="B416" s="693"/>
      <c r="C416" s="1009"/>
      <c r="D416" s="1010"/>
      <c r="E416" s="1011"/>
      <c r="F416" s="1010"/>
      <c r="G416" s="1010"/>
      <c r="H416" s="1019" t="s">
        <v>110</v>
      </c>
      <c r="I416" s="1020"/>
      <c r="J416" s="1021"/>
      <c r="K416" s="1021"/>
      <c r="L416" s="1022">
        <f>K415-K414</f>
        <v>-10000000</v>
      </c>
      <c r="M416" s="1023">
        <f>M415-L415</f>
        <v>0</v>
      </c>
    </row>
    <row r="417" spans="1:13" ht="24">
      <c r="A417" s="693"/>
      <c r="B417" s="693"/>
      <c r="C417" s="1009" t="s">
        <v>337</v>
      </c>
      <c r="D417" s="1010" t="s">
        <v>356</v>
      </c>
      <c r="E417" s="1011" t="s">
        <v>33</v>
      </c>
      <c r="F417" s="1010"/>
      <c r="G417" s="1010" t="s">
        <v>487</v>
      </c>
      <c r="H417" s="1012" t="s">
        <v>488</v>
      </c>
      <c r="I417" s="1013" t="s">
        <v>111</v>
      </c>
      <c r="J417" s="1014">
        <v>0</v>
      </c>
      <c r="K417" s="1014">
        <v>2</v>
      </c>
      <c r="L417" s="1015">
        <v>0</v>
      </c>
      <c r="M417" s="1016">
        <v>0</v>
      </c>
    </row>
    <row r="418" spans="1:13" ht="24">
      <c r="A418" s="693"/>
      <c r="B418" s="693"/>
      <c r="C418" s="1009" t="s">
        <v>337</v>
      </c>
      <c r="D418" s="1010" t="s">
        <v>356</v>
      </c>
      <c r="E418" s="1011" t="s">
        <v>33</v>
      </c>
      <c r="F418" s="1010"/>
      <c r="G418" s="1010" t="s">
        <v>487</v>
      </c>
      <c r="H418" s="1012" t="s">
        <v>488</v>
      </c>
      <c r="I418" s="1012" t="s">
        <v>112</v>
      </c>
      <c r="J418" s="1014">
        <v>0</v>
      </c>
      <c r="K418" s="1014">
        <v>0</v>
      </c>
      <c r="L418" s="1015">
        <v>0</v>
      </c>
      <c r="M418" s="1016">
        <v>0</v>
      </c>
    </row>
    <row r="419" spans="1:13" ht="24">
      <c r="A419" s="693"/>
      <c r="B419" s="693"/>
      <c r="C419" s="1009" t="s">
        <v>337</v>
      </c>
      <c r="D419" s="1010" t="s">
        <v>356</v>
      </c>
      <c r="E419" s="1011" t="s">
        <v>33</v>
      </c>
      <c r="F419" s="1010"/>
      <c r="G419" s="1010" t="s">
        <v>487</v>
      </c>
      <c r="H419" s="1012" t="s">
        <v>488</v>
      </c>
      <c r="I419" s="1012" t="s">
        <v>113</v>
      </c>
      <c r="J419" s="1014"/>
      <c r="K419" s="1014">
        <v>0</v>
      </c>
      <c r="L419" s="1015">
        <v>0</v>
      </c>
      <c r="M419" s="1016">
        <v>0</v>
      </c>
    </row>
    <row r="420" spans="1:13" ht="36">
      <c r="A420" s="693"/>
      <c r="B420" s="693"/>
      <c r="C420" s="1009"/>
      <c r="D420" s="1010"/>
      <c r="E420" s="1011"/>
      <c r="F420" s="1010"/>
      <c r="G420" s="1010"/>
      <c r="H420" s="1019" t="s">
        <v>114</v>
      </c>
      <c r="I420" s="1020"/>
      <c r="J420" s="1021"/>
      <c r="K420" s="1021"/>
      <c r="L420" s="1022">
        <v>0</v>
      </c>
      <c r="M420" s="1023">
        <v>0</v>
      </c>
    </row>
    <row r="421" spans="1:13" ht="24">
      <c r="A421" s="693"/>
      <c r="B421" s="693"/>
      <c r="C421" s="1009" t="s">
        <v>337</v>
      </c>
      <c r="D421" s="1010" t="s">
        <v>356</v>
      </c>
      <c r="E421" s="1011" t="s">
        <v>33</v>
      </c>
      <c r="F421" s="1010"/>
      <c r="G421" s="1010" t="s">
        <v>487</v>
      </c>
      <c r="H421" s="1012" t="s">
        <v>488</v>
      </c>
      <c r="I421" s="1013" t="s">
        <v>115</v>
      </c>
      <c r="J421" s="1014"/>
      <c r="K421" s="1014">
        <v>0</v>
      </c>
      <c r="L421" s="1015">
        <v>0</v>
      </c>
      <c r="M421" s="1016">
        <v>0</v>
      </c>
    </row>
    <row r="422" spans="1:13" ht="24">
      <c r="A422" s="693"/>
      <c r="B422" s="693"/>
      <c r="C422" s="1009" t="s">
        <v>337</v>
      </c>
      <c r="D422" s="1010" t="s">
        <v>356</v>
      </c>
      <c r="E422" s="1011" t="s">
        <v>33</v>
      </c>
      <c r="F422" s="1010"/>
      <c r="G422" s="1010" t="s">
        <v>487</v>
      </c>
      <c r="H422" s="1012" t="s">
        <v>488</v>
      </c>
      <c r="I422" s="1012" t="s">
        <v>116</v>
      </c>
      <c r="J422" s="1014">
        <v>0</v>
      </c>
      <c r="K422" s="1014">
        <v>0</v>
      </c>
      <c r="L422" s="1015">
        <v>0</v>
      </c>
      <c r="M422" s="1016">
        <v>0</v>
      </c>
    </row>
    <row r="423" spans="1:13" ht="24">
      <c r="A423" s="693"/>
      <c r="B423" s="693"/>
      <c r="C423" s="1009" t="s">
        <v>337</v>
      </c>
      <c r="D423" s="1010" t="s">
        <v>356</v>
      </c>
      <c r="E423" s="1011" t="s">
        <v>33</v>
      </c>
      <c r="F423" s="1010"/>
      <c r="G423" s="1010" t="s">
        <v>487</v>
      </c>
      <c r="H423" s="1012" t="s">
        <v>488</v>
      </c>
      <c r="I423" s="1012" t="s">
        <v>117</v>
      </c>
      <c r="J423" s="1014">
        <v>0</v>
      </c>
      <c r="K423" s="1014">
        <v>0</v>
      </c>
      <c r="L423" s="1015">
        <v>0</v>
      </c>
      <c r="M423" s="1016">
        <v>0</v>
      </c>
    </row>
    <row r="424" spans="1:13" ht="36">
      <c r="A424" s="693"/>
      <c r="B424" s="693"/>
      <c r="C424" s="1009"/>
      <c r="D424" s="1010"/>
      <c r="E424" s="1011"/>
      <c r="F424" s="1010"/>
      <c r="G424" s="1010"/>
      <c r="H424" s="1024" t="s">
        <v>118</v>
      </c>
      <c r="I424" s="1025"/>
      <c r="J424" s="1026">
        <v>-16807838</v>
      </c>
      <c r="K424" s="1026">
        <v>0</v>
      </c>
      <c r="L424" s="1027">
        <v>0</v>
      </c>
      <c r="M424" s="1028">
        <f>M423-L423</f>
        <v>0</v>
      </c>
    </row>
    <row r="425" spans="1:13" ht="48">
      <c r="A425" s="693"/>
      <c r="B425" s="693"/>
      <c r="C425" s="1009" t="s">
        <v>337</v>
      </c>
      <c r="D425" s="1010" t="s">
        <v>356</v>
      </c>
      <c r="E425" s="1011" t="s">
        <v>33</v>
      </c>
      <c r="F425" s="1010"/>
      <c r="G425" s="1010" t="s">
        <v>489</v>
      </c>
      <c r="H425" s="1012" t="s">
        <v>490</v>
      </c>
      <c r="I425" s="1013" t="s">
        <v>107</v>
      </c>
      <c r="J425" s="1014">
        <v>1</v>
      </c>
      <c r="K425" s="1014">
        <v>0</v>
      </c>
      <c r="L425" s="1015">
        <v>0</v>
      </c>
      <c r="M425" s="1016">
        <v>0</v>
      </c>
    </row>
    <row r="426" spans="1:13" ht="48">
      <c r="A426" s="693"/>
      <c r="B426" s="693"/>
      <c r="C426" s="1009" t="s">
        <v>337</v>
      </c>
      <c r="D426" s="1010" t="s">
        <v>356</v>
      </c>
      <c r="E426" s="1011" t="s">
        <v>33</v>
      </c>
      <c r="F426" s="1010"/>
      <c r="G426" s="1010" t="s">
        <v>489</v>
      </c>
      <c r="H426" s="1012" t="s">
        <v>490</v>
      </c>
      <c r="I426" s="1011" t="s">
        <v>108</v>
      </c>
      <c r="J426" s="1017">
        <v>2000000</v>
      </c>
      <c r="K426" s="1017">
        <v>0</v>
      </c>
      <c r="L426" s="1018">
        <v>0</v>
      </c>
      <c r="M426" s="1016">
        <v>0</v>
      </c>
    </row>
    <row r="427" spans="1:13" ht="48">
      <c r="A427" s="693"/>
      <c r="B427" s="693"/>
      <c r="C427" s="1009" t="s">
        <v>337</v>
      </c>
      <c r="D427" s="1010" t="s">
        <v>356</v>
      </c>
      <c r="E427" s="1011" t="s">
        <v>33</v>
      </c>
      <c r="F427" s="1010"/>
      <c r="G427" s="1010" t="s">
        <v>489</v>
      </c>
      <c r="H427" s="1012" t="s">
        <v>490</v>
      </c>
      <c r="I427" s="1012" t="s">
        <v>109</v>
      </c>
      <c r="J427" s="1014">
        <v>2000000</v>
      </c>
      <c r="K427" s="1014">
        <v>0</v>
      </c>
      <c r="L427" s="1015">
        <v>0</v>
      </c>
      <c r="M427" s="1016">
        <v>0</v>
      </c>
    </row>
    <row r="428" spans="1:13" ht="36">
      <c r="A428" s="693"/>
      <c r="B428" s="693"/>
      <c r="C428" s="1009"/>
      <c r="D428" s="1010"/>
      <c r="E428" s="1011"/>
      <c r="F428" s="1010"/>
      <c r="G428" s="1010"/>
      <c r="H428" s="1019" t="s">
        <v>110</v>
      </c>
      <c r="I428" s="1020"/>
      <c r="J428" s="1021">
        <v>-120231000</v>
      </c>
      <c r="K428" s="1021"/>
      <c r="L428" s="1022"/>
      <c r="M428" s="1023">
        <f>M427-L427</f>
        <v>0</v>
      </c>
    </row>
    <row r="429" spans="1:13" ht="48">
      <c r="A429" s="693"/>
      <c r="B429" s="693"/>
      <c r="C429" s="1009" t="s">
        <v>337</v>
      </c>
      <c r="D429" s="1010" t="s">
        <v>356</v>
      </c>
      <c r="E429" s="1011" t="s">
        <v>33</v>
      </c>
      <c r="F429" s="1010"/>
      <c r="G429" s="1010" t="s">
        <v>489</v>
      </c>
      <c r="H429" s="1012" t="s">
        <v>490</v>
      </c>
      <c r="I429" s="1013" t="s">
        <v>111</v>
      </c>
      <c r="J429" s="1014">
        <v>1</v>
      </c>
      <c r="K429" s="1014">
        <v>0</v>
      </c>
      <c r="L429" s="1015">
        <v>0</v>
      </c>
      <c r="M429" s="1016">
        <v>0</v>
      </c>
    </row>
    <row r="430" spans="1:13" ht="48">
      <c r="A430" s="693"/>
      <c r="B430" s="693"/>
      <c r="C430" s="1009" t="s">
        <v>337</v>
      </c>
      <c r="D430" s="1010" t="s">
        <v>356</v>
      </c>
      <c r="E430" s="1011" t="s">
        <v>33</v>
      </c>
      <c r="F430" s="1010"/>
      <c r="G430" s="1010" t="s">
        <v>489</v>
      </c>
      <c r="H430" s="1012" t="s">
        <v>490</v>
      </c>
      <c r="I430" s="1012" t="s">
        <v>112</v>
      </c>
      <c r="J430" s="1014">
        <v>2000000</v>
      </c>
      <c r="K430" s="1014">
        <v>0</v>
      </c>
      <c r="L430" s="1015">
        <v>0</v>
      </c>
      <c r="M430" s="1016">
        <v>0</v>
      </c>
    </row>
    <row r="431" spans="1:13" ht="48">
      <c r="A431" s="693"/>
      <c r="B431" s="693"/>
      <c r="C431" s="1009" t="s">
        <v>337</v>
      </c>
      <c r="D431" s="1010" t="s">
        <v>356</v>
      </c>
      <c r="E431" s="1011" t="s">
        <v>33</v>
      </c>
      <c r="F431" s="1010"/>
      <c r="G431" s="1010" t="s">
        <v>489</v>
      </c>
      <c r="H431" s="1012" t="s">
        <v>490</v>
      </c>
      <c r="I431" s="1012" t="s">
        <v>113</v>
      </c>
      <c r="J431" s="1014">
        <v>2000000</v>
      </c>
      <c r="K431" s="1014"/>
      <c r="L431" s="1015">
        <v>0</v>
      </c>
      <c r="M431" s="1016">
        <v>0</v>
      </c>
    </row>
    <row r="432" spans="1:13" ht="36">
      <c r="A432" s="693"/>
      <c r="B432" s="693"/>
      <c r="C432" s="1009"/>
      <c r="D432" s="1010"/>
      <c r="E432" s="1011"/>
      <c r="F432" s="1010"/>
      <c r="G432" s="1010"/>
      <c r="H432" s="1019" t="s">
        <v>114</v>
      </c>
      <c r="I432" s="1020"/>
      <c r="J432" s="1021">
        <v>-143290000</v>
      </c>
      <c r="K432" s="1021"/>
      <c r="L432" s="1022"/>
      <c r="M432" s="1023">
        <f>M431-L431</f>
        <v>0</v>
      </c>
    </row>
    <row r="433" spans="1:13" ht="48">
      <c r="A433" s="693"/>
      <c r="B433" s="693"/>
      <c r="C433" s="1009" t="s">
        <v>337</v>
      </c>
      <c r="D433" s="1010" t="s">
        <v>356</v>
      </c>
      <c r="E433" s="1011" t="s">
        <v>33</v>
      </c>
      <c r="F433" s="1010"/>
      <c r="G433" s="1010" t="s">
        <v>489</v>
      </c>
      <c r="H433" s="1012" t="s">
        <v>490</v>
      </c>
      <c r="I433" s="1013" t="s">
        <v>115</v>
      </c>
      <c r="J433" s="1014">
        <v>1</v>
      </c>
      <c r="K433" s="1014">
        <v>0</v>
      </c>
      <c r="L433" s="1015">
        <v>0</v>
      </c>
      <c r="M433" s="1016">
        <v>0</v>
      </c>
    </row>
    <row r="434" spans="1:13" ht="48">
      <c r="A434" s="693"/>
      <c r="B434" s="693"/>
      <c r="C434" s="1009" t="s">
        <v>337</v>
      </c>
      <c r="D434" s="1010" t="s">
        <v>356</v>
      </c>
      <c r="E434" s="1011" t="s">
        <v>33</v>
      </c>
      <c r="F434" s="1010"/>
      <c r="G434" s="1010" t="s">
        <v>489</v>
      </c>
      <c r="H434" s="1012" t="s">
        <v>490</v>
      </c>
      <c r="I434" s="1012" t="s">
        <v>116</v>
      </c>
      <c r="J434" s="1014">
        <v>1999440</v>
      </c>
      <c r="K434" s="1014">
        <v>0</v>
      </c>
      <c r="L434" s="1015">
        <v>0</v>
      </c>
      <c r="M434" s="1016">
        <v>0</v>
      </c>
    </row>
    <row r="435" spans="1:13" ht="48">
      <c r="A435" s="693"/>
      <c r="B435" s="693"/>
      <c r="C435" s="1009" t="s">
        <v>337</v>
      </c>
      <c r="D435" s="1010" t="s">
        <v>356</v>
      </c>
      <c r="E435" s="1011" t="s">
        <v>33</v>
      </c>
      <c r="F435" s="1010"/>
      <c r="G435" s="1010" t="s">
        <v>489</v>
      </c>
      <c r="H435" s="1012" t="s">
        <v>490</v>
      </c>
      <c r="I435" s="1012" t="s">
        <v>117</v>
      </c>
      <c r="J435" s="1014">
        <v>1999440</v>
      </c>
      <c r="K435" s="1014">
        <v>0</v>
      </c>
      <c r="L435" s="1015">
        <v>0</v>
      </c>
      <c r="M435" s="1016">
        <v>0</v>
      </c>
    </row>
    <row r="436" spans="1:13" ht="36">
      <c r="A436" s="693"/>
      <c r="B436" s="693"/>
      <c r="C436" s="1009"/>
      <c r="D436" s="1010"/>
      <c r="E436" s="1011"/>
      <c r="F436" s="1010"/>
      <c r="G436" s="1010"/>
      <c r="H436" s="1024" t="s">
        <v>118</v>
      </c>
      <c r="I436" s="1025"/>
      <c r="J436" s="1026">
        <v>-143290560</v>
      </c>
      <c r="K436" s="1026">
        <v>-1999440</v>
      </c>
      <c r="L436" s="1027">
        <v>0</v>
      </c>
      <c r="M436" s="1028">
        <f>M435-L435</f>
        <v>0</v>
      </c>
    </row>
    <row r="437" spans="1:13" ht="72">
      <c r="A437" s="693"/>
      <c r="B437" s="693"/>
      <c r="C437" s="1009" t="s">
        <v>337</v>
      </c>
      <c r="D437" s="1010" t="s">
        <v>356</v>
      </c>
      <c r="E437" s="1011" t="s">
        <v>33</v>
      </c>
      <c r="F437" s="1010"/>
      <c r="G437" s="1010" t="s">
        <v>491</v>
      </c>
      <c r="H437" s="1012" t="s">
        <v>492</v>
      </c>
      <c r="I437" s="1013" t="s">
        <v>107</v>
      </c>
      <c r="J437" s="1014">
        <v>0</v>
      </c>
      <c r="K437" s="1014">
        <v>0</v>
      </c>
      <c r="L437" s="1015">
        <v>0</v>
      </c>
      <c r="M437" s="1016">
        <v>0</v>
      </c>
    </row>
    <row r="438" spans="1:13" ht="72">
      <c r="A438" s="693"/>
      <c r="B438" s="693"/>
      <c r="C438" s="1009" t="s">
        <v>337</v>
      </c>
      <c r="D438" s="1010" t="s">
        <v>356</v>
      </c>
      <c r="E438" s="1011" t="s">
        <v>33</v>
      </c>
      <c r="F438" s="1010"/>
      <c r="G438" s="1010" t="s">
        <v>491</v>
      </c>
      <c r="H438" s="1012" t="s">
        <v>492</v>
      </c>
      <c r="I438" s="1011" t="s">
        <v>108</v>
      </c>
      <c r="J438" s="1017">
        <v>0</v>
      </c>
      <c r="K438" s="1017">
        <v>0</v>
      </c>
      <c r="L438" s="1018">
        <v>0</v>
      </c>
      <c r="M438" s="1016">
        <v>0</v>
      </c>
    </row>
    <row r="439" spans="1:13" ht="72">
      <c r="A439" s="693"/>
      <c r="B439" s="693"/>
      <c r="C439" s="1009" t="s">
        <v>337</v>
      </c>
      <c r="D439" s="1010" t="s">
        <v>356</v>
      </c>
      <c r="E439" s="1011" t="s">
        <v>33</v>
      </c>
      <c r="F439" s="1010"/>
      <c r="G439" s="1010" t="s">
        <v>491</v>
      </c>
      <c r="H439" s="1012" t="s">
        <v>492</v>
      </c>
      <c r="I439" s="1012" t="s">
        <v>109</v>
      </c>
      <c r="J439" s="1014">
        <v>0</v>
      </c>
      <c r="K439" s="1014">
        <v>0</v>
      </c>
      <c r="L439" s="1015">
        <v>0</v>
      </c>
      <c r="M439" s="1016">
        <v>0</v>
      </c>
    </row>
    <row r="440" spans="1:13" ht="36">
      <c r="A440" s="693"/>
      <c r="B440" s="693"/>
      <c r="C440" s="1009"/>
      <c r="D440" s="1010"/>
      <c r="E440" s="1011"/>
      <c r="F440" s="1010"/>
      <c r="G440" s="1010"/>
      <c r="H440" s="1019" t="s">
        <v>110</v>
      </c>
      <c r="I440" s="1020"/>
      <c r="J440" s="1021"/>
      <c r="K440" s="1021"/>
      <c r="L440" s="1022"/>
      <c r="M440" s="1023"/>
    </row>
    <row r="441" spans="1:13" ht="72">
      <c r="A441" s="693"/>
      <c r="B441" s="693"/>
      <c r="C441" s="1009" t="s">
        <v>337</v>
      </c>
      <c r="D441" s="1010" t="s">
        <v>356</v>
      </c>
      <c r="E441" s="1011" t="s">
        <v>33</v>
      </c>
      <c r="F441" s="1010"/>
      <c r="G441" s="1010" t="s">
        <v>491</v>
      </c>
      <c r="H441" s="1012" t="s">
        <v>492</v>
      </c>
      <c r="I441" s="1013" t="s">
        <v>111</v>
      </c>
      <c r="J441" s="1014">
        <v>0</v>
      </c>
      <c r="K441" s="1014">
        <v>0</v>
      </c>
      <c r="L441" s="1015">
        <v>0</v>
      </c>
      <c r="M441" s="1016">
        <v>0</v>
      </c>
    </row>
    <row r="442" spans="1:13" ht="72">
      <c r="A442" s="693"/>
      <c r="B442" s="693"/>
      <c r="C442" s="1009" t="s">
        <v>337</v>
      </c>
      <c r="D442" s="1010" t="s">
        <v>356</v>
      </c>
      <c r="E442" s="1011" t="s">
        <v>33</v>
      </c>
      <c r="F442" s="1010"/>
      <c r="G442" s="1010" t="s">
        <v>491</v>
      </c>
      <c r="H442" s="1012" t="s">
        <v>492</v>
      </c>
      <c r="I442" s="1012" t="s">
        <v>112</v>
      </c>
      <c r="J442" s="1014">
        <v>0</v>
      </c>
      <c r="K442" s="1014">
        <v>0</v>
      </c>
      <c r="L442" s="1015">
        <v>0</v>
      </c>
      <c r="M442" s="1016">
        <v>0</v>
      </c>
    </row>
    <row r="443" spans="1:13" ht="72">
      <c r="A443" s="693"/>
      <c r="B443" s="693"/>
      <c r="C443" s="1009" t="s">
        <v>337</v>
      </c>
      <c r="D443" s="1010" t="s">
        <v>356</v>
      </c>
      <c r="E443" s="1011" t="s">
        <v>33</v>
      </c>
      <c r="F443" s="1010"/>
      <c r="G443" s="1010" t="s">
        <v>491</v>
      </c>
      <c r="H443" s="1012" t="s">
        <v>492</v>
      </c>
      <c r="I443" s="1012" t="s">
        <v>113</v>
      </c>
      <c r="J443" s="1014">
        <v>0</v>
      </c>
      <c r="K443" s="1014">
        <v>0</v>
      </c>
      <c r="L443" s="1015">
        <v>0</v>
      </c>
      <c r="M443" s="1016">
        <v>0</v>
      </c>
    </row>
    <row r="444" spans="1:13" ht="36">
      <c r="A444" s="693"/>
      <c r="B444" s="693"/>
      <c r="C444" s="1009"/>
      <c r="D444" s="1010"/>
      <c r="E444" s="1011"/>
      <c r="F444" s="1010"/>
      <c r="G444" s="1010"/>
      <c r="H444" s="1019" t="s">
        <v>114</v>
      </c>
      <c r="I444" s="1020"/>
      <c r="J444" s="1021"/>
      <c r="K444" s="1021"/>
      <c r="L444" s="1022"/>
      <c r="M444" s="1023"/>
    </row>
    <row r="445" spans="1:13" ht="72">
      <c r="A445" s="693"/>
      <c r="B445" s="693"/>
      <c r="C445" s="1009" t="s">
        <v>337</v>
      </c>
      <c r="D445" s="1010" t="s">
        <v>356</v>
      </c>
      <c r="E445" s="1011" t="s">
        <v>33</v>
      </c>
      <c r="F445" s="1010"/>
      <c r="G445" s="1010" t="s">
        <v>491</v>
      </c>
      <c r="H445" s="1012" t="s">
        <v>492</v>
      </c>
      <c r="I445" s="1013" t="s">
        <v>115</v>
      </c>
      <c r="J445" s="1014">
        <v>0</v>
      </c>
      <c r="K445" s="1014">
        <v>0</v>
      </c>
      <c r="L445" s="1015">
        <v>0</v>
      </c>
      <c r="M445" s="1016">
        <v>0</v>
      </c>
    </row>
    <row r="446" spans="1:13" ht="72">
      <c r="A446" s="693"/>
      <c r="B446" s="693"/>
      <c r="C446" s="1009" t="s">
        <v>337</v>
      </c>
      <c r="D446" s="1010" t="s">
        <v>356</v>
      </c>
      <c r="E446" s="1011" t="s">
        <v>33</v>
      </c>
      <c r="F446" s="1010"/>
      <c r="G446" s="1010" t="s">
        <v>491</v>
      </c>
      <c r="H446" s="1012" t="s">
        <v>492</v>
      </c>
      <c r="I446" s="1012" t="s">
        <v>116</v>
      </c>
      <c r="J446" s="1014">
        <v>0</v>
      </c>
      <c r="K446" s="1014">
        <v>0</v>
      </c>
      <c r="L446" s="1015">
        <v>0</v>
      </c>
      <c r="M446" s="1016">
        <v>0</v>
      </c>
    </row>
    <row r="447" spans="1:13" ht="72">
      <c r="A447" s="693"/>
      <c r="B447" s="693"/>
      <c r="C447" s="1009" t="s">
        <v>337</v>
      </c>
      <c r="D447" s="1010" t="s">
        <v>356</v>
      </c>
      <c r="E447" s="1011" t="s">
        <v>33</v>
      </c>
      <c r="F447" s="1010"/>
      <c r="G447" s="1010" t="s">
        <v>491</v>
      </c>
      <c r="H447" s="1012" t="s">
        <v>492</v>
      </c>
      <c r="I447" s="1012" t="s">
        <v>117</v>
      </c>
      <c r="J447" s="1014">
        <v>0</v>
      </c>
      <c r="K447" s="1014">
        <v>0</v>
      </c>
      <c r="L447" s="1015">
        <v>0</v>
      </c>
      <c r="M447" s="1016">
        <v>0</v>
      </c>
    </row>
    <row r="448" spans="1:13" ht="36">
      <c r="A448" s="693"/>
      <c r="B448" s="693"/>
      <c r="C448" s="1009"/>
      <c r="D448" s="1010"/>
      <c r="E448" s="1011"/>
      <c r="F448" s="1010"/>
      <c r="G448" s="1010"/>
      <c r="H448" s="1024" t="s">
        <v>118</v>
      </c>
      <c r="I448" s="1025"/>
      <c r="J448" s="1026">
        <v>0</v>
      </c>
      <c r="K448" s="1026">
        <v>0</v>
      </c>
      <c r="L448" s="1027">
        <v>0</v>
      </c>
      <c r="M448" s="1028">
        <v>0</v>
      </c>
    </row>
    <row r="449" spans="1:13" ht="60">
      <c r="A449" s="693"/>
      <c r="B449" s="693"/>
      <c r="C449" s="1009" t="s">
        <v>337</v>
      </c>
      <c r="D449" s="1010" t="s">
        <v>356</v>
      </c>
      <c r="E449" s="1011" t="s">
        <v>33</v>
      </c>
      <c r="F449" s="1010"/>
      <c r="G449" s="1010" t="s">
        <v>316</v>
      </c>
      <c r="H449" s="1012" t="s">
        <v>330</v>
      </c>
      <c r="I449" s="1013" t="s">
        <v>107</v>
      </c>
      <c r="J449" s="1014"/>
      <c r="K449" s="1014"/>
      <c r="L449" s="1015">
        <v>1</v>
      </c>
      <c r="M449" s="1016">
        <v>1</v>
      </c>
    </row>
    <row r="450" spans="1:13" ht="60">
      <c r="A450" s="693"/>
      <c r="B450" s="693"/>
      <c r="C450" s="1009" t="s">
        <v>337</v>
      </c>
      <c r="D450" s="1010" t="s">
        <v>356</v>
      </c>
      <c r="E450" s="1011" t="s">
        <v>33</v>
      </c>
      <c r="F450" s="1010"/>
      <c r="G450" s="1010" t="s">
        <v>316</v>
      </c>
      <c r="H450" s="1012" t="s">
        <v>330</v>
      </c>
      <c r="I450" s="1011" t="s">
        <v>108</v>
      </c>
      <c r="J450" s="1017">
        <v>0</v>
      </c>
      <c r="K450" s="1017">
        <v>0</v>
      </c>
      <c r="L450" s="1018">
        <v>240000000</v>
      </c>
      <c r="M450" s="1016">
        <v>284734178</v>
      </c>
    </row>
    <row r="451" spans="1:13" ht="60">
      <c r="A451" s="693"/>
      <c r="B451" s="693"/>
      <c r="C451" s="1009" t="s">
        <v>337</v>
      </c>
      <c r="D451" s="1010" t="s">
        <v>356</v>
      </c>
      <c r="E451" s="1011" t="s">
        <v>33</v>
      </c>
      <c r="F451" s="1010"/>
      <c r="G451" s="1010" t="s">
        <v>316</v>
      </c>
      <c r="H451" s="1012" t="s">
        <v>330</v>
      </c>
      <c r="I451" s="1012" t="s">
        <v>109</v>
      </c>
      <c r="J451" s="1014">
        <v>0</v>
      </c>
      <c r="K451" s="1014">
        <v>0</v>
      </c>
      <c r="L451" s="1015">
        <v>240000000</v>
      </c>
      <c r="M451" s="1016">
        <f>M450/M449</f>
        <v>284734178</v>
      </c>
    </row>
    <row r="452" spans="1:13" ht="36">
      <c r="A452" s="693"/>
      <c r="B452" s="693"/>
      <c r="C452" s="1009"/>
      <c r="D452" s="1010"/>
      <c r="E452" s="1011"/>
      <c r="F452" s="1010"/>
      <c r="G452" s="1010"/>
      <c r="H452" s="1019" t="s">
        <v>110</v>
      </c>
      <c r="I452" s="1020"/>
      <c r="J452" s="1021">
        <v>0</v>
      </c>
      <c r="K452" s="1021">
        <v>0</v>
      </c>
      <c r="L452" s="1022">
        <v>240000000</v>
      </c>
      <c r="M452" s="1023">
        <f>M451-L451</f>
        <v>44734178</v>
      </c>
    </row>
    <row r="453" spans="1:13" ht="60">
      <c r="A453" s="693"/>
      <c r="B453" s="693"/>
      <c r="C453" s="1009" t="s">
        <v>337</v>
      </c>
      <c r="D453" s="1010" t="s">
        <v>356</v>
      </c>
      <c r="E453" s="1011" t="s">
        <v>33</v>
      </c>
      <c r="F453" s="1010"/>
      <c r="G453" s="1010" t="s">
        <v>316</v>
      </c>
      <c r="H453" s="1012" t="s">
        <v>330</v>
      </c>
      <c r="I453" s="1013" t="s">
        <v>111</v>
      </c>
      <c r="J453" s="1014"/>
      <c r="K453" s="1014"/>
      <c r="L453" s="1015">
        <v>1</v>
      </c>
      <c r="M453" s="1016">
        <v>1</v>
      </c>
    </row>
    <row r="454" spans="1:13" ht="60">
      <c r="A454" s="693"/>
      <c r="B454" s="693"/>
      <c r="C454" s="1009" t="s">
        <v>337</v>
      </c>
      <c r="D454" s="1010" t="s">
        <v>356</v>
      </c>
      <c r="E454" s="1011" t="s">
        <v>33</v>
      </c>
      <c r="F454" s="1010"/>
      <c r="G454" s="1010" t="s">
        <v>316</v>
      </c>
      <c r="H454" s="1012" t="s">
        <v>330</v>
      </c>
      <c r="I454" s="1011" t="s">
        <v>112</v>
      </c>
      <c r="J454" s="1017">
        <v>0</v>
      </c>
      <c r="K454" s="1017">
        <v>0</v>
      </c>
      <c r="L454" s="1018">
        <v>140000000</v>
      </c>
      <c r="M454" s="1016">
        <v>284734178</v>
      </c>
    </row>
    <row r="455" spans="1:13" ht="60">
      <c r="A455" s="693"/>
      <c r="B455" s="693"/>
      <c r="C455" s="1009" t="s">
        <v>337</v>
      </c>
      <c r="D455" s="1010" t="s">
        <v>356</v>
      </c>
      <c r="E455" s="1011" t="s">
        <v>33</v>
      </c>
      <c r="F455" s="1010"/>
      <c r="G455" s="1010" t="s">
        <v>316</v>
      </c>
      <c r="H455" s="1012" t="s">
        <v>330</v>
      </c>
      <c r="I455" s="1012" t="s">
        <v>113</v>
      </c>
      <c r="J455" s="1014">
        <v>0</v>
      </c>
      <c r="K455" s="1014">
        <v>0</v>
      </c>
      <c r="L455" s="1015">
        <v>140000000</v>
      </c>
      <c r="M455" s="1016">
        <f>M454/M453</f>
        <v>284734178</v>
      </c>
    </row>
    <row r="456" spans="1:13" ht="36">
      <c r="A456" s="693"/>
      <c r="B456" s="693"/>
      <c r="C456" s="1009"/>
      <c r="D456" s="1010"/>
      <c r="E456" s="1011"/>
      <c r="F456" s="1010"/>
      <c r="G456" s="1010"/>
      <c r="H456" s="1019" t="s">
        <v>114</v>
      </c>
      <c r="I456" s="1020"/>
      <c r="J456" s="1021">
        <v>0</v>
      </c>
      <c r="K456" s="1021">
        <v>0</v>
      </c>
      <c r="L456" s="1022">
        <v>140000000</v>
      </c>
      <c r="M456" s="1023">
        <f>M455-L455</f>
        <v>144734178</v>
      </c>
    </row>
    <row r="457" spans="1:13" ht="60">
      <c r="A457" s="693"/>
      <c r="B457" s="693"/>
      <c r="C457" s="1009" t="s">
        <v>337</v>
      </c>
      <c r="D457" s="1010" t="s">
        <v>356</v>
      </c>
      <c r="E457" s="1011" t="s">
        <v>33</v>
      </c>
      <c r="F457" s="1010"/>
      <c r="G457" s="1010" t="s">
        <v>316</v>
      </c>
      <c r="H457" s="1012" t="s">
        <v>330</v>
      </c>
      <c r="I457" s="1013" t="s">
        <v>115</v>
      </c>
      <c r="J457" s="1014"/>
      <c r="K457" s="1014"/>
      <c r="L457" s="1015">
        <v>1</v>
      </c>
      <c r="M457" s="1016">
        <v>1</v>
      </c>
    </row>
    <row r="458" spans="1:13" ht="60">
      <c r="A458" s="693"/>
      <c r="B458" s="693"/>
      <c r="C458" s="1009" t="s">
        <v>337</v>
      </c>
      <c r="D458" s="1010" t="s">
        <v>356</v>
      </c>
      <c r="E458" s="1011" t="s">
        <v>33</v>
      </c>
      <c r="F458" s="1010"/>
      <c r="G458" s="1010" t="s">
        <v>316</v>
      </c>
      <c r="H458" s="1012" t="s">
        <v>330</v>
      </c>
      <c r="I458" s="1012" t="s">
        <v>116</v>
      </c>
      <c r="J458" s="1014">
        <v>0</v>
      </c>
      <c r="K458" s="1014">
        <v>0</v>
      </c>
      <c r="L458" s="1015">
        <v>104390710</v>
      </c>
      <c r="M458" s="1016">
        <f>'[1]Aneks Nr. 3'!O251</f>
        <v>0</v>
      </c>
    </row>
    <row r="459" spans="1:13" ht="60">
      <c r="A459" s="693"/>
      <c r="B459" s="693"/>
      <c r="C459" s="1009" t="s">
        <v>337</v>
      </c>
      <c r="D459" s="1010" t="s">
        <v>356</v>
      </c>
      <c r="E459" s="1011" t="s">
        <v>33</v>
      </c>
      <c r="F459" s="1010"/>
      <c r="G459" s="1010" t="s">
        <v>316</v>
      </c>
      <c r="H459" s="1012" t="s">
        <v>330</v>
      </c>
      <c r="I459" s="1012" t="s">
        <v>117</v>
      </c>
      <c r="J459" s="1014">
        <v>0</v>
      </c>
      <c r="K459" s="1014">
        <v>0</v>
      </c>
      <c r="L459" s="1015">
        <v>104390710</v>
      </c>
      <c r="M459" s="1016">
        <f>M458/M457</f>
        <v>0</v>
      </c>
    </row>
    <row r="460" spans="1:13" ht="36">
      <c r="A460" s="693"/>
      <c r="B460" s="693"/>
      <c r="C460" s="1009"/>
      <c r="D460" s="1010"/>
      <c r="E460" s="1011"/>
      <c r="F460" s="1010"/>
      <c r="G460" s="1010"/>
      <c r="H460" s="1024" t="s">
        <v>118</v>
      </c>
      <c r="I460" s="1025"/>
      <c r="J460" s="1026">
        <v>0</v>
      </c>
      <c r="K460" s="1026">
        <v>0</v>
      </c>
      <c r="L460" s="1027">
        <v>104390710</v>
      </c>
      <c r="M460" s="1028">
        <f>M459-L459</f>
        <v>-104390710</v>
      </c>
    </row>
    <row r="461" spans="1:13" ht="156">
      <c r="A461" s="693"/>
      <c r="B461" s="693"/>
      <c r="C461" s="1009" t="s">
        <v>337</v>
      </c>
      <c r="D461" s="1010" t="s">
        <v>356</v>
      </c>
      <c r="E461" s="1011" t="s">
        <v>33</v>
      </c>
      <c r="F461" s="1010"/>
      <c r="G461" s="1010" t="s">
        <v>402</v>
      </c>
      <c r="H461" s="1012" t="s">
        <v>404</v>
      </c>
      <c r="I461" s="1013" t="s">
        <v>107</v>
      </c>
      <c r="J461" s="1014"/>
      <c r="K461" s="1014"/>
      <c r="L461" s="1015">
        <v>21</v>
      </c>
      <c r="M461" s="1016">
        <v>0</v>
      </c>
    </row>
    <row r="462" spans="1:13" ht="156">
      <c r="A462" s="693"/>
      <c r="B462" s="693"/>
      <c r="C462" s="1009" t="s">
        <v>337</v>
      </c>
      <c r="D462" s="1010" t="s">
        <v>356</v>
      </c>
      <c r="E462" s="1011" t="s">
        <v>33</v>
      </c>
      <c r="F462" s="1010"/>
      <c r="G462" s="1010" t="s">
        <v>402</v>
      </c>
      <c r="H462" s="1012" t="s">
        <v>404</v>
      </c>
      <c r="I462" s="1011" t="s">
        <v>108</v>
      </c>
      <c r="J462" s="1017">
        <v>0</v>
      </c>
      <c r="K462" s="1017">
        <v>0</v>
      </c>
      <c r="L462" s="1018">
        <v>59000000</v>
      </c>
      <c r="M462" s="1016">
        <v>0</v>
      </c>
    </row>
    <row r="463" spans="1:13" ht="156">
      <c r="A463" s="693"/>
      <c r="B463" s="693"/>
      <c r="C463" s="1009" t="s">
        <v>337</v>
      </c>
      <c r="D463" s="1010" t="s">
        <v>356</v>
      </c>
      <c r="E463" s="1011" t="s">
        <v>33</v>
      </c>
      <c r="F463" s="1010"/>
      <c r="G463" s="1010" t="s">
        <v>402</v>
      </c>
      <c r="H463" s="1012" t="s">
        <v>404</v>
      </c>
      <c r="I463" s="1012" t="s">
        <v>109</v>
      </c>
      <c r="J463" s="1014">
        <v>0</v>
      </c>
      <c r="K463" s="1014">
        <v>0</v>
      </c>
      <c r="L463" s="1015">
        <v>2809523.8095238097</v>
      </c>
      <c r="M463" s="1016">
        <v>0</v>
      </c>
    </row>
    <row r="464" spans="1:13" ht="36">
      <c r="A464" s="693"/>
      <c r="B464" s="693"/>
      <c r="C464" s="1009"/>
      <c r="D464" s="1010"/>
      <c r="E464" s="1011"/>
      <c r="F464" s="1010"/>
      <c r="G464" s="1010"/>
      <c r="H464" s="1019" t="s">
        <v>110</v>
      </c>
      <c r="I464" s="1020"/>
      <c r="J464" s="1021">
        <v>0</v>
      </c>
      <c r="K464" s="1021">
        <v>0</v>
      </c>
      <c r="L464" s="1022">
        <v>2809523.8095238097</v>
      </c>
      <c r="M464" s="1023">
        <f>M463-L463</f>
        <v>-2809523.8095238097</v>
      </c>
    </row>
    <row r="465" spans="1:13" ht="156">
      <c r="A465" s="693"/>
      <c r="B465" s="693"/>
      <c r="C465" s="1009" t="s">
        <v>337</v>
      </c>
      <c r="D465" s="1010" t="s">
        <v>356</v>
      </c>
      <c r="E465" s="1011" t="s">
        <v>33</v>
      </c>
      <c r="F465" s="1010"/>
      <c r="G465" s="1010" t="s">
        <v>402</v>
      </c>
      <c r="H465" s="1012" t="s">
        <v>404</v>
      </c>
      <c r="I465" s="1013" t="s">
        <v>111</v>
      </c>
      <c r="J465" s="1014"/>
      <c r="K465" s="1014"/>
      <c r="L465" s="1015">
        <v>0</v>
      </c>
      <c r="M465" s="1016">
        <v>0</v>
      </c>
    </row>
    <row r="466" spans="1:13" ht="156">
      <c r="A466" s="693"/>
      <c r="B466" s="693"/>
      <c r="C466" s="1009" t="s">
        <v>337</v>
      </c>
      <c r="D466" s="1010" t="s">
        <v>356</v>
      </c>
      <c r="E466" s="1011" t="s">
        <v>33</v>
      </c>
      <c r="F466" s="1010"/>
      <c r="G466" s="1010" t="s">
        <v>402</v>
      </c>
      <c r="H466" s="1012" t="s">
        <v>404</v>
      </c>
      <c r="I466" s="1012" t="s">
        <v>112</v>
      </c>
      <c r="J466" s="1014">
        <v>0</v>
      </c>
      <c r="K466" s="1014">
        <v>0</v>
      </c>
      <c r="L466" s="1015">
        <v>0</v>
      </c>
      <c r="M466" s="1016">
        <v>0</v>
      </c>
    </row>
    <row r="467" spans="1:13" ht="156">
      <c r="A467" s="693"/>
      <c r="B467" s="693"/>
      <c r="C467" s="1009" t="s">
        <v>337</v>
      </c>
      <c r="D467" s="1010" t="s">
        <v>356</v>
      </c>
      <c r="E467" s="1011" t="s">
        <v>33</v>
      </c>
      <c r="F467" s="1010"/>
      <c r="G467" s="1010" t="s">
        <v>402</v>
      </c>
      <c r="H467" s="1012" t="s">
        <v>404</v>
      </c>
      <c r="I467" s="1012" t="s">
        <v>113</v>
      </c>
      <c r="J467" s="1014">
        <v>0</v>
      </c>
      <c r="K467" s="1014">
        <v>0</v>
      </c>
      <c r="L467" s="1015">
        <v>0</v>
      </c>
      <c r="M467" s="1016">
        <v>0</v>
      </c>
    </row>
    <row r="468" spans="1:13" ht="36">
      <c r="A468" s="693"/>
      <c r="B468" s="693"/>
      <c r="C468" s="1009"/>
      <c r="D468" s="1010"/>
      <c r="E468" s="1011"/>
      <c r="F468" s="1010"/>
      <c r="G468" s="1010"/>
      <c r="H468" s="1019" t="s">
        <v>114</v>
      </c>
      <c r="I468" s="1020"/>
      <c r="J468" s="1021">
        <v>0</v>
      </c>
      <c r="K468" s="1021">
        <v>0</v>
      </c>
      <c r="L468" s="1022">
        <v>0</v>
      </c>
      <c r="M468" s="1023">
        <v>0</v>
      </c>
    </row>
    <row r="469" spans="1:13" ht="156">
      <c r="A469" s="693"/>
      <c r="B469" s="693"/>
      <c r="C469" s="1009" t="s">
        <v>337</v>
      </c>
      <c r="D469" s="1010" t="s">
        <v>356</v>
      </c>
      <c r="E469" s="1011" t="s">
        <v>33</v>
      </c>
      <c r="F469" s="1010"/>
      <c r="G469" s="1010" t="s">
        <v>402</v>
      </c>
      <c r="H469" s="1012" t="s">
        <v>404</v>
      </c>
      <c r="I469" s="1013" t="s">
        <v>115</v>
      </c>
      <c r="J469" s="1014"/>
      <c r="K469" s="1014"/>
      <c r="L469" s="1015">
        <v>0</v>
      </c>
      <c r="M469" s="1016">
        <v>0</v>
      </c>
    </row>
    <row r="470" spans="1:13" ht="156">
      <c r="A470" s="693"/>
      <c r="B470" s="693"/>
      <c r="C470" s="1009" t="s">
        <v>337</v>
      </c>
      <c r="D470" s="1010" t="s">
        <v>356</v>
      </c>
      <c r="E470" s="1011" t="s">
        <v>33</v>
      </c>
      <c r="F470" s="1010"/>
      <c r="G470" s="1010" t="s">
        <v>402</v>
      </c>
      <c r="H470" s="1012" t="s">
        <v>404</v>
      </c>
      <c r="I470" s="1012" t="s">
        <v>116</v>
      </c>
      <c r="J470" s="1014">
        <v>0</v>
      </c>
      <c r="K470" s="1014">
        <v>0</v>
      </c>
      <c r="L470" s="1015">
        <v>0</v>
      </c>
      <c r="M470" s="1016">
        <v>0</v>
      </c>
    </row>
    <row r="471" spans="1:13" ht="156">
      <c r="A471" s="693"/>
      <c r="B471" s="693"/>
      <c r="C471" s="1009" t="s">
        <v>337</v>
      </c>
      <c r="D471" s="1010" t="s">
        <v>356</v>
      </c>
      <c r="E471" s="1011" t="s">
        <v>33</v>
      </c>
      <c r="F471" s="1010"/>
      <c r="G471" s="1010" t="s">
        <v>402</v>
      </c>
      <c r="H471" s="1012" t="s">
        <v>404</v>
      </c>
      <c r="I471" s="1012" t="s">
        <v>117</v>
      </c>
      <c r="J471" s="1014">
        <v>0</v>
      </c>
      <c r="K471" s="1014">
        <v>0</v>
      </c>
      <c r="L471" s="1015">
        <v>0</v>
      </c>
      <c r="M471" s="1016">
        <v>0</v>
      </c>
    </row>
    <row r="472" spans="1:13" ht="36">
      <c r="A472" s="693"/>
      <c r="B472" s="693"/>
      <c r="C472" s="1009"/>
      <c r="D472" s="1010"/>
      <c r="E472" s="1011"/>
      <c r="F472" s="1010"/>
      <c r="G472" s="1010"/>
      <c r="H472" s="1024" t="s">
        <v>118</v>
      </c>
      <c r="I472" s="1025"/>
      <c r="J472" s="1026">
        <v>0</v>
      </c>
      <c r="K472" s="1026">
        <v>0</v>
      </c>
      <c r="L472" s="1027">
        <v>0</v>
      </c>
      <c r="M472" s="1028">
        <v>0</v>
      </c>
    </row>
    <row r="473" spans="1:13" ht="60">
      <c r="A473" s="693"/>
      <c r="B473" s="693"/>
      <c r="C473" s="1009" t="s">
        <v>337</v>
      </c>
      <c r="D473" s="1010" t="s">
        <v>356</v>
      </c>
      <c r="E473" s="1011" t="s">
        <v>33</v>
      </c>
      <c r="F473" s="1010"/>
      <c r="G473" s="1010" t="s">
        <v>531</v>
      </c>
      <c r="H473" s="1012" t="s">
        <v>532</v>
      </c>
      <c r="I473" s="1013" t="s">
        <v>107</v>
      </c>
      <c r="J473" s="1014"/>
      <c r="K473" s="1014"/>
      <c r="L473" s="1015"/>
      <c r="M473" s="1016">
        <f>'[1]Aneks Nr. 3'!H258</f>
        <v>0</v>
      </c>
    </row>
    <row r="474" spans="1:13" ht="60">
      <c r="A474" s="693"/>
      <c r="B474" s="693"/>
      <c r="C474" s="1009" t="s">
        <v>337</v>
      </c>
      <c r="D474" s="1010" t="s">
        <v>356</v>
      </c>
      <c r="E474" s="1011" t="s">
        <v>33</v>
      </c>
      <c r="F474" s="1010"/>
      <c r="G474" s="1010" t="s">
        <v>531</v>
      </c>
      <c r="H474" s="1012" t="s">
        <v>532</v>
      </c>
      <c r="I474" s="1011" t="s">
        <v>108</v>
      </c>
      <c r="J474" s="1017">
        <v>0</v>
      </c>
      <c r="K474" s="1017">
        <v>0</v>
      </c>
      <c r="L474" s="1018">
        <v>0</v>
      </c>
      <c r="M474" s="1016">
        <f>'[1]Aneks Nr. 3'!I258</f>
        <v>0</v>
      </c>
    </row>
    <row r="475" spans="1:13" ht="60">
      <c r="A475" s="693"/>
      <c r="B475" s="693"/>
      <c r="C475" s="1009" t="s">
        <v>337</v>
      </c>
      <c r="D475" s="1010" t="s">
        <v>356</v>
      </c>
      <c r="E475" s="1011" t="s">
        <v>33</v>
      </c>
      <c r="F475" s="1010"/>
      <c r="G475" s="1010" t="s">
        <v>531</v>
      </c>
      <c r="H475" s="1012" t="s">
        <v>532</v>
      </c>
      <c r="I475" s="1012" t="s">
        <v>109</v>
      </c>
      <c r="J475" s="1014">
        <v>0</v>
      </c>
      <c r="K475" s="1014">
        <v>0</v>
      </c>
      <c r="L475" s="1015">
        <v>0</v>
      </c>
      <c r="M475" s="1016">
        <v>0</v>
      </c>
    </row>
    <row r="476" spans="1:13" ht="36">
      <c r="A476" s="693"/>
      <c r="B476" s="693"/>
      <c r="C476" s="1009"/>
      <c r="D476" s="1010"/>
      <c r="E476" s="1011"/>
      <c r="F476" s="1010"/>
      <c r="G476" s="1010"/>
      <c r="H476" s="1019" t="s">
        <v>110</v>
      </c>
      <c r="I476" s="1020"/>
      <c r="J476" s="1021">
        <v>0</v>
      </c>
      <c r="K476" s="1021">
        <v>0</v>
      </c>
      <c r="L476" s="1022">
        <v>0</v>
      </c>
      <c r="M476" s="1023">
        <f>M475-L475</f>
        <v>0</v>
      </c>
    </row>
    <row r="477" spans="1:13" ht="60">
      <c r="A477" s="693"/>
      <c r="B477" s="693"/>
      <c r="C477" s="1009" t="s">
        <v>337</v>
      </c>
      <c r="D477" s="1010" t="s">
        <v>356</v>
      </c>
      <c r="E477" s="1011" t="s">
        <v>33</v>
      </c>
      <c r="F477" s="1010"/>
      <c r="G477" s="1010" t="s">
        <v>531</v>
      </c>
      <c r="H477" s="1012" t="s">
        <v>532</v>
      </c>
      <c r="I477" s="1013" t="s">
        <v>111</v>
      </c>
      <c r="J477" s="1014"/>
      <c r="K477" s="1014"/>
      <c r="L477" s="1015">
        <v>1</v>
      </c>
      <c r="M477" s="1016">
        <f>'[1]Aneks Nr. 3'!K258</f>
        <v>0</v>
      </c>
    </row>
    <row r="478" spans="1:13" ht="60">
      <c r="A478" s="693"/>
      <c r="B478" s="693"/>
      <c r="C478" s="1009" t="s">
        <v>337</v>
      </c>
      <c r="D478" s="1010" t="s">
        <v>356</v>
      </c>
      <c r="E478" s="1011" t="s">
        <v>33</v>
      </c>
      <c r="F478" s="1010"/>
      <c r="G478" s="1010" t="s">
        <v>531</v>
      </c>
      <c r="H478" s="1012" t="s">
        <v>532</v>
      </c>
      <c r="I478" s="1012" t="s">
        <v>112</v>
      </c>
      <c r="J478" s="1014">
        <v>0</v>
      </c>
      <c r="K478" s="1014">
        <v>0</v>
      </c>
      <c r="L478" s="1015">
        <v>62180000</v>
      </c>
      <c r="M478" s="1016">
        <f>'[1]Aneks Nr. 3'!L258</f>
        <v>0</v>
      </c>
    </row>
    <row r="479" spans="1:13" ht="60">
      <c r="A479" s="693"/>
      <c r="B479" s="693"/>
      <c r="C479" s="1009" t="s">
        <v>337</v>
      </c>
      <c r="D479" s="1010" t="s">
        <v>356</v>
      </c>
      <c r="E479" s="1011" t="s">
        <v>33</v>
      </c>
      <c r="F479" s="1010"/>
      <c r="G479" s="1010" t="s">
        <v>531</v>
      </c>
      <c r="H479" s="1012" t="s">
        <v>532</v>
      </c>
      <c r="I479" s="1012" t="s">
        <v>113</v>
      </c>
      <c r="J479" s="1014">
        <v>0</v>
      </c>
      <c r="K479" s="1014">
        <v>0</v>
      </c>
      <c r="L479" s="1015">
        <v>62180000</v>
      </c>
      <c r="M479" s="1016">
        <v>0</v>
      </c>
    </row>
    <row r="480" spans="1:13" ht="36">
      <c r="A480" s="693"/>
      <c r="B480" s="693"/>
      <c r="C480" s="1009"/>
      <c r="D480" s="1010"/>
      <c r="E480" s="1011"/>
      <c r="F480" s="1010"/>
      <c r="G480" s="1010"/>
      <c r="H480" s="1019" t="s">
        <v>114</v>
      </c>
      <c r="I480" s="1020"/>
      <c r="J480" s="1021">
        <v>0</v>
      </c>
      <c r="K480" s="1021">
        <v>0</v>
      </c>
      <c r="L480" s="1022">
        <v>62180000</v>
      </c>
      <c r="M480" s="1023">
        <f>M479-L479</f>
        <v>-62180000</v>
      </c>
    </row>
    <row r="481" spans="1:13" ht="60">
      <c r="A481" s="693"/>
      <c r="B481" s="693"/>
      <c r="C481" s="1009" t="s">
        <v>337</v>
      </c>
      <c r="D481" s="1010" t="s">
        <v>356</v>
      </c>
      <c r="E481" s="1011" t="s">
        <v>33</v>
      </c>
      <c r="F481" s="1010"/>
      <c r="G481" s="1010" t="s">
        <v>531</v>
      </c>
      <c r="H481" s="1012" t="s">
        <v>532</v>
      </c>
      <c r="I481" s="1013" t="s">
        <v>115</v>
      </c>
      <c r="J481" s="1014"/>
      <c r="K481" s="1014"/>
      <c r="L481" s="1015">
        <v>0</v>
      </c>
      <c r="M481" s="1016">
        <f>'[1]Aneks Nr. 3'!N258</f>
        <v>0</v>
      </c>
    </row>
    <row r="482" spans="1:13" ht="60">
      <c r="A482" s="693"/>
      <c r="B482" s="693"/>
      <c r="C482" s="1009" t="s">
        <v>337</v>
      </c>
      <c r="D482" s="1010" t="s">
        <v>356</v>
      </c>
      <c r="E482" s="1011" t="s">
        <v>33</v>
      </c>
      <c r="F482" s="1010"/>
      <c r="G482" s="1010" t="s">
        <v>531</v>
      </c>
      <c r="H482" s="1012" t="s">
        <v>532</v>
      </c>
      <c r="I482" s="1012" t="s">
        <v>116</v>
      </c>
      <c r="J482" s="1014">
        <v>0</v>
      </c>
      <c r="K482" s="1014">
        <v>0</v>
      </c>
      <c r="L482" s="1015">
        <v>0</v>
      </c>
      <c r="M482" s="1016">
        <f>'[1]Aneks Nr. 3'!O258</f>
        <v>0</v>
      </c>
    </row>
    <row r="483" spans="1:13" ht="60">
      <c r="A483" s="693"/>
      <c r="B483" s="693"/>
      <c r="C483" s="1009" t="s">
        <v>337</v>
      </c>
      <c r="D483" s="1010" t="s">
        <v>356</v>
      </c>
      <c r="E483" s="1011" t="s">
        <v>33</v>
      </c>
      <c r="F483" s="1010"/>
      <c r="G483" s="1010" t="s">
        <v>531</v>
      </c>
      <c r="H483" s="1012" t="s">
        <v>532</v>
      </c>
      <c r="I483" s="1012" t="s">
        <v>117</v>
      </c>
      <c r="J483" s="1014">
        <v>0</v>
      </c>
      <c r="K483" s="1014">
        <v>0</v>
      </c>
      <c r="L483" s="1015">
        <v>0</v>
      </c>
      <c r="M483" s="1016">
        <v>0</v>
      </c>
    </row>
    <row r="484" spans="1:13" ht="36">
      <c r="A484" s="693"/>
      <c r="B484" s="693"/>
      <c r="C484" s="1009"/>
      <c r="D484" s="1010"/>
      <c r="E484" s="1011"/>
      <c r="F484" s="1010"/>
      <c r="G484" s="1010"/>
      <c r="H484" s="1024" t="s">
        <v>118</v>
      </c>
      <c r="I484" s="1025"/>
      <c r="J484" s="1026">
        <v>0</v>
      </c>
      <c r="K484" s="1026">
        <v>0</v>
      </c>
      <c r="L484" s="1027">
        <v>0</v>
      </c>
      <c r="M484" s="1028">
        <f>M483-L483</f>
        <v>0</v>
      </c>
    </row>
    <row r="485" spans="1:13" ht="24">
      <c r="A485" s="693"/>
      <c r="B485" s="693"/>
      <c r="C485" s="1009" t="s">
        <v>337</v>
      </c>
      <c r="D485" s="1010" t="s">
        <v>356</v>
      </c>
      <c r="E485" s="1011" t="s">
        <v>33</v>
      </c>
      <c r="F485" s="1010"/>
      <c r="G485" s="1010" t="s">
        <v>465</v>
      </c>
      <c r="H485" s="1012" t="s">
        <v>466</v>
      </c>
      <c r="I485" s="1013" t="s">
        <v>107</v>
      </c>
      <c r="J485" s="1014"/>
      <c r="K485" s="1014"/>
      <c r="L485" s="1015"/>
      <c r="M485" s="1016">
        <f>'[1]Aneks Nr. 3'!H259</f>
        <v>0</v>
      </c>
    </row>
    <row r="486" spans="1:13" ht="24">
      <c r="A486" s="693"/>
      <c r="B486" s="693"/>
      <c r="C486" s="1009" t="s">
        <v>337</v>
      </c>
      <c r="D486" s="1010" t="s">
        <v>356</v>
      </c>
      <c r="E486" s="1011" t="s">
        <v>33</v>
      </c>
      <c r="F486" s="1010"/>
      <c r="G486" s="1010" t="s">
        <v>465</v>
      </c>
      <c r="H486" s="1012" t="s">
        <v>466</v>
      </c>
      <c r="I486" s="1011" t="s">
        <v>108</v>
      </c>
      <c r="J486" s="1017">
        <v>0</v>
      </c>
      <c r="K486" s="1017">
        <v>0</v>
      </c>
      <c r="L486" s="1018">
        <v>0</v>
      </c>
      <c r="M486" s="1016">
        <f>'[1]Aneks Nr. 3'!I259</f>
        <v>0</v>
      </c>
    </row>
    <row r="487" spans="1:13" ht="24">
      <c r="A487" s="693"/>
      <c r="B487" s="693"/>
      <c r="C487" s="1009" t="s">
        <v>337</v>
      </c>
      <c r="D487" s="1010" t="s">
        <v>356</v>
      </c>
      <c r="E487" s="1011" t="s">
        <v>33</v>
      </c>
      <c r="F487" s="1010"/>
      <c r="G487" s="1010" t="s">
        <v>465</v>
      </c>
      <c r="H487" s="1012" t="s">
        <v>466</v>
      </c>
      <c r="I487" s="1012" t="s">
        <v>109</v>
      </c>
      <c r="J487" s="1014">
        <v>0</v>
      </c>
      <c r="K487" s="1014">
        <v>0</v>
      </c>
      <c r="L487" s="1015">
        <v>0</v>
      </c>
      <c r="M487" s="1016">
        <v>0</v>
      </c>
    </row>
    <row r="488" spans="1:13" ht="36">
      <c r="A488" s="693"/>
      <c r="B488" s="693"/>
      <c r="C488" s="1009"/>
      <c r="D488" s="1010"/>
      <c r="E488" s="1011"/>
      <c r="F488" s="1010"/>
      <c r="G488" s="1010"/>
      <c r="H488" s="1019" t="s">
        <v>110</v>
      </c>
      <c r="I488" s="1020"/>
      <c r="J488" s="1021">
        <v>0</v>
      </c>
      <c r="K488" s="1021">
        <v>0</v>
      </c>
      <c r="L488" s="1022">
        <v>0</v>
      </c>
      <c r="M488" s="1023">
        <f>M487-L487</f>
        <v>0</v>
      </c>
    </row>
    <row r="489" spans="1:13" ht="24">
      <c r="A489" s="693"/>
      <c r="B489" s="693"/>
      <c r="C489" s="1009" t="s">
        <v>337</v>
      </c>
      <c r="D489" s="1010" t="s">
        <v>356</v>
      </c>
      <c r="E489" s="1011" t="s">
        <v>33</v>
      </c>
      <c r="F489" s="1010"/>
      <c r="G489" s="1010" t="s">
        <v>465</v>
      </c>
      <c r="H489" s="1012" t="s">
        <v>466</v>
      </c>
      <c r="I489" s="1013" t="s">
        <v>111</v>
      </c>
      <c r="J489" s="1014"/>
      <c r="K489" s="1014"/>
      <c r="L489" s="1015">
        <v>1</v>
      </c>
      <c r="M489" s="1016">
        <f>'[1]Aneks Nr. 3'!N259</f>
        <v>0</v>
      </c>
    </row>
    <row r="490" spans="1:13" ht="24">
      <c r="A490" s="693"/>
      <c r="B490" s="693"/>
      <c r="C490" s="1009" t="s">
        <v>337</v>
      </c>
      <c r="D490" s="1010" t="s">
        <v>356</v>
      </c>
      <c r="E490" s="1011" t="s">
        <v>33</v>
      </c>
      <c r="F490" s="1010"/>
      <c r="G490" s="1010" t="s">
        <v>465</v>
      </c>
      <c r="H490" s="1012" t="s">
        <v>466</v>
      </c>
      <c r="I490" s="1012" t="s">
        <v>112</v>
      </c>
      <c r="J490" s="1014">
        <v>0</v>
      </c>
      <c r="K490" s="1014">
        <v>0</v>
      </c>
      <c r="L490" s="1015">
        <v>28820000</v>
      </c>
      <c r="M490" s="1016">
        <f>'[1]Aneks Nr. 3'!L259</f>
        <v>0</v>
      </c>
    </row>
    <row r="491" spans="1:13" ht="24">
      <c r="A491" s="693"/>
      <c r="B491" s="693"/>
      <c r="C491" s="1009" t="s">
        <v>337</v>
      </c>
      <c r="D491" s="1010" t="s">
        <v>356</v>
      </c>
      <c r="E491" s="1011" t="s">
        <v>33</v>
      </c>
      <c r="F491" s="1010"/>
      <c r="G491" s="1010" t="s">
        <v>465</v>
      </c>
      <c r="H491" s="1012" t="s">
        <v>466</v>
      </c>
      <c r="I491" s="1012" t="s">
        <v>113</v>
      </c>
      <c r="J491" s="1014">
        <v>0</v>
      </c>
      <c r="K491" s="1014">
        <v>0</v>
      </c>
      <c r="L491" s="1015">
        <v>28820000</v>
      </c>
      <c r="M491" s="1016">
        <v>0</v>
      </c>
    </row>
    <row r="492" spans="1:13" ht="36">
      <c r="A492" s="693"/>
      <c r="B492" s="693"/>
      <c r="C492" s="1009"/>
      <c r="D492" s="1010"/>
      <c r="E492" s="1011"/>
      <c r="F492" s="1010"/>
      <c r="G492" s="1010"/>
      <c r="H492" s="1019" t="s">
        <v>114</v>
      </c>
      <c r="I492" s="1020"/>
      <c r="J492" s="1021">
        <v>0</v>
      </c>
      <c r="K492" s="1021">
        <v>0</v>
      </c>
      <c r="L492" s="1022">
        <v>28820000</v>
      </c>
      <c r="M492" s="1023">
        <f>M491-L491</f>
        <v>-28820000</v>
      </c>
    </row>
    <row r="493" spans="1:13" ht="24">
      <c r="A493" s="693"/>
      <c r="B493" s="693"/>
      <c r="C493" s="1009" t="s">
        <v>337</v>
      </c>
      <c r="D493" s="1010" t="s">
        <v>356</v>
      </c>
      <c r="E493" s="1011" t="s">
        <v>33</v>
      </c>
      <c r="F493" s="1010"/>
      <c r="G493" s="1010" t="s">
        <v>465</v>
      </c>
      <c r="H493" s="1012" t="s">
        <v>466</v>
      </c>
      <c r="I493" s="1013" t="s">
        <v>115</v>
      </c>
      <c r="J493" s="1014"/>
      <c r="K493" s="1014"/>
      <c r="L493" s="1015">
        <v>1</v>
      </c>
      <c r="M493" s="1016">
        <f>'[1]Aneks Nr. 3'!N259</f>
        <v>0</v>
      </c>
    </row>
    <row r="494" spans="1:13" ht="24">
      <c r="A494" s="693"/>
      <c r="B494" s="693"/>
      <c r="C494" s="1009" t="s">
        <v>337</v>
      </c>
      <c r="D494" s="1010" t="s">
        <v>356</v>
      </c>
      <c r="E494" s="1011" t="s">
        <v>33</v>
      </c>
      <c r="F494" s="1010"/>
      <c r="G494" s="1010" t="s">
        <v>465</v>
      </c>
      <c r="H494" s="1012" t="s">
        <v>466</v>
      </c>
      <c r="I494" s="1012" t="s">
        <v>116</v>
      </c>
      <c r="J494" s="1014">
        <v>0</v>
      </c>
      <c r="K494" s="1014">
        <v>0</v>
      </c>
      <c r="L494" s="1015">
        <v>28819550</v>
      </c>
      <c r="M494" s="1016">
        <f>'[1]Aneks Nr. 3'!O259</f>
        <v>0</v>
      </c>
    </row>
    <row r="495" spans="1:13" ht="24">
      <c r="A495" s="693"/>
      <c r="B495" s="693"/>
      <c r="C495" s="1009" t="s">
        <v>337</v>
      </c>
      <c r="D495" s="1010" t="s">
        <v>356</v>
      </c>
      <c r="E495" s="1011" t="s">
        <v>33</v>
      </c>
      <c r="F495" s="1010"/>
      <c r="G495" s="1010" t="s">
        <v>465</v>
      </c>
      <c r="H495" s="1012" t="s">
        <v>466</v>
      </c>
      <c r="I495" s="1012" t="s">
        <v>117</v>
      </c>
      <c r="J495" s="1014">
        <v>0</v>
      </c>
      <c r="K495" s="1014">
        <v>0</v>
      </c>
      <c r="L495" s="1015">
        <v>28819550</v>
      </c>
      <c r="M495" s="1016">
        <v>0</v>
      </c>
    </row>
    <row r="496" spans="1:13" ht="36">
      <c r="A496" s="693"/>
      <c r="B496" s="693"/>
      <c r="C496" s="1009"/>
      <c r="D496" s="1010"/>
      <c r="E496" s="1011"/>
      <c r="F496" s="1010"/>
      <c r="G496" s="1010"/>
      <c r="H496" s="1024" t="s">
        <v>118</v>
      </c>
      <c r="I496" s="1025"/>
      <c r="J496" s="1026">
        <v>0</v>
      </c>
      <c r="K496" s="1026">
        <v>0</v>
      </c>
      <c r="L496" s="1027">
        <f>L495-K495</f>
        <v>28819550</v>
      </c>
      <c r="M496" s="1028">
        <f>M495-L495</f>
        <v>-28819550</v>
      </c>
    </row>
    <row r="497" spans="1:13" ht="96">
      <c r="A497" s="693"/>
      <c r="B497" s="693"/>
      <c r="C497" s="1009" t="s">
        <v>337</v>
      </c>
      <c r="D497" s="1010" t="s">
        <v>356</v>
      </c>
      <c r="E497" s="1011" t="s">
        <v>33</v>
      </c>
      <c r="F497" s="1010"/>
      <c r="G497" s="1010" t="s">
        <v>467</v>
      </c>
      <c r="H497" s="1012" t="s">
        <v>484</v>
      </c>
      <c r="I497" s="1013" t="s">
        <v>107</v>
      </c>
      <c r="J497" s="1014">
        <v>0</v>
      </c>
      <c r="K497" s="1014">
        <v>0</v>
      </c>
      <c r="L497" s="1015">
        <v>1</v>
      </c>
      <c r="M497" s="1016">
        <v>2</v>
      </c>
    </row>
    <row r="498" spans="1:13" ht="96">
      <c r="A498" s="693"/>
      <c r="B498" s="693"/>
      <c r="C498" s="1009" t="s">
        <v>337</v>
      </c>
      <c r="D498" s="1010" t="s">
        <v>356</v>
      </c>
      <c r="E498" s="1011" t="s">
        <v>33</v>
      </c>
      <c r="F498" s="1010"/>
      <c r="G498" s="1010" t="s">
        <v>467</v>
      </c>
      <c r="H498" s="1012" t="s">
        <v>484</v>
      </c>
      <c r="I498" s="1011" t="s">
        <v>108</v>
      </c>
      <c r="J498" s="1017">
        <v>0</v>
      </c>
      <c r="K498" s="1017">
        <v>0</v>
      </c>
      <c r="L498" s="1018">
        <v>42114600</v>
      </c>
      <c r="M498" s="1016">
        <v>20000000</v>
      </c>
    </row>
    <row r="499" spans="1:13" ht="96">
      <c r="A499" s="693"/>
      <c r="B499" s="693"/>
      <c r="C499" s="1009" t="s">
        <v>337</v>
      </c>
      <c r="D499" s="1010" t="s">
        <v>356</v>
      </c>
      <c r="E499" s="1011" t="s">
        <v>33</v>
      </c>
      <c r="F499" s="1010"/>
      <c r="G499" s="1010" t="s">
        <v>467</v>
      </c>
      <c r="H499" s="1012" t="s">
        <v>484</v>
      </c>
      <c r="I499" s="1012" t="s">
        <v>109</v>
      </c>
      <c r="J499" s="1014">
        <v>0</v>
      </c>
      <c r="K499" s="1014">
        <v>0</v>
      </c>
      <c r="L499" s="1015">
        <v>42114600</v>
      </c>
      <c r="M499" s="1016">
        <f>M498/M497</f>
        <v>10000000</v>
      </c>
    </row>
    <row r="500" spans="1:13" ht="36">
      <c r="A500" s="693"/>
      <c r="B500" s="693"/>
      <c r="C500" s="1009"/>
      <c r="D500" s="1010"/>
      <c r="E500" s="1011"/>
      <c r="F500" s="1010"/>
      <c r="G500" s="1010"/>
      <c r="H500" s="1019" t="s">
        <v>110</v>
      </c>
      <c r="I500" s="1020"/>
      <c r="J500" s="1021">
        <v>0</v>
      </c>
      <c r="K500" s="1021">
        <v>0</v>
      </c>
      <c r="L500" s="1022">
        <v>42114600</v>
      </c>
      <c r="M500" s="1023">
        <f>M499-L499</f>
        <v>-32114600</v>
      </c>
    </row>
    <row r="501" spans="1:13" ht="96">
      <c r="A501" s="693"/>
      <c r="B501" s="693"/>
      <c r="C501" s="1009" t="s">
        <v>337</v>
      </c>
      <c r="D501" s="1010" t="s">
        <v>356</v>
      </c>
      <c r="E501" s="1011" t="s">
        <v>33</v>
      </c>
      <c r="F501" s="1010"/>
      <c r="G501" s="1010" t="s">
        <v>467</v>
      </c>
      <c r="H501" s="1012" t="s">
        <v>484</v>
      </c>
      <c r="I501" s="1013" t="s">
        <v>111</v>
      </c>
      <c r="J501" s="1014"/>
      <c r="K501" s="1014"/>
      <c r="L501" s="1015">
        <v>1</v>
      </c>
      <c r="M501" s="1016">
        <v>2</v>
      </c>
    </row>
    <row r="502" spans="1:13" ht="96">
      <c r="A502" s="693"/>
      <c r="B502" s="693"/>
      <c r="C502" s="1009" t="s">
        <v>337</v>
      </c>
      <c r="D502" s="1010" t="s">
        <v>356</v>
      </c>
      <c r="E502" s="1011" t="s">
        <v>33</v>
      </c>
      <c r="F502" s="1010"/>
      <c r="G502" s="1010" t="s">
        <v>467</v>
      </c>
      <c r="H502" s="1012" t="s">
        <v>484</v>
      </c>
      <c r="I502" s="1012" t="s">
        <v>112</v>
      </c>
      <c r="J502" s="1014">
        <v>0</v>
      </c>
      <c r="K502" s="1014">
        <v>0</v>
      </c>
      <c r="L502" s="1015">
        <v>42114600</v>
      </c>
      <c r="M502" s="1016">
        <v>20000000</v>
      </c>
    </row>
    <row r="503" spans="1:13" ht="96">
      <c r="A503" s="693"/>
      <c r="B503" s="693"/>
      <c r="C503" s="1009" t="s">
        <v>337</v>
      </c>
      <c r="D503" s="1010" t="s">
        <v>356</v>
      </c>
      <c r="E503" s="1011" t="s">
        <v>33</v>
      </c>
      <c r="F503" s="1010"/>
      <c r="G503" s="1010" t="s">
        <v>467</v>
      </c>
      <c r="H503" s="1012" t="s">
        <v>484</v>
      </c>
      <c r="I503" s="1012" t="s">
        <v>113</v>
      </c>
      <c r="J503" s="1014">
        <v>0</v>
      </c>
      <c r="K503" s="1014">
        <v>0</v>
      </c>
      <c r="L503" s="1015">
        <v>42114600</v>
      </c>
      <c r="M503" s="1016">
        <f>M502/M501</f>
        <v>10000000</v>
      </c>
    </row>
    <row r="504" spans="1:13" ht="36">
      <c r="A504" s="693"/>
      <c r="B504" s="693"/>
      <c r="C504" s="1009"/>
      <c r="D504" s="1010"/>
      <c r="E504" s="1011"/>
      <c r="F504" s="1010"/>
      <c r="G504" s="1010"/>
      <c r="H504" s="1019" t="s">
        <v>114</v>
      </c>
      <c r="I504" s="1020"/>
      <c r="J504" s="1021">
        <v>0</v>
      </c>
      <c r="K504" s="1021">
        <v>0</v>
      </c>
      <c r="L504" s="1022">
        <v>42114600</v>
      </c>
      <c r="M504" s="1023">
        <f>M503-L503</f>
        <v>-32114600</v>
      </c>
    </row>
    <row r="505" spans="1:13" ht="96">
      <c r="A505" s="693"/>
      <c r="B505" s="693"/>
      <c r="C505" s="1009" t="s">
        <v>337</v>
      </c>
      <c r="D505" s="1010" t="s">
        <v>356</v>
      </c>
      <c r="E505" s="1011" t="s">
        <v>33</v>
      </c>
      <c r="F505" s="1010"/>
      <c r="G505" s="1010" t="s">
        <v>467</v>
      </c>
      <c r="H505" s="1012" t="s">
        <v>484</v>
      </c>
      <c r="I505" s="1013" t="s">
        <v>115</v>
      </c>
      <c r="J505" s="1014"/>
      <c r="K505" s="1014"/>
      <c r="L505" s="1015">
        <v>0</v>
      </c>
      <c r="M505" s="1016">
        <v>2</v>
      </c>
    </row>
    <row r="506" spans="1:13" ht="96">
      <c r="A506" s="693"/>
      <c r="B506" s="693"/>
      <c r="C506" s="1009" t="s">
        <v>337</v>
      </c>
      <c r="D506" s="1010" t="s">
        <v>356</v>
      </c>
      <c r="E506" s="1011" t="s">
        <v>33</v>
      </c>
      <c r="F506" s="1010"/>
      <c r="G506" s="1010" t="s">
        <v>467</v>
      </c>
      <c r="H506" s="1012" t="s">
        <v>484</v>
      </c>
      <c r="I506" s="1012" t="s">
        <v>116</v>
      </c>
      <c r="J506" s="1014">
        <v>0</v>
      </c>
      <c r="K506" s="1014">
        <v>0</v>
      </c>
      <c r="L506" s="1015">
        <v>0</v>
      </c>
      <c r="M506" s="1016">
        <v>20000000</v>
      </c>
    </row>
    <row r="507" spans="1:13" ht="96">
      <c r="A507" s="693"/>
      <c r="B507" s="693"/>
      <c r="C507" s="1009" t="s">
        <v>337</v>
      </c>
      <c r="D507" s="1010" t="s">
        <v>356</v>
      </c>
      <c r="E507" s="1011" t="s">
        <v>33</v>
      </c>
      <c r="F507" s="1010"/>
      <c r="G507" s="1010" t="s">
        <v>467</v>
      </c>
      <c r="H507" s="1012" t="s">
        <v>484</v>
      </c>
      <c r="I507" s="1012" t="s">
        <v>117</v>
      </c>
      <c r="J507" s="1014">
        <v>0</v>
      </c>
      <c r="K507" s="1014">
        <v>0</v>
      </c>
      <c r="L507" s="1015">
        <v>0</v>
      </c>
      <c r="M507" s="1016">
        <f>M506/M505</f>
        <v>10000000</v>
      </c>
    </row>
    <row r="508" spans="1:13" ht="36">
      <c r="A508" s="693"/>
      <c r="B508" s="693"/>
      <c r="C508" s="1009"/>
      <c r="D508" s="1010"/>
      <c r="E508" s="1011"/>
      <c r="F508" s="1010"/>
      <c r="G508" s="1010"/>
      <c r="H508" s="1024" t="s">
        <v>118</v>
      </c>
      <c r="I508" s="1025"/>
      <c r="J508" s="1026">
        <v>0</v>
      </c>
      <c r="K508" s="1026">
        <v>0</v>
      </c>
      <c r="L508" s="1027">
        <v>0</v>
      </c>
      <c r="M508" s="1028">
        <f>M507-L507</f>
        <v>10000000</v>
      </c>
    </row>
    <row r="509" spans="1:13" ht="24">
      <c r="A509" s="693"/>
      <c r="B509" s="693"/>
      <c r="C509" s="1009" t="s">
        <v>337</v>
      </c>
      <c r="D509" s="1010" t="s">
        <v>356</v>
      </c>
      <c r="E509" s="1011" t="s">
        <v>33</v>
      </c>
      <c r="F509" s="1010"/>
      <c r="G509" s="1010" t="s">
        <v>318</v>
      </c>
      <c r="H509" s="1012" t="s">
        <v>319</v>
      </c>
      <c r="I509" s="1013" t="s">
        <v>107</v>
      </c>
      <c r="J509" s="1014">
        <v>10</v>
      </c>
      <c r="K509" s="1014">
        <v>12</v>
      </c>
      <c r="L509" s="1015">
        <v>17</v>
      </c>
      <c r="M509" s="1016">
        <f>'[1]Aneks Nr. 3'!H252</f>
        <v>0</v>
      </c>
    </row>
    <row r="510" spans="1:13" ht="24">
      <c r="A510" s="693"/>
      <c r="B510" s="693"/>
      <c r="C510" s="1009" t="s">
        <v>337</v>
      </c>
      <c r="D510" s="1010" t="s">
        <v>356</v>
      </c>
      <c r="E510" s="1011" t="s">
        <v>33</v>
      </c>
      <c r="F510" s="1010"/>
      <c r="G510" s="1010" t="s">
        <v>318</v>
      </c>
      <c r="H510" s="1012" t="s">
        <v>319</v>
      </c>
      <c r="I510" s="1011" t="s">
        <v>108</v>
      </c>
      <c r="J510" s="1017">
        <v>61000000</v>
      </c>
      <c r="K510" s="1017">
        <v>73000000</v>
      </c>
      <c r="L510" s="1018">
        <v>6171660</v>
      </c>
      <c r="M510" s="1016">
        <f>'[1]Aneks Nr. 3'!I252</f>
        <v>0</v>
      </c>
    </row>
    <row r="511" spans="1:13" ht="24">
      <c r="A511" s="693"/>
      <c r="B511" s="693"/>
      <c r="C511" s="1009" t="s">
        <v>337</v>
      </c>
      <c r="D511" s="1010" t="s">
        <v>356</v>
      </c>
      <c r="E511" s="1011" t="s">
        <v>33</v>
      </c>
      <c r="F511" s="1010"/>
      <c r="G511" s="1010" t="s">
        <v>318</v>
      </c>
      <c r="H511" s="1012" t="s">
        <v>319</v>
      </c>
      <c r="I511" s="1012" t="s">
        <v>109</v>
      </c>
      <c r="J511" s="1014">
        <v>6100000</v>
      </c>
      <c r="K511" s="1014">
        <v>6083333</v>
      </c>
      <c r="L511" s="1015">
        <v>363038.82352941175</v>
      </c>
      <c r="M511" s="1016">
        <v>0</v>
      </c>
    </row>
    <row r="512" spans="1:13" ht="36">
      <c r="A512" s="693"/>
      <c r="B512" s="693"/>
      <c r="C512" s="1009"/>
      <c r="D512" s="1010"/>
      <c r="E512" s="1011"/>
      <c r="F512" s="1010"/>
      <c r="G512" s="1010"/>
      <c r="H512" s="1019" t="s">
        <v>110</v>
      </c>
      <c r="I512" s="1020"/>
      <c r="J512" s="1021">
        <v>-483333</v>
      </c>
      <c r="K512" s="1021">
        <v>-16667</v>
      </c>
      <c r="L512" s="1022">
        <v>-5720294.176470588</v>
      </c>
      <c r="M512" s="1023">
        <f>M511-L511</f>
        <v>-363038.82352941175</v>
      </c>
    </row>
    <row r="513" spans="1:16" ht="24">
      <c r="A513" s="693"/>
      <c r="B513" s="693"/>
      <c r="C513" s="1009" t="s">
        <v>337</v>
      </c>
      <c r="D513" s="1010" t="s">
        <v>356</v>
      </c>
      <c r="E513" s="1011" t="s">
        <v>33</v>
      </c>
      <c r="F513" s="1010"/>
      <c r="G513" s="1010" t="s">
        <v>318</v>
      </c>
      <c r="H513" s="1012" t="s">
        <v>319</v>
      </c>
      <c r="I513" s="1013" t="s">
        <v>111</v>
      </c>
      <c r="J513" s="1014">
        <v>10</v>
      </c>
      <c r="K513" s="1014">
        <v>12</v>
      </c>
      <c r="L513" s="1015">
        <v>17</v>
      </c>
      <c r="M513" s="1016">
        <f>'[1]Aneks Nr. 3'!K252</f>
        <v>0</v>
      </c>
    </row>
    <row r="514" spans="1:16" ht="24">
      <c r="A514" s="693"/>
      <c r="B514" s="693"/>
      <c r="C514" s="1009" t="s">
        <v>337</v>
      </c>
      <c r="D514" s="1010" t="s">
        <v>356</v>
      </c>
      <c r="E514" s="1011" t="s">
        <v>33</v>
      </c>
      <c r="F514" s="1010"/>
      <c r="G514" s="1010" t="s">
        <v>318</v>
      </c>
      <c r="H514" s="1012" t="s">
        <v>319</v>
      </c>
      <c r="I514" s="1012" t="s">
        <v>112</v>
      </c>
      <c r="J514" s="1014">
        <v>81000000</v>
      </c>
      <c r="K514" s="1014">
        <v>73000000</v>
      </c>
      <c r="L514" s="1015">
        <v>6171660</v>
      </c>
      <c r="M514" s="1016">
        <f>'[1]Aneks Nr. 3'!L252</f>
        <v>0</v>
      </c>
    </row>
    <row r="515" spans="1:16" ht="24">
      <c r="A515" s="693"/>
      <c r="B515" s="693"/>
      <c r="C515" s="1009" t="s">
        <v>337</v>
      </c>
      <c r="D515" s="1010" t="s">
        <v>356</v>
      </c>
      <c r="E515" s="1011" t="s">
        <v>33</v>
      </c>
      <c r="F515" s="1010"/>
      <c r="G515" s="1010" t="s">
        <v>318</v>
      </c>
      <c r="H515" s="1012" t="s">
        <v>319</v>
      </c>
      <c r="I515" s="1012" t="s">
        <v>113</v>
      </c>
      <c r="J515" s="1014">
        <v>8100000</v>
      </c>
      <c r="K515" s="1014">
        <v>6083333</v>
      </c>
      <c r="L515" s="1015">
        <v>363038.82352941175</v>
      </c>
      <c r="M515" s="1016">
        <v>0</v>
      </c>
    </row>
    <row r="516" spans="1:16" ht="36">
      <c r="A516" s="693"/>
      <c r="B516" s="693"/>
      <c r="C516" s="1009"/>
      <c r="D516" s="1010"/>
      <c r="E516" s="1011"/>
      <c r="F516" s="1010"/>
      <c r="G516" s="1010"/>
      <c r="H516" s="1019" t="s">
        <v>114</v>
      </c>
      <c r="I516" s="1020"/>
      <c r="J516" s="1021">
        <v>-13691667</v>
      </c>
      <c r="K516" s="1021">
        <v>-2016667</v>
      </c>
      <c r="L516" s="1022">
        <v>-5720294.176470588</v>
      </c>
      <c r="M516" s="1023">
        <f>M515-L515</f>
        <v>-363038.82352941175</v>
      </c>
    </row>
    <row r="517" spans="1:16" ht="24">
      <c r="A517" s="693"/>
      <c r="B517" s="693"/>
      <c r="C517" s="1009" t="s">
        <v>337</v>
      </c>
      <c r="D517" s="1010" t="s">
        <v>356</v>
      </c>
      <c r="E517" s="1011" t="s">
        <v>33</v>
      </c>
      <c r="F517" s="1010"/>
      <c r="G517" s="1010" t="s">
        <v>318</v>
      </c>
      <c r="H517" s="1012" t="s">
        <v>319</v>
      </c>
      <c r="I517" s="1013" t="s">
        <v>115</v>
      </c>
      <c r="J517" s="1014">
        <v>10</v>
      </c>
      <c r="K517" s="1014">
        <v>4</v>
      </c>
      <c r="L517" s="1015">
        <v>15</v>
      </c>
      <c r="M517" s="1016">
        <f>'[1]Aneks Nr. 3'!N252</f>
        <v>0</v>
      </c>
    </row>
    <row r="518" spans="1:16" ht="24">
      <c r="A518" s="693"/>
      <c r="B518" s="693"/>
      <c r="C518" s="1009" t="s">
        <v>337</v>
      </c>
      <c r="D518" s="1010" t="s">
        <v>356</v>
      </c>
      <c r="E518" s="1011" t="s">
        <v>33</v>
      </c>
      <c r="F518" s="1010"/>
      <c r="G518" s="1010" t="s">
        <v>318</v>
      </c>
      <c r="H518" s="1012" t="s">
        <v>319</v>
      </c>
      <c r="I518" s="1012" t="s">
        <v>116</v>
      </c>
      <c r="J518" s="1014">
        <v>77220000</v>
      </c>
      <c r="K518" s="1014">
        <v>24711600</v>
      </c>
      <c r="L518" s="1015">
        <v>2743400</v>
      </c>
      <c r="M518" s="1016">
        <f>'[1]Aneks Nr. 3'!O252</f>
        <v>0</v>
      </c>
    </row>
    <row r="519" spans="1:16" ht="24">
      <c r="A519" s="693"/>
      <c r="B519" s="693"/>
      <c r="C519" s="1009" t="s">
        <v>337</v>
      </c>
      <c r="D519" s="1010" t="s">
        <v>356</v>
      </c>
      <c r="E519" s="1011" t="s">
        <v>33</v>
      </c>
      <c r="F519" s="1010"/>
      <c r="G519" s="1010" t="s">
        <v>318</v>
      </c>
      <c r="H519" s="1012" t="s">
        <v>319</v>
      </c>
      <c r="I519" s="1012" t="s">
        <v>117</v>
      </c>
      <c r="J519" s="1014">
        <v>7722000</v>
      </c>
      <c r="K519" s="1014">
        <v>6177900</v>
      </c>
      <c r="L519" s="1015">
        <v>182893.33333333334</v>
      </c>
      <c r="M519" s="1016">
        <v>0</v>
      </c>
    </row>
    <row r="520" spans="1:16" ht="36">
      <c r="A520" s="693"/>
      <c r="B520" s="693"/>
      <c r="C520" s="1009"/>
      <c r="D520" s="1010"/>
      <c r="E520" s="1011"/>
      <c r="F520" s="1010"/>
      <c r="G520" s="1010"/>
      <c r="H520" s="1024" t="s">
        <v>118</v>
      </c>
      <c r="I520" s="1025"/>
      <c r="J520" s="1026" t="e">
        <f>J519-#REF!</f>
        <v>#REF!</v>
      </c>
      <c r="K520" s="1026">
        <f>K519-J519</f>
        <v>-1544100</v>
      </c>
      <c r="L520" s="1027">
        <f>L519-K519</f>
        <v>-5995006.666666667</v>
      </c>
      <c r="M520" s="1028">
        <f>M519-L519</f>
        <v>-182893.33333333334</v>
      </c>
      <c r="P520" s="215"/>
    </row>
    <row r="521" spans="1:16">
      <c r="A521" s="693"/>
      <c r="B521" s="693"/>
      <c r="C521" s="1009" t="s">
        <v>337</v>
      </c>
      <c r="D521" s="1010" t="s">
        <v>356</v>
      </c>
      <c r="E521" s="1011" t="s">
        <v>33</v>
      </c>
      <c r="F521" s="1010"/>
      <c r="G521" s="1010" t="s">
        <v>164</v>
      </c>
      <c r="H521" s="1012" t="s">
        <v>165</v>
      </c>
      <c r="I521" s="1013" t="s">
        <v>107</v>
      </c>
      <c r="J521" s="1014">
        <v>3</v>
      </c>
      <c r="K521" s="1014">
        <v>10</v>
      </c>
      <c r="L521" s="1015">
        <v>3</v>
      </c>
      <c r="M521" s="1016">
        <f>'[1]Aneks Nr. 3'!H253</f>
        <v>0</v>
      </c>
    </row>
    <row r="522" spans="1:16">
      <c r="A522" s="693"/>
      <c r="B522" s="693"/>
      <c r="C522" s="1009" t="s">
        <v>337</v>
      </c>
      <c r="D522" s="1010" t="s">
        <v>356</v>
      </c>
      <c r="E522" s="1011" t="s">
        <v>33</v>
      </c>
      <c r="F522" s="1010"/>
      <c r="G522" s="1010" t="s">
        <v>164</v>
      </c>
      <c r="H522" s="1012" t="s">
        <v>165</v>
      </c>
      <c r="I522" s="1011" t="s">
        <v>108</v>
      </c>
      <c r="J522" s="1017">
        <v>15000000</v>
      </c>
      <c r="K522" s="1017">
        <v>15000000</v>
      </c>
      <c r="L522" s="1018">
        <v>15000000</v>
      </c>
      <c r="M522" s="1016">
        <f>'[1]Aneks Nr. 3'!I253</f>
        <v>0</v>
      </c>
    </row>
    <row r="523" spans="1:16">
      <c r="A523" s="693"/>
      <c r="B523" s="693"/>
      <c r="C523" s="1009" t="s">
        <v>337</v>
      </c>
      <c r="D523" s="1010" t="s">
        <v>356</v>
      </c>
      <c r="E523" s="1011" t="s">
        <v>33</v>
      </c>
      <c r="F523" s="1010"/>
      <c r="G523" s="1010" t="s">
        <v>164</v>
      </c>
      <c r="H523" s="1012" t="s">
        <v>165</v>
      </c>
      <c r="I523" s="1012" t="s">
        <v>109</v>
      </c>
      <c r="J523" s="1014">
        <v>5000000</v>
      </c>
      <c r="K523" s="1014">
        <v>1500000</v>
      </c>
      <c r="L523" s="1015">
        <v>5000000</v>
      </c>
      <c r="M523" s="1016">
        <v>0</v>
      </c>
    </row>
    <row r="524" spans="1:16" ht="36">
      <c r="A524" s="693"/>
      <c r="B524" s="693"/>
      <c r="C524" s="1009"/>
      <c r="D524" s="1010"/>
      <c r="E524" s="1011"/>
      <c r="F524" s="1010"/>
      <c r="G524" s="1010"/>
      <c r="H524" s="1019" t="s">
        <v>110</v>
      </c>
      <c r="I524" s="1020"/>
      <c r="J524" s="1021">
        <v>2000000</v>
      </c>
      <c r="K524" s="1021">
        <v>-3500000</v>
      </c>
      <c r="L524" s="1022">
        <f>L523-K523</f>
        <v>3500000</v>
      </c>
      <c r="M524" s="1023">
        <f>M523-L523</f>
        <v>-5000000</v>
      </c>
    </row>
    <row r="525" spans="1:16">
      <c r="A525" s="693"/>
      <c r="B525" s="693"/>
      <c r="C525" s="1009" t="s">
        <v>337</v>
      </c>
      <c r="D525" s="1010" t="s">
        <v>356</v>
      </c>
      <c r="E525" s="1011" t="s">
        <v>33</v>
      </c>
      <c r="F525" s="1010"/>
      <c r="G525" s="1010" t="s">
        <v>164</v>
      </c>
      <c r="H525" s="1012" t="s">
        <v>165</v>
      </c>
      <c r="I525" s="1013" t="s">
        <v>111</v>
      </c>
      <c r="J525" s="1014">
        <v>3</v>
      </c>
      <c r="K525" s="1014">
        <v>10</v>
      </c>
      <c r="L525" s="1015">
        <v>3</v>
      </c>
      <c r="M525" s="1016">
        <f>'[1]Aneks Nr. 3'!K253</f>
        <v>0</v>
      </c>
    </row>
    <row r="526" spans="1:16">
      <c r="A526" s="693"/>
      <c r="B526" s="693"/>
      <c r="C526" s="1009" t="s">
        <v>337</v>
      </c>
      <c r="D526" s="1010" t="s">
        <v>356</v>
      </c>
      <c r="E526" s="1011" t="s">
        <v>33</v>
      </c>
      <c r="F526" s="1010"/>
      <c r="G526" s="1010" t="s">
        <v>164</v>
      </c>
      <c r="H526" s="1012" t="s">
        <v>165</v>
      </c>
      <c r="I526" s="1012" t="s">
        <v>112</v>
      </c>
      <c r="J526" s="1014">
        <v>0</v>
      </c>
      <c r="K526" s="1014">
        <v>1200000</v>
      </c>
      <c r="L526" s="1015">
        <v>12262259</v>
      </c>
      <c r="M526" s="1016">
        <f>'[1]Aneks Nr. 3'!L253</f>
        <v>0</v>
      </c>
    </row>
    <row r="527" spans="1:16">
      <c r="A527" s="693"/>
      <c r="B527" s="693"/>
      <c r="C527" s="1009" t="s">
        <v>337</v>
      </c>
      <c r="D527" s="1010" t="s">
        <v>356</v>
      </c>
      <c r="E527" s="1011" t="s">
        <v>33</v>
      </c>
      <c r="F527" s="1010"/>
      <c r="G527" s="1010" t="s">
        <v>164</v>
      </c>
      <c r="H527" s="1012" t="s">
        <v>165</v>
      </c>
      <c r="I527" s="1012" t="s">
        <v>113</v>
      </c>
      <c r="J527" s="1014">
        <v>0</v>
      </c>
      <c r="K527" s="1014">
        <v>120000</v>
      </c>
      <c r="L527" s="1015">
        <v>4087419.6666666665</v>
      </c>
      <c r="M527" s="1016">
        <v>0</v>
      </c>
    </row>
    <row r="528" spans="1:16" ht="36">
      <c r="A528" s="693"/>
      <c r="B528" s="693"/>
      <c r="C528" s="1009"/>
      <c r="D528" s="1010"/>
      <c r="E528" s="1011"/>
      <c r="F528" s="1010"/>
      <c r="G528" s="1010"/>
      <c r="H528" s="1019" t="s">
        <v>114</v>
      </c>
      <c r="I528" s="1020"/>
      <c r="J528" s="1021">
        <v>0</v>
      </c>
      <c r="K528" s="1021">
        <v>120000</v>
      </c>
      <c r="L528" s="1022">
        <v>3967419.6666666665</v>
      </c>
      <c r="M528" s="1023">
        <f>M527-L527</f>
        <v>-4087419.6666666665</v>
      </c>
    </row>
    <row r="529" spans="1:13">
      <c r="A529" s="693"/>
      <c r="B529" s="693"/>
      <c r="C529" s="1009" t="s">
        <v>337</v>
      </c>
      <c r="D529" s="1010" t="s">
        <v>356</v>
      </c>
      <c r="E529" s="1011" t="s">
        <v>33</v>
      </c>
      <c r="F529" s="1010"/>
      <c r="G529" s="1010" t="s">
        <v>164</v>
      </c>
      <c r="H529" s="1012" t="s">
        <v>165</v>
      </c>
      <c r="I529" s="1013" t="s">
        <v>115</v>
      </c>
      <c r="J529" s="1014"/>
      <c r="K529" s="1014">
        <v>9</v>
      </c>
      <c r="L529" s="1015">
        <v>2</v>
      </c>
      <c r="M529" s="1016">
        <f>'[1]Aneks Nr. 3'!N253</f>
        <v>0</v>
      </c>
    </row>
    <row r="530" spans="1:13">
      <c r="A530" s="693"/>
      <c r="B530" s="693"/>
      <c r="C530" s="1009" t="s">
        <v>337</v>
      </c>
      <c r="D530" s="1010" t="s">
        <v>356</v>
      </c>
      <c r="E530" s="1011" t="s">
        <v>33</v>
      </c>
      <c r="F530" s="1010"/>
      <c r="G530" s="1010" t="s">
        <v>164</v>
      </c>
      <c r="H530" s="1012" t="s">
        <v>165</v>
      </c>
      <c r="I530" s="1012" t="s">
        <v>116</v>
      </c>
      <c r="J530" s="1014">
        <v>0</v>
      </c>
      <c r="K530" s="1014">
        <v>988567</v>
      </c>
      <c r="L530" s="1015">
        <v>4919736</v>
      </c>
      <c r="M530" s="1016">
        <f>'[1]Aneks Nr. 3'!O253</f>
        <v>0</v>
      </c>
    </row>
    <row r="531" spans="1:13">
      <c r="A531" s="693"/>
      <c r="B531" s="693"/>
      <c r="C531" s="1009" t="s">
        <v>337</v>
      </c>
      <c r="D531" s="1010" t="s">
        <v>356</v>
      </c>
      <c r="E531" s="1011" t="s">
        <v>33</v>
      </c>
      <c r="F531" s="1010"/>
      <c r="G531" s="1010" t="s">
        <v>164</v>
      </c>
      <c r="H531" s="1012" t="s">
        <v>165</v>
      </c>
      <c r="I531" s="1012" t="s">
        <v>117</v>
      </c>
      <c r="J531" s="1014">
        <v>0</v>
      </c>
      <c r="K531" s="1014">
        <v>109841</v>
      </c>
      <c r="L531" s="1015">
        <v>2459868</v>
      </c>
      <c r="M531" s="1016">
        <v>0</v>
      </c>
    </row>
    <row r="532" spans="1:13" ht="36">
      <c r="A532" s="693"/>
      <c r="B532" s="693"/>
      <c r="C532" s="1009"/>
      <c r="D532" s="1010"/>
      <c r="E532" s="1011"/>
      <c r="F532" s="1010"/>
      <c r="G532" s="1010"/>
      <c r="H532" s="1024" t="s">
        <v>118</v>
      </c>
      <c r="I532" s="1025"/>
      <c r="J532" s="1026">
        <v>0</v>
      </c>
      <c r="K532" s="1026">
        <v>109841</v>
      </c>
      <c r="L532" s="1027">
        <v>2350027</v>
      </c>
      <c r="M532" s="1028">
        <f>M531-L531</f>
        <v>-2459868</v>
      </c>
    </row>
    <row r="533" spans="1:13">
      <c r="A533" s="693"/>
      <c r="B533" s="693"/>
      <c r="C533" s="1009" t="s">
        <v>337</v>
      </c>
      <c r="D533" s="1010" t="s">
        <v>356</v>
      </c>
      <c r="E533" s="1011" t="s">
        <v>33</v>
      </c>
      <c r="F533" s="1010"/>
      <c r="G533" s="1010" t="s">
        <v>542</v>
      </c>
      <c r="H533" s="1012" t="s">
        <v>561</v>
      </c>
      <c r="I533" s="1013" t="s">
        <v>107</v>
      </c>
      <c r="J533" s="1014">
        <v>0</v>
      </c>
      <c r="K533" s="1014">
        <v>0</v>
      </c>
      <c r="L533" s="1015">
        <v>0</v>
      </c>
      <c r="M533" s="1016">
        <v>1</v>
      </c>
    </row>
    <row r="534" spans="1:13">
      <c r="A534" s="693"/>
      <c r="B534" s="693"/>
      <c r="C534" s="1009" t="s">
        <v>337</v>
      </c>
      <c r="D534" s="1010" t="s">
        <v>356</v>
      </c>
      <c r="E534" s="1011" t="s">
        <v>33</v>
      </c>
      <c r="F534" s="1010"/>
      <c r="G534" s="1010" t="s">
        <v>542</v>
      </c>
      <c r="H534" s="1012" t="s">
        <v>561</v>
      </c>
      <c r="I534" s="1011" t="s">
        <v>108</v>
      </c>
      <c r="J534" s="1017">
        <v>0</v>
      </c>
      <c r="K534" s="1017">
        <v>0</v>
      </c>
      <c r="L534" s="1018">
        <v>0</v>
      </c>
      <c r="M534" s="1016">
        <v>1879198</v>
      </c>
    </row>
    <row r="535" spans="1:13">
      <c r="A535" s="693"/>
      <c r="B535" s="693"/>
      <c r="C535" s="1009" t="s">
        <v>337</v>
      </c>
      <c r="D535" s="1010" t="s">
        <v>356</v>
      </c>
      <c r="E535" s="1011" t="s">
        <v>33</v>
      </c>
      <c r="F535" s="1010"/>
      <c r="G535" s="1010" t="s">
        <v>542</v>
      </c>
      <c r="H535" s="1012" t="s">
        <v>561</v>
      </c>
      <c r="I535" s="1012" t="s">
        <v>109</v>
      </c>
      <c r="J535" s="1014">
        <v>0</v>
      </c>
      <c r="K535" s="1014">
        <v>0</v>
      </c>
      <c r="L535" s="1015">
        <v>0</v>
      </c>
      <c r="M535" s="1016">
        <f>M534/M533</f>
        <v>1879198</v>
      </c>
    </row>
    <row r="536" spans="1:13" ht="36">
      <c r="A536" s="693"/>
      <c r="B536" s="693"/>
      <c r="C536" s="1009"/>
      <c r="D536" s="1010"/>
      <c r="E536" s="1011"/>
      <c r="F536" s="1010"/>
      <c r="G536" s="1010"/>
      <c r="H536" s="1019" t="s">
        <v>110</v>
      </c>
      <c r="I536" s="1020"/>
      <c r="J536" s="1021">
        <v>0</v>
      </c>
      <c r="K536" s="1021">
        <v>0</v>
      </c>
      <c r="L536" s="1022">
        <v>0</v>
      </c>
      <c r="M536" s="1023">
        <f>M535-L535</f>
        <v>1879198</v>
      </c>
    </row>
    <row r="537" spans="1:13">
      <c r="A537" s="693"/>
      <c r="B537" s="693"/>
      <c r="C537" s="1009" t="s">
        <v>337</v>
      </c>
      <c r="D537" s="1010" t="s">
        <v>356</v>
      </c>
      <c r="E537" s="1011" t="s">
        <v>33</v>
      </c>
      <c r="F537" s="1010"/>
      <c r="G537" s="1010" t="s">
        <v>542</v>
      </c>
      <c r="H537" s="1012" t="s">
        <v>561</v>
      </c>
      <c r="I537" s="1013" t="s">
        <v>111</v>
      </c>
      <c r="J537" s="1014">
        <v>0</v>
      </c>
      <c r="K537" s="1014">
        <v>0</v>
      </c>
      <c r="L537" s="1015">
        <v>0</v>
      </c>
      <c r="M537" s="1016">
        <v>1</v>
      </c>
    </row>
    <row r="538" spans="1:13">
      <c r="A538" s="693"/>
      <c r="B538" s="693"/>
      <c r="C538" s="1009" t="s">
        <v>337</v>
      </c>
      <c r="D538" s="1010" t="s">
        <v>356</v>
      </c>
      <c r="E538" s="1011" t="s">
        <v>33</v>
      </c>
      <c r="F538" s="1010"/>
      <c r="G538" s="1010" t="s">
        <v>542</v>
      </c>
      <c r="H538" s="1012" t="s">
        <v>561</v>
      </c>
      <c r="I538" s="1012" t="s">
        <v>112</v>
      </c>
      <c r="J538" s="1014">
        <v>0</v>
      </c>
      <c r="K538" s="1014">
        <v>0</v>
      </c>
      <c r="L538" s="1015">
        <v>0</v>
      </c>
      <c r="M538" s="1016">
        <v>1879198</v>
      </c>
    </row>
    <row r="539" spans="1:13">
      <c r="A539" s="693"/>
      <c r="B539" s="693"/>
      <c r="C539" s="1009" t="s">
        <v>337</v>
      </c>
      <c r="D539" s="1010" t="s">
        <v>356</v>
      </c>
      <c r="E539" s="1011" t="s">
        <v>33</v>
      </c>
      <c r="F539" s="1010"/>
      <c r="G539" s="1010" t="s">
        <v>542</v>
      </c>
      <c r="H539" s="1012" t="s">
        <v>561</v>
      </c>
      <c r="I539" s="1012" t="s">
        <v>113</v>
      </c>
      <c r="J539" s="1014">
        <v>0</v>
      </c>
      <c r="K539" s="1014">
        <v>0</v>
      </c>
      <c r="L539" s="1015">
        <v>0</v>
      </c>
      <c r="M539" s="1016">
        <f>M538/M537</f>
        <v>1879198</v>
      </c>
    </row>
    <row r="540" spans="1:13" ht="36">
      <c r="A540" s="693"/>
      <c r="B540" s="693"/>
      <c r="C540" s="1009"/>
      <c r="D540" s="1010"/>
      <c r="E540" s="1011"/>
      <c r="F540" s="1010"/>
      <c r="G540" s="1010"/>
      <c r="H540" s="1019" t="s">
        <v>114</v>
      </c>
      <c r="I540" s="1020"/>
      <c r="J540" s="1021">
        <v>0</v>
      </c>
      <c r="K540" s="1021">
        <v>0</v>
      </c>
      <c r="L540" s="1022">
        <v>0</v>
      </c>
      <c r="M540" s="1023">
        <f>M539-L539</f>
        <v>1879198</v>
      </c>
    </row>
    <row r="541" spans="1:13">
      <c r="A541" s="693"/>
      <c r="B541" s="693"/>
      <c r="C541" s="1009" t="s">
        <v>337</v>
      </c>
      <c r="D541" s="1010" t="s">
        <v>356</v>
      </c>
      <c r="E541" s="1011" t="s">
        <v>33</v>
      </c>
      <c r="F541" s="1010"/>
      <c r="G541" s="1010" t="s">
        <v>542</v>
      </c>
      <c r="H541" s="1012" t="s">
        <v>561</v>
      </c>
      <c r="I541" s="1013" t="s">
        <v>115</v>
      </c>
      <c r="J541" s="1014">
        <v>0</v>
      </c>
      <c r="K541" s="1014">
        <v>0</v>
      </c>
      <c r="L541" s="1015">
        <v>0</v>
      </c>
      <c r="M541" s="1016">
        <v>0</v>
      </c>
    </row>
    <row r="542" spans="1:13">
      <c r="A542" s="693"/>
      <c r="B542" s="693"/>
      <c r="C542" s="1009" t="s">
        <v>337</v>
      </c>
      <c r="D542" s="1010" t="s">
        <v>356</v>
      </c>
      <c r="E542" s="1011" t="s">
        <v>33</v>
      </c>
      <c r="F542" s="1010"/>
      <c r="G542" s="1010" t="s">
        <v>542</v>
      </c>
      <c r="H542" s="1012" t="s">
        <v>561</v>
      </c>
      <c r="I542" s="1012" t="s">
        <v>116</v>
      </c>
      <c r="J542" s="1014">
        <v>0</v>
      </c>
      <c r="K542" s="1014">
        <v>0</v>
      </c>
      <c r="L542" s="1015">
        <v>0</v>
      </c>
      <c r="M542" s="1016">
        <v>0</v>
      </c>
    </row>
    <row r="543" spans="1:13">
      <c r="A543" s="693"/>
      <c r="B543" s="693"/>
      <c r="C543" s="1009" t="s">
        <v>337</v>
      </c>
      <c r="D543" s="1010" t="s">
        <v>356</v>
      </c>
      <c r="E543" s="1011" t="s">
        <v>33</v>
      </c>
      <c r="F543" s="1010"/>
      <c r="G543" s="1010" t="s">
        <v>542</v>
      </c>
      <c r="H543" s="1012" t="s">
        <v>561</v>
      </c>
      <c r="I543" s="1012" t="s">
        <v>117</v>
      </c>
      <c r="J543" s="1014">
        <v>0</v>
      </c>
      <c r="K543" s="1014">
        <v>0</v>
      </c>
      <c r="L543" s="1015">
        <v>0</v>
      </c>
      <c r="M543" s="1016">
        <v>0</v>
      </c>
    </row>
    <row r="544" spans="1:13" ht="36">
      <c r="A544" s="693"/>
      <c r="B544" s="693"/>
      <c r="C544" s="1009"/>
      <c r="D544" s="1010"/>
      <c r="E544" s="1011"/>
      <c r="F544" s="1010"/>
      <c r="G544" s="1010"/>
      <c r="H544" s="1024" t="s">
        <v>118</v>
      </c>
      <c r="I544" s="1025"/>
      <c r="J544" s="1026">
        <v>3950889</v>
      </c>
      <c r="K544" s="1026">
        <v>-4946808</v>
      </c>
      <c r="L544" s="1027">
        <v>0</v>
      </c>
      <c r="M544" s="1028">
        <f>M543-L543</f>
        <v>0</v>
      </c>
    </row>
    <row r="545" spans="1:13" ht="24">
      <c r="A545" s="693"/>
      <c r="B545" s="693"/>
      <c r="C545" s="1009" t="s">
        <v>337</v>
      </c>
      <c r="D545" s="1010" t="s">
        <v>356</v>
      </c>
      <c r="E545" s="1011" t="s">
        <v>33</v>
      </c>
      <c r="F545" s="1010"/>
      <c r="G545" s="1010" t="s">
        <v>493</v>
      </c>
      <c r="H545" s="1012" t="s">
        <v>494</v>
      </c>
      <c r="I545" s="1013" t="s">
        <v>107</v>
      </c>
      <c r="J545" s="1014">
        <v>0</v>
      </c>
      <c r="K545" s="1014">
        <v>0</v>
      </c>
      <c r="L545" s="1015">
        <v>0</v>
      </c>
      <c r="M545" s="1016">
        <v>0</v>
      </c>
    </row>
    <row r="546" spans="1:13" ht="24">
      <c r="A546" s="693"/>
      <c r="B546" s="693"/>
      <c r="C546" s="1009" t="s">
        <v>337</v>
      </c>
      <c r="D546" s="1010" t="s">
        <v>356</v>
      </c>
      <c r="E546" s="1011" t="s">
        <v>33</v>
      </c>
      <c r="F546" s="1010"/>
      <c r="G546" s="1010" t="s">
        <v>493</v>
      </c>
      <c r="H546" s="1012" t="s">
        <v>494</v>
      </c>
      <c r="I546" s="1011" t="s">
        <v>108</v>
      </c>
      <c r="J546" s="1017">
        <v>7000000</v>
      </c>
      <c r="K546" s="1017">
        <v>0</v>
      </c>
      <c r="L546" s="1018">
        <v>0</v>
      </c>
      <c r="M546" s="1016">
        <v>0</v>
      </c>
    </row>
    <row r="547" spans="1:13" ht="24">
      <c r="A547" s="693"/>
      <c r="B547" s="693"/>
      <c r="C547" s="1009" t="s">
        <v>337</v>
      </c>
      <c r="D547" s="1010" t="s">
        <v>356</v>
      </c>
      <c r="E547" s="1011" t="s">
        <v>33</v>
      </c>
      <c r="F547" s="1010"/>
      <c r="G547" s="1010" t="s">
        <v>493</v>
      </c>
      <c r="H547" s="1012" t="s">
        <v>494</v>
      </c>
      <c r="I547" s="1012" t="s">
        <v>109</v>
      </c>
      <c r="J547" s="1014">
        <v>7000000</v>
      </c>
      <c r="K547" s="1014">
        <v>0</v>
      </c>
      <c r="L547" s="1015">
        <v>0</v>
      </c>
      <c r="M547" s="1016">
        <v>0</v>
      </c>
    </row>
    <row r="548" spans="1:13" ht="36">
      <c r="A548" s="693"/>
      <c r="B548" s="693"/>
      <c r="C548" s="1009"/>
      <c r="D548" s="1010"/>
      <c r="E548" s="1011"/>
      <c r="F548" s="1010"/>
      <c r="G548" s="1010"/>
      <c r="H548" s="1019" t="s">
        <v>110</v>
      </c>
      <c r="I548" s="1020"/>
      <c r="J548" s="1021">
        <v>7000000</v>
      </c>
      <c r="K548" s="1021">
        <v>-7000000</v>
      </c>
      <c r="L548" s="1022">
        <v>0</v>
      </c>
      <c r="M548" s="1023">
        <f>M547-L547</f>
        <v>0</v>
      </c>
    </row>
    <row r="549" spans="1:13" ht="24">
      <c r="A549" s="693"/>
      <c r="B549" s="693"/>
      <c r="C549" s="1009" t="s">
        <v>337</v>
      </c>
      <c r="D549" s="1010" t="s">
        <v>356</v>
      </c>
      <c r="E549" s="1011" t="s">
        <v>33</v>
      </c>
      <c r="F549" s="1010"/>
      <c r="G549" s="1010" t="s">
        <v>493</v>
      </c>
      <c r="H549" s="1012" t="s">
        <v>494</v>
      </c>
      <c r="I549" s="1013" t="s">
        <v>111</v>
      </c>
      <c r="J549" s="1014">
        <v>0</v>
      </c>
      <c r="K549" s="1014">
        <v>0</v>
      </c>
      <c r="L549" s="1015">
        <v>0</v>
      </c>
      <c r="M549" s="1016">
        <v>0</v>
      </c>
    </row>
    <row r="550" spans="1:13" ht="24">
      <c r="A550" s="693"/>
      <c r="B550" s="693"/>
      <c r="C550" s="1009" t="s">
        <v>337</v>
      </c>
      <c r="D550" s="1010" t="s">
        <v>356</v>
      </c>
      <c r="E550" s="1011" t="s">
        <v>33</v>
      </c>
      <c r="F550" s="1010"/>
      <c r="G550" s="1010" t="s">
        <v>493</v>
      </c>
      <c r="H550" s="1012" t="s">
        <v>494</v>
      </c>
      <c r="I550" s="1012" t="s">
        <v>112</v>
      </c>
      <c r="J550" s="1014">
        <v>7000000</v>
      </c>
      <c r="K550" s="1014">
        <v>0</v>
      </c>
      <c r="L550" s="1015">
        <v>0</v>
      </c>
      <c r="M550" s="1016">
        <v>0</v>
      </c>
    </row>
    <row r="551" spans="1:13" ht="24">
      <c r="A551" s="693"/>
      <c r="B551" s="693"/>
      <c r="C551" s="1009" t="s">
        <v>337</v>
      </c>
      <c r="D551" s="1010" t="s">
        <v>356</v>
      </c>
      <c r="E551" s="1011" t="s">
        <v>33</v>
      </c>
      <c r="F551" s="1010"/>
      <c r="G551" s="1010" t="s">
        <v>493</v>
      </c>
      <c r="H551" s="1012" t="s">
        <v>494</v>
      </c>
      <c r="I551" s="1012" t="s">
        <v>113</v>
      </c>
      <c r="J551" s="1014">
        <v>7000000</v>
      </c>
      <c r="K551" s="1014">
        <v>0</v>
      </c>
      <c r="L551" s="1015">
        <v>0</v>
      </c>
      <c r="M551" s="1016">
        <v>0</v>
      </c>
    </row>
    <row r="552" spans="1:13" ht="36">
      <c r="A552" s="693"/>
      <c r="B552" s="693"/>
      <c r="C552" s="1009"/>
      <c r="D552" s="1010"/>
      <c r="E552" s="1011"/>
      <c r="F552" s="1010"/>
      <c r="G552" s="1010"/>
      <c r="H552" s="1019" t="s">
        <v>114</v>
      </c>
      <c r="I552" s="1020"/>
      <c r="J552" s="1021">
        <v>6000000</v>
      </c>
      <c r="K552" s="1021">
        <v>-7000000</v>
      </c>
      <c r="L552" s="1022">
        <v>0</v>
      </c>
      <c r="M552" s="1023">
        <v>0</v>
      </c>
    </row>
    <row r="553" spans="1:13" ht="24">
      <c r="A553" s="693"/>
      <c r="B553" s="693"/>
      <c r="C553" s="1009" t="s">
        <v>337</v>
      </c>
      <c r="D553" s="1010" t="s">
        <v>356</v>
      </c>
      <c r="E553" s="1011" t="s">
        <v>33</v>
      </c>
      <c r="F553" s="1010"/>
      <c r="G553" s="1010" t="s">
        <v>493</v>
      </c>
      <c r="H553" s="1012" t="s">
        <v>494</v>
      </c>
      <c r="I553" s="1013" t="s">
        <v>115</v>
      </c>
      <c r="J553" s="1014">
        <v>0</v>
      </c>
      <c r="K553" s="1014">
        <v>0</v>
      </c>
      <c r="L553" s="1015">
        <v>0</v>
      </c>
      <c r="M553" s="1016">
        <v>0</v>
      </c>
    </row>
    <row r="554" spans="1:13" ht="24">
      <c r="A554" s="693"/>
      <c r="B554" s="693"/>
      <c r="C554" s="1009" t="s">
        <v>337</v>
      </c>
      <c r="D554" s="1010" t="s">
        <v>356</v>
      </c>
      <c r="E554" s="1011" t="s">
        <v>33</v>
      </c>
      <c r="F554" s="1010"/>
      <c r="G554" s="1010" t="s">
        <v>493</v>
      </c>
      <c r="H554" s="1012" t="s">
        <v>494</v>
      </c>
      <c r="I554" s="1012" t="s">
        <v>116</v>
      </c>
      <c r="J554" s="1014">
        <v>4946808</v>
      </c>
      <c r="K554" s="1014">
        <v>0</v>
      </c>
      <c r="L554" s="1015">
        <v>0</v>
      </c>
      <c r="M554" s="1016">
        <v>0</v>
      </c>
    </row>
    <row r="555" spans="1:13" ht="24">
      <c r="A555" s="693"/>
      <c r="B555" s="693"/>
      <c r="C555" s="1009" t="s">
        <v>337</v>
      </c>
      <c r="D555" s="1010" t="s">
        <v>356</v>
      </c>
      <c r="E555" s="1011" t="s">
        <v>33</v>
      </c>
      <c r="F555" s="1010"/>
      <c r="G555" s="1010" t="s">
        <v>493</v>
      </c>
      <c r="H555" s="1012" t="s">
        <v>494</v>
      </c>
      <c r="I555" s="1012" t="s">
        <v>117</v>
      </c>
      <c r="J555" s="1014">
        <v>4946808</v>
      </c>
      <c r="K555" s="1014">
        <v>0</v>
      </c>
      <c r="L555" s="1015">
        <v>0</v>
      </c>
      <c r="M555" s="1016">
        <v>0</v>
      </c>
    </row>
    <row r="556" spans="1:13" ht="36">
      <c r="A556" s="693"/>
      <c r="B556" s="693"/>
      <c r="C556" s="1009"/>
      <c r="D556" s="1010"/>
      <c r="E556" s="1011"/>
      <c r="F556" s="1010"/>
      <c r="G556" s="1010"/>
      <c r="H556" s="1024" t="s">
        <v>118</v>
      </c>
      <c r="I556" s="1025"/>
      <c r="J556" s="1026">
        <v>3950889</v>
      </c>
      <c r="K556" s="1026">
        <v>-4946808</v>
      </c>
      <c r="L556" s="1027">
        <v>0</v>
      </c>
      <c r="M556" s="1028">
        <v>0</v>
      </c>
    </row>
    <row r="557" spans="1:13" ht="72">
      <c r="A557" s="693"/>
      <c r="B557" s="693"/>
      <c r="C557" s="1009" t="s">
        <v>337</v>
      </c>
      <c r="D557" s="1010" t="s">
        <v>356</v>
      </c>
      <c r="E557" s="1011" t="s">
        <v>33</v>
      </c>
      <c r="F557" s="1010"/>
      <c r="G557" s="1010" t="s">
        <v>320</v>
      </c>
      <c r="H557" s="1012" t="s">
        <v>333</v>
      </c>
      <c r="I557" s="1013" t="s">
        <v>107</v>
      </c>
      <c r="J557" s="1014">
        <v>0</v>
      </c>
      <c r="K557" s="1014">
        <v>2</v>
      </c>
      <c r="L557" s="1015">
        <v>9</v>
      </c>
      <c r="M557" s="1016">
        <v>9</v>
      </c>
    </row>
    <row r="558" spans="1:13" ht="72">
      <c r="A558" s="693"/>
      <c r="B558" s="693"/>
      <c r="C558" s="1009" t="s">
        <v>337</v>
      </c>
      <c r="D558" s="1010" t="s">
        <v>356</v>
      </c>
      <c r="E558" s="1011" t="s">
        <v>33</v>
      </c>
      <c r="F558" s="1010"/>
      <c r="G558" s="1010" t="s">
        <v>320</v>
      </c>
      <c r="H558" s="1012" t="s">
        <v>333</v>
      </c>
      <c r="I558" s="1011" t="s">
        <v>108</v>
      </c>
      <c r="J558" s="1017">
        <v>100000000</v>
      </c>
      <c r="K558" s="1017">
        <v>95875000</v>
      </c>
      <c r="L558" s="1018">
        <v>165650000</v>
      </c>
      <c r="M558" s="1016">
        <v>102802822</v>
      </c>
    </row>
    <row r="559" spans="1:13" ht="72">
      <c r="A559" s="693"/>
      <c r="B559" s="693"/>
      <c r="C559" s="1009" t="s">
        <v>337</v>
      </c>
      <c r="D559" s="1010" t="s">
        <v>356</v>
      </c>
      <c r="E559" s="1011" t="s">
        <v>33</v>
      </c>
      <c r="F559" s="1010"/>
      <c r="G559" s="1010" t="s">
        <v>320</v>
      </c>
      <c r="H559" s="1012" t="s">
        <v>333</v>
      </c>
      <c r="I559" s="1012" t="s">
        <v>109</v>
      </c>
      <c r="J559" s="1014">
        <v>0</v>
      </c>
      <c r="K559" s="1014">
        <v>47937500</v>
      </c>
      <c r="L559" s="1015">
        <v>18405555.555555556</v>
      </c>
      <c r="M559" s="1016">
        <f>M558/M557</f>
        <v>11422535.777777778</v>
      </c>
    </row>
    <row r="560" spans="1:13" ht="36">
      <c r="A560" s="693"/>
      <c r="B560" s="693"/>
      <c r="C560" s="1009"/>
      <c r="D560" s="1010"/>
      <c r="E560" s="1011"/>
      <c r="F560" s="1010"/>
      <c r="G560" s="1010"/>
      <c r="H560" s="1019" t="s">
        <v>110</v>
      </c>
      <c r="I560" s="1020"/>
      <c r="J560" s="1021"/>
      <c r="K560" s="1021"/>
      <c r="L560" s="1022">
        <v>-29531944.444444444</v>
      </c>
      <c r="M560" s="1023">
        <f>M559-L559</f>
        <v>-6983019.777777778</v>
      </c>
    </row>
    <row r="561" spans="1:13" ht="72">
      <c r="A561" s="693"/>
      <c r="B561" s="693"/>
      <c r="C561" s="1009" t="s">
        <v>337</v>
      </c>
      <c r="D561" s="1010" t="s">
        <v>356</v>
      </c>
      <c r="E561" s="1011" t="s">
        <v>33</v>
      </c>
      <c r="F561" s="1010"/>
      <c r="G561" s="1010" t="s">
        <v>320</v>
      </c>
      <c r="H561" s="1012" t="s">
        <v>333</v>
      </c>
      <c r="I561" s="1013" t="s">
        <v>111</v>
      </c>
      <c r="J561" s="1014">
        <v>0</v>
      </c>
      <c r="K561" s="1014">
        <v>9</v>
      </c>
      <c r="L561" s="1015">
        <v>9</v>
      </c>
      <c r="M561" s="1016">
        <v>9</v>
      </c>
    </row>
    <row r="562" spans="1:13" ht="72">
      <c r="A562" s="693"/>
      <c r="B562" s="693"/>
      <c r="C562" s="1009" t="s">
        <v>337</v>
      </c>
      <c r="D562" s="1010" t="s">
        <v>356</v>
      </c>
      <c r="E562" s="1011" t="s">
        <v>33</v>
      </c>
      <c r="F562" s="1010"/>
      <c r="G562" s="1010" t="s">
        <v>320</v>
      </c>
      <c r="H562" s="1012" t="s">
        <v>333</v>
      </c>
      <c r="I562" s="1011" t="s">
        <v>112</v>
      </c>
      <c r="J562" s="1017">
        <v>0</v>
      </c>
      <c r="K562" s="1017">
        <v>95875000</v>
      </c>
      <c r="L562" s="1018">
        <v>261900000</v>
      </c>
      <c r="M562" s="1016">
        <v>102802822</v>
      </c>
    </row>
    <row r="563" spans="1:13" ht="72">
      <c r="A563" s="693"/>
      <c r="B563" s="693"/>
      <c r="C563" s="1009" t="s">
        <v>337</v>
      </c>
      <c r="D563" s="1010" t="s">
        <v>356</v>
      </c>
      <c r="E563" s="1011" t="s">
        <v>33</v>
      </c>
      <c r="F563" s="1010"/>
      <c r="G563" s="1010" t="s">
        <v>320</v>
      </c>
      <c r="H563" s="1012" t="s">
        <v>333</v>
      </c>
      <c r="I563" s="1012" t="s">
        <v>113</v>
      </c>
      <c r="J563" s="1014">
        <v>0</v>
      </c>
      <c r="K563" s="1014">
        <v>10652778</v>
      </c>
      <c r="L563" s="1015">
        <v>29100000</v>
      </c>
      <c r="M563" s="1016">
        <f>M562/M561</f>
        <v>11422535.777777778</v>
      </c>
    </row>
    <row r="564" spans="1:13" ht="36">
      <c r="A564" s="693"/>
      <c r="B564" s="693"/>
      <c r="C564" s="1009"/>
      <c r="D564" s="1010"/>
      <c r="E564" s="1011"/>
      <c r="F564" s="1010"/>
      <c r="G564" s="1010"/>
      <c r="H564" s="1019" t="s">
        <v>114</v>
      </c>
      <c r="I564" s="1020"/>
      <c r="J564" s="1021"/>
      <c r="K564" s="1021"/>
      <c r="L564" s="1022">
        <v>18447222</v>
      </c>
      <c r="M564" s="1023">
        <f>M563-L563</f>
        <v>-17677464.222222224</v>
      </c>
    </row>
    <row r="565" spans="1:13" ht="72">
      <c r="A565" s="693"/>
      <c r="B565" s="693"/>
      <c r="C565" s="1009" t="s">
        <v>337</v>
      </c>
      <c r="D565" s="1010" t="s">
        <v>356</v>
      </c>
      <c r="E565" s="1011" t="s">
        <v>33</v>
      </c>
      <c r="F565" s="1010"/>
      <c r="G565" s="1010" t="s">
        <v>320</v>
      </c>
      <c r="H565" s="1012" t="s">
        <v>333</v>
      </c>
      <c r="I565" s="1013" t="s">
        <v>115</v>
      </c>
      <c r="J565" s="1014">
        <v>0</v>
      </c>
      <c r="K565" s="1014">
        <v>1</v>
      </c>
      <c r="L565" s="1015">
        <v>9</v>
      </c>
      <c r="M565" s="1016">
        <v>9</v>
      </c>
    </row>
    <row r="566" spans="1:13" ht="72">
      <c r="A566" s="693"/>
      <c r="B566" s="693"/>
      <c r="C566" s="1009" t="s">
        <v>337</v>
      </c>
      <c r="D566" s="1010" t="s">
        <v>356</v>
      </c>
      <c r="E566" s="1011" t="s">
        <v>33</v>
      </c>
      <c r="F566" s="1010"/>
      <c r="G566" s="1010" t="s">
        <v>320</v>
      </c>
      <c r="H566" s="1012" t="s">
        <v>333</v>
      </c>
      <c r="I566" s="1012" t="s">
        <v>116</v>
      </c>
      <c r="J566" s="1014">
        <v>0</v>
      </c>
      <c r="K566" s="1014">
        <v>39514950</v>
      </c>
      <c r="L566" s="1015">
        <v>261900000</v>
      </c>
      <c r="M566" s="1016">
        <v>89984524</v>
      </c>
    </row>
    <row r="567" spans="1:13" ht="72">
      <c r="A567" s="693"/>
      <c r="B567" s="693"/>
      <c r="C567" s="1009" t="s">
        <v>337</v>
      </c>
      <c r="D567" s="1010" t="s">
        <v>356</v>
      </c>
      <c r="E567" s="1011" t="s">
        <v>33</v>
      </c>
      <c r="F567" s="1010"/>
      <c r="G567" s="1010" t="s">
        <v>320</v>
      </c>
      <c r="H567" s="1012" t="s">
        <v>333</v>
      </c>
      <c r="I567" s="1012" t="s">
        <v>117</v>
      </c>
      <c r="J567" s="1014">
        <v>0</v>
      </c>
      <c r="K567" s="1014">
        <v>39514950</v>
      </c>
      <c r="L567" s="1015">
        <v>29100000</v>
      </c>
      <c r="M567" s="1016">
        <f>M566/M565</f>
        <v>9998280.444444444</v>
      </c>
    </row>
    <row r="568" spans="1:13" ht="36">
      <c r="A568" s="693"/>
      <c r="B568" s="693"/>
      <c r="C568" s="1009"/>
      <c r="D568" s="1010"/>
      <c r="E568" s="1011"/>
      <c r="F568" s="1010"/>
      <c r="G568" s="1010"/>
      <c r="H568" s="1024" t="s">
        <v>118</v>
      </c>
      <c r="I568" s="1025"/>
      <c r="J568" s="1026">
        <v>0</v>
      </c>
      <c r="K568" s="1026">
        <v>39514950</v>
      </c>
      <c r="L568" s="1027">
        <v>-10414950</v>
      </c>
      <c r="M568" s="1028">
        <f>M567-L567</f>
        <v>-19101719.555555556</v>
      </c>
    </row>
    <row r="569" spans="1:13" ht="48">
      <c r="A569" s="693"/>
      <c r="B569" s="693"/>
      <c r="C569" s="1009" t="s">
        <v>337</v>
      </c>
      <c r="D569" s="1010" t="s">
        <v>356</v>
      </c>
      <c r="E569" s="1011" t="s">
        <v>33</v>
      </c>
      <c r="F569" s="1010"/>
      <c r="G569" s="1010" t="s">
        <v>495</v>
      </c>
      <c r="H569" s="1012" t="s">
        <v>496</v>
      </c>
      <c r="I569" s="1013" t="s">
        <v>107</v>
      </c>
      <c r="J569" s="1014">
        <v>0</v>
      </c>
      <c r="K569" s="1014">
        <v>0</v>
      </c>
      <c r="L569" s="1015">
        <v>0</v>
      </c>
      <c r="M569" s="1016">
        <v>0</v>
      </c>
    </row>
    <row r="570" spans="1:13" ht="48">
      <c r="A570" s="693"/>
      <c r="B570" s="693"/>
      <c r="C570" s="1009" t="s">
        <v>337</v>
      </c>
      <c r="D570" s="1010" t="s">
        <v>356</v>
      </c>
      <c r="E570" s="1011" t="s">
        <v>33</v>
      </c>
      <c r="F570" s="1010"/>
      <c r="G570" s="1010" t="s">
        <v>495</v>
      </c>
      <c r="H570" s="1012" t="s">
        <v>496</v>
      </c>
      <c r="I570" s="1011" t="s">
        <v>108</v>
      </c>
      <c r="J570" s="1017">
        <v>0</v>
      </c>
      <c r="K570" s="1017">
        <v>0</v>
      </c>
      <c r="L570" s="1018">
        <v>0</v>
      </c>
      <c r="M570" s="1016">
        <v>0</v>
      </c>
    </row>
    <row r="571" spans="1:13" ht="48">
      <c r="A571" s="693"/>
      <c r="B571" s="693"/>
      <c r="C571" s="1009" t="s">
        <v>337</v>
      </c>
      <c r="D571" s="1010" t="s">
        <v>356</v>
      </c>
      <c r="E571" s="1011" t="s">
        <v>33</v>
      </c>
      <c r="F571" s="1010"/>
      <c r="G571" s="1010" t="s">
        <v>495</v>
      </c>
      <c r="H571" s="1012" t="s">
        <v>496</v>
      </c>
      <c r="I571" s="1012" t="s">
        <v>109</v>
      </c>
      <c r="J571" s="1014">
        <v>0</v>
      </c>
      <c r="K571" s="1014">
        <v>0</v>
      </c>
      <c r="L571" s="1015">
        <v>0</v>
      </c>
      <c r="M571" s="1016">
        <v>0</v>
      </c>
    </row>
    <row r="572" spans="1:13" ht="36">
      <c r="A572" s="693"/>
      <c r="B572" s="693"/>
      <c r="C572" s="1009"/>
      <c r="D572" s="1010"/>
      <c r="E572" s="1011"/>
      <c r="F572" s="1010"/>
      <c r="G572" s="1010"/>
      <c r="H572" s="1019" t="s">
        <v>110</v>
      </c>
      <c r="I572" s="1020"/>
      <c r="J572" s="1021">
        <v>-3000000</v>
      </c>
      <c r="K572" s="1021">
        <v>0</v>
      </c>
      <c r="L572" s="1022">
        <v>0</v>
      </c>
      <c r="M572" s="1023">
        <v>0</v>
      </c>
    </row>
    <row r="573" spans="1:13" ht="48">
      <c r="A573" s="693"/>
      <c r="B573" s="693"/>
      <c r="C573" s="1009" t="s">
        <v>337</v>
      </c>
      <c r="D573" s="1010" t="s">
        <v>356</v>
      </c>
      <c r="E573" s="1011" t="s">
        <v>33</v>
      </c>
      <c r="F573" s="1010"/>
      <c r="G573" s="1010" t="s">
        <v>495</v>
      </c>
      <c r="H573" s="1012" t="s">
        <v>496</v>
      </c>
      <c r="I573" s="1013" t="s">
        <v>111</v>
      </c>
      <c r="J573" s="1014">
        <v>0</v>
      </c>
      <c r="K573" s="1014">
        <v>0</v>
      </c>
      <c r="L573" s="1015">
        <v>0</v>
      </c>
      <c r="M573" s="1016"/>
    </row>
    <row r="574" spans="1:13" ht="48">
      <c r="A574" s="693"/>
      <c r="B574" s="693"/>
      <c r="C574" s="1009" t="s">
        <v>337</v>
      </c>
      <c r="D574" s="1010" t="s">
        <v>356</v>
      </c>
      <c r="E574" s="1011" t="s">
        <v>33</v>
      </c>
      <c r="F574" s="1010"/>
      <c r="G574" s="1010" t="s">
        <v>495</v>
      </c>
      <c r="H574" s="1012" t="s">
        <v>496</v>
      </c>
      <c r="I574" s="1011" t="s">
        <v>112</v>
      </c>
      <c r="J574" s="1017">
        <v>0</v>
      </c>
      <c r="K574" s="1017">
        <v>0</v>
      </c>
      <c r="L574" s="1018">
        <v>0</v>
      </c>
      <c r="M574" s="1016">
        <v>0</v>
      </c>
    </row>
    <row r="575" spans="1:13" ht="48">
      <c r="A575" s="693"/>
      <c r="B575" s="693"/>
      <c r="C575" s="1009" t="s">
        <v>337</v>
      </c>
      <c r="D575" s="1010" t="s">
        <v>356</v>
      </c>
      <c r="E575" s="1011" t="s">
        <v>33</v>
      </c>
      <c r="F575" s="1010"/>
      <c r="G575" s="1010" t="s">
        <v>495</v>
      </c>
      <c r="H575" s="1012" t="s">
        <v>496</v>
      </c>
      <c r="I575" s="1012" t="s">
        <v>113</v>
      </c>
      <c r="J575" s="1014">
        <v>0</v>
      </c>
      <c r="K575" s="1014">
        <v>0</v>
      </c>
      <c r="L575" s="1015">
        <v>0</v>
      </c>
      <c r="M575" s="1016">
        <v>0</v>
      </c>
    </row>
    <row r="576" spans="1:13" ht="36">
      <c r="A576" s="693"/>
      <c r="B576" s="693"/>
      <c r="C576" s="1009"/>
      <c r="D576" s="1010"/>
      <c r="E576" s="1011"/>
      <c r="F576" s="1010"/>
      <c r="G576" s="1010"/>
      <c r="H576" s="1019" t="s">
        <v>114</v>
      </c>
      <c r="I576" s="1020"/>
      <c r="J576" s="1021">
        <v>-3600000</v>
      </c>
      <c r="K576" s="1021">
        <v>0</v>
      </c>
      <c r="L576" s="1022">
        <v>0</v>
      </c>
      <c r="M576" s="1023">
        <v>0</v>
      </c>
    </row>
    <row r="577" spans="1:13" ht="48">
      <c r="A577" s="693"/>
      <c r="B577" s="693"/>
      <c r="C577" s="1009" t="s">
        <v>337</v>
      </c>
      <c r="D577" s="1010" t="s">
        <v>356</v>
      </c>
      <c r="E577" s="1011" t="s">
        <v>33</v>
      </c>
      <c r="F577" s="1010"/>
      <c r="G577" s="1010" t="s">
        <v>495</v>
      </c>
      <c r="H577" s="1012" t="s">
        <v>496</v>
      </c>
      <c r="I577" s="1013" t="s">
        <v>115</v>
      </c>
      <c r="J577" s="1014">
        <v>0</v>
      </c>
      <c r="K577" s="1014">
        <v>0</v>
      </c>
      <c r="L577" s="1015">
        <v>0</v>
      </c>
      <c r="M577" s="1016">
        <v>0</v>
      </c>
    </row>
    <row r="578" spans="1:13" ht="48">
      <c r="A578" s="693"/>
      <c r="B578" s="693"/>
      <c r="C578" s="1009" t="s">
        <v>337</v>
      </c>
      <c r="D578" s="1010" t="s">
        <v>356</v>
      </c>
      <c r="E578" s="1011" t="s">
        <v>33</v>
      </c>
      <c r="F578" s="1010"/>
      <c r="G578" s="1010" t="s">
        <v>495</v>
      </c>
      <c r="H578" s="1012" t="s">
        <v>496</v>
      </c>
      <c r="I578" s="1012" t="s">
        <v>116</v>
      </c>
      <c r="J578" s="1014">
        <v>0</v>
      </c>
      <c r="K578" s="1014">
        <v>0</v>
      </c>
      <c r="L578" s="1015">
        <v>0</v>
      </c>
      <c r="M578" s="1016">
        <v>0</v>
      </c>
    </row>
    <row r="579" spans="1:13" ht="48">
      <c r="A579" s="693"/>
      <c r="B579" s="693"/>
      <c r="C579" s="1009" t="s">
        <v>337</v>
      </c>
      <c r="D579" s="1010" t="s">
        <v>356</v>
      </c>
      <c r="E579" s="1011" t="s">
        <v>33</v>
      </c>
      <c r="F579" s="1010"/>
      <c r="G579" s="1010" t="s">
        <v>495</v>
      </c>
      <c r="H579" s="1012" t="s">
        <v>496</v>
      </c>
      <c r="I579" s="1012" t="s">
        <v>117</v>
      </c>
      <c r="J579" s="1014">
        <v>0</v>
      </c>
      <c r="K579" s="1014">
        <v>0</v>
      </c>
      <c r="L579" s="1015">
        <v>0</v>
      </c>
      <c r="M579" s="1016">
        <v>0</v>
      </c>
    </row>
    <row r="580" spans="1:13" ht="36">
      <c r="A580" s="693"/>
      <c r="B580" s="693"/>
      <c r="C580" s="1009"/>
      <c r="D580" s="1010"/>
      <c r="E580" s="1011"/>
      <c r="F580" s="1010"/>
      <c r="G580" s="1010"/>
      <c r="H580" s="1024" t="s">
        <v>118</v>
      </c>
      <c r="I580" s="1025"/>
      <c r="J580" s="1026">
        <v>-3487814</v>
      </c>
      <c r="K580" s="1026">
        <v>0</v>
      </c>
      <c r="L580" s="1027">
        <v>0</v>
      </c>
      <c r="M580" s="1028">
        <v>0</v>
      </c>
    </row>
    <row r="581" spans="1:13" ht="36">
      <c r="A581" s="693"/>
      <c r="B581" s="693"/>
      <c r="C581" s="1009" t="s">
        <v>337</v>
      </c>
      <c r="D581" s="1010" t="s">
        <v>356</v>
      </c>
      <c r="E581" s="1011" t="s">
        <v>33</v>
      </c>
      <c r="F581" s="1010"/>
      <c r="G581" s="1010" t="s">
        <v>321</v>
      </c>
      <c r="H581" s="1012" t="s">
        <v>322</v>
      </c>
      <c r="I581" s="1013" t="s">
        <v>107</v>
      </c>
      <c r="J581" s="1014">
        <v>507</v>
      </c>
      <c r="K581" s="1014">
        <v>2657</v>
      </c>
      <c r="L581" s="1015">
        <v>7</v>
      </c>
      <c r="M581" s="1016">
        <f>'[1]Aneks Nr. 3'!H256</f>
        <v>0</v>
      </c>
    </row>
    <row r="582" spans="1:13" ht="36">
      <c r="A582" s="693"/>
      <c r="B582" s="693"/>
      <c r="C582" s="1009" t="s">
        <v>337</v>
      </c>
      <c r="D582" s="1010" t="s">
        <v>356</v>
      </c>
      <c r="E582" s="1011" t="s">
        <v>33</v>
      </c>
      <c r="F582" s="1010"/>
      <c r="G582" s="1010" t="s">
        <v>321</v>
      </c>
      <c r="H582" s="1012" t="s">
        <v>322</v>
      </c>
      <c r="I582" s="1011" t="s">
        <v>108</v>
      </c>
      <c r="J582" s="1017">
        <v>31944000</v>
      </c>
      <c r="K582" s="1017">
        <v>83639550</v>
      </c>
      <c r="L582" s="1018">
        <v>9350000</v>
      </c>
      <c r="M582" s="1016">
        <f>'[1]Aneks Nr. 3'!I256</f>
        <v>0</v>
      </c>
    </row>
    <row r="583" spans="1:13" ht="36">
      <c r="A583" s="693"/>
      <c r="B583" s="693"/>
      <c r="C583" s="1009" t="s">
        <v>337</v>
      </c>
      <c r="D583" s="1010" t="s">
        <v>356</v>
      </c>
      <c r="E583" s="1011" t="s">
        <v>33</v>
      </c>
      <c r="F583" s="1010"/>
      <c r="G583" s="1010" t="s">
        <v>321</v>
      </c>
      <c r="H583" s="1012" t="s">
        <v>322</v>
      </c>
      <c r="I583" s="1012" t="s">
        <v>109</v>
      </c>
      <c r="J583" s="1014">
        <v>63006</v>
      </c>
      <c r="K583" s="1014">
        <v>31479</v>
      </c>
      <c r="L583" s="1015">
        <v>1335714.2857142857</v>
      </c>
      <c r="M583" s="1016">
        <v>0</v>
      </c>
    </row>
    <row r="584" spans="1:13" ht="36">
      <c r="A584" s="693"/>
      <c r="B584" s="693"/>
      <c r="C584" s="1009"/>
      <c r="D584" s="1010"/>
      <c r="E584" s="1011"/>
      <c r="F584" s="1010"/>
      <c r="G584" s="1010"/>
      <c r="H584" s="1019" t="s">
        <v>110</v>
      </c>
      <c r="I584" s="1020"/>
      <c r="J584" s="1021">
        <v>30689</v>
      </c>
      <c r="K584" s="1021">
        <v>-31527</v>
      </c>
      <c r="L584" s="1022">
        <v>1304235.2857142857</v>
      </c>
      <c r="M584" s="1023">
        <f>M583-L583</f>
        <v>-1335714.2857142857</v>
      </c>
    </row>
    <row r="585" spans="1:13" ht="36">
      <c r="A585" s="693"/>
      <c r="B585" s="693"/>
      <c r="C585" s="1009" t="s">
        <v>337</v>
      </c>
      <c r="D585" s="1010" t="s">
        <v>356</v>
      </c>
      <c r="E585" s="1011" t="s">
        <v>33</v>
      </c>
      <c r="F585" s="1010"/>
      <c r="G585" s="1010" t="s">
        <v>321</v>
      </c>
      <c r="H585" s="1012" t="s">
        <v>322</v>
      </c>
      <c r="I585" s="1013" t="s">
        <v>111</v>
      </c>
      <c r="J585" s="1014">
        <v>507</v>
      </c>
      <c r="K585" s="1014">
        <v>2657</v>
      </c>
      <c r="L585" s="1015">
        <v>7</v>
      </c>
      <c r="M585" s="1016">
        <f>'[1]Aneks Nr. 3'!K256</f>
        <v>0</v>
      </c>
    </row>
    <row r="586" spans="1:13" ht="36">
      <c r="A586" s="693"/>
      <c r="B586" s="693"/>
      <c r="C586" s="1009" t="s">
        <v>337</v>
      </c>
      <c r="D586" s="1010" t="s">
        <v>356</v>
      </c>
      <c r="E586" s="1011" t="s">
        <v>33</v>
      </c>
      <c r="F586" s="1010"/>
      <c r="G586" s="1010" t="s">
        <v>321</v>
      </c>
      <c r="H586" s="1012" t="s">
        <v>322</v>
      </c>
      <c r="I586" s="1011" t="s">
        <v>112</v>
      </c>
      <c r="J586" s="1017">
        <v>113258550</v>
      </c>
      <c r="K586" s="1017">
        <v>123347320</v>
      </c>
      <c r="L586" s="1018">
        <v>9350000</v>
      </c>
      <c r="M586" s="1016">
        <f>'[1]Aneks Nr. 3'!L256</f>
        <v>0</v>
      </c>
    </row>
    <row r="587" spans="1:13" ht="36">
      <c r="A587" s="693"/>
      <c r="B587" s="693"/>
      <c r="C587" s="1009" t="s">
        <v>337</v>
      </c>
      <c r="D587" s="1010" t="s">
        <v>356</v>
      </c>
      <c r="E587" s="1011" t="s">
        <v>33</v>
      </c>
      <c r="F587" s="1010"/>
      <c r="G587" s="1010" t="s">
        <v>321</v>
      </c>
      <c r="H587" s="1012" t="s">
        <v>322</v>
      </c>
      <c r="I587" s="1012" t="s">
        <v>113</v>
      </c>
      <c r="J587" s="1014">
        <v>223390</v>
      </c>
      <c r="K587" s="1014">
        <v>46424</v>
      </c>
      <c r="L587" s="1015">
        <v>1335714.2857142857</v>
      </c>
      <c r="M587" s="1016">
        <v>0</v>
      </c>
    </row>
    <row r="588" spans="1:13" ht="36">
      <c r="A588" s="693"/>
      <c r="B588" s="693"/>
      <c r="C588" s="1009"/>
      <c r="D588" s="1010"/>
      <c r="E588" s="1011"/>
      <c r="F588" s="1010"/>
      <c r="G588" s="1010"/>
      <c r="H588" s="1019" t="s">
        <v>114</v>
      </c>
      <c r="I588" s="1020"/>
      <c r="J588" s="1021">
        <v>190127</v>
      </c>
      <c r="K588" s="1021">
        <v>-176966</v>
      </c>
      <c r="L588" s="1022">
        <v>1335714.2857142857</v>
      </c>
      <c r="M588" s="1023">
        <f>M587-L3056</f>
        <v>0</v>
      </c>
    </row>
    <row r="589" spans="1:13" ht="36">
      <c r="A589" s="693"/>
      <c r="B589" s="693"/>
      <c r="C589" s="1009" t="s">
        <v>337</v>
      </c>
      <c r="D589" s="1010" t="s">
        <v>356</v>
      </c>
      <c r="E589" s="1011" t="s">
        <v>33</v>
      </c>
      <c r="F589" s="1010"/>
      <c r="G589" s="1010" t="s">
        <v>321</v>
      </c>
      <c r="H589" s="1012" t="s">
        <v>322</v>
      </c>
      <c r="I589" s="1013" t="s">
        <v>115</v>
      </c>
      <c r="J589" s="1014">
        <v>507</v>
      </c>
      <c r="K589" s="1014">
        <v>2657</v>
      </c>
      <c r="L589" s="1015">
        <v>18</v>
      </c>
      <c r="M589" s="1016">
        <f>'[1]Aneks Nr. 3'!N256</f>
        <v>0</v>
      </c>
    </row>
    <row r="590" spans="1:13" ht="36">
      <c r="A590" s="693"/>
      <c r="B590" s="693"/>
      <c r="C590" s="1009" t="s">
        <v>337</v>
      </c>
      <c r="D590" s="1010" t="s">
        <v>356</v>
      </c>
      <c r="E590" s="1011" t="s">
        <v>33</v>
      </c>
      <c r="F590" s="1010"/>
      <c r="G590" s="1010" t="s">
        <v>321</v>
      </c>
      <c r="H590" s="1012" t="s">
        <v>322</v>
      </c>
      <c r="I590" s="1012" t="s">
        <v>116</v>
      </c>
      <c r="J590" s="1014">
        <v>107920674</v>
      </c>
      <c r="K590" s="1014">
        <v>110496550</v>
      </c>
      <c r="L590" s="1015">
        <v>8711064</v>
      </c>
      <c r="M590" s="1016">
        <f>'[1]Aneks Nr. 3'!O256</f>
        <v>0</v>
      </c>
    </row>
    <row r="591" spans="1:13" ht="36">
      <c r="A591" s="693"/>
      <c r="B591" s="693"/>
      <c r="C591" s="1009" t="s">
        <v>337</v>
      </c>
      <c r="D591" s="1010" t="s">
        <v>356</v>
      </c>
      <c r="E591" s="1011" t="s">
        <v>33</v>
      </c>
      <c r="F591" s="1010"/>
      <c r="G591" s="1010" t="s">
        <v>321</v>
      </c>
      <c r="H591" s="1012" t="s">
        <v>322</v>
      </c>
      <c r="I591" s="1012" t="s">
        <v>117</v>
      </c>
      <c r="J591" s="1014">
        <v>212861</v>
      </c>
      <c r="K591" s="1014">
        <v>41587</v>
      </c>
      <c r="L591" s="1015">
        <v>483948</v>
      </c>
      <c r="M591" s="1016">
        <v>0</v>
      </c>
    </row>
    <row r="592" spans="1:13" ht="36">
      <c r="A592" s="693"/>
      <c r="B592" s="693"/>
      <c r="C592" s="1009"/>
      <c r="D592" s="1010"/>
      <c r="E592" s="1011"/>
      <c r="F592" s="1010"/>
      <c r="G592" s="1010"/>
      <c r="H592" s="1024" t="s">
        <v>118</v>
      </c>
      <c r="I592" s="1025"/>
      <c r="J592" s="1026">
        <v>-83131387</v>
      </c>
      <c r="K592" s="1026">
        <v>-171274</v>
      </c>
      <c r="L592" s="1027">
        <v>442361</v>
      </c>
      <c r="M592" s="1028">
        <f>M591-L591</f>
        <v>-483948</v>
      </c>
    </row>
    <row r="593" spans="1:13" ht="15" customHeight="1">
      <c r="A593" s="693"/>
      <c r="B593" s="693"/>
      <c r="C593" s="1009" t="s">
        <v>337</v>
      </c>
      <c r="D593" s="1010" t="s">
        <v>356</v>
      </c>
      <c r="E593" s="1011" t="s">
        <v>33</v>
      </c>
      <c r="F593" s="1010"/>
      <c r="G593" s="1010" t="s">
        <v>497</v>
      </c>
      <c r="H593" s="1012" t="s">
        <v>498</v>
      </c>
      <c r="I593" s="1013" t="s">
        <v>107</v>
      </c>
      <c r="J593" s="1014">
        <v>0</v>
      </c>
      <c r="K593" s="1014">
        <v>0</v>
      </c>
      <c r="L593" s="1015">
        <v>0</v>
      </c>
      <c r="M593" s="1016">
        <v>0</v>
      </c>
    </row>
    <row r="594" spans="1:13" ht="84">
      <c r="A594" s="693"/>
      <c r="B594" s="693"/>
      <c r="C594" s="1009" t="s">
        <v>337</v>
      </c>
      <c r="D594" s="1010" t="s">
        <v>356</v>
      </c>
      <c r="E594" s="1011" t="s">
        <v>33</v>
      </c>
      <c r="F594" s="1010"/>
      <c r="G594" s="1010" t="s">
        <v>497</v>
      </c>
      <c r="H594" s="1012" t="s">
        <v>498</v>
      </c>
      <c r="I594" s="1011" t="s">
        <v>108</v>
      </c>
      <c r="J594" s="1017">
        <v>0</v>
      </c>
      <c r="K594" s="1017">
        <v>0</v>
      </c>
      <c r="L594" s="1018">
        <v>0</v>
      </c>
      <c r="M594" s="1016">
        <v>0</v>
      </c>
    </row>
    <row r="595" spans="1:13" ht="84">
      <c r="A595" s="693"/>
      <c r="B595" s="693"/>
      <c r="C595" s="1009" t="s">
        <v>337</v>
      </c>
      <c r="D595" s="1010" t="s">
        <v>356</v>
      </c>
      <c r="E595" s="1011" t="s">
        <v>33</v>
      </c>
      <c r="F595" s="1010"/>
      <c r="G595" s="1010" t="s">
        <v>497</v>
      </c>
      <c r="H595" s="1012" t="s">
        <v>498</v>
      </c>
      <c r="I595" s="1012" t="s">
        <v>109</v>
      </c>
      <c r="J595" s="1014">
        <v>0</v>
      </c>
      <c r="K595" s="1014">
        <v>0</v>
      </c>
      <c r="L595" s="1015">
        <v>0</v>
      </c>
      <c r="M595" s="1016">
        <v>0</v>
      </c>
    </row>
    <row r="596" spans="1:13" ht="36">
      <c r="A596" s="693"/>
      <c r="B596" s="693"/>
      <c r="C596" s="1009"/>
      <c r="D596" s="1010"/>
      <c r="E596" s="1011"/>
      <c r="F596" s="1010"/>
      <c r="G596" s="1010"/>
      <c r="H596" s="1019" t="s">
        <v>110</v>
      </c>
      <c r="I596" s="1020"/>
      <c r="J596" s="1021">
        <v>0</v>
      </c>
      <c r="K596" s="1021">
        <v>0</v>
      </c>
      <c r="L596" s="1022">
        <v>0</v>
      </c>
      <c r="M596" s="1023">
        <v>0</v>
      </c>
    </row>
    <row r="597" spans="1:13" ht="84">
      <c r="A597" s="693"/>
      <c r="B597" s="693"/>
      <c r="C597" s="1009" t="s">
        <v>337</v>
      </c>
      <c r="D597" s="1010" t="s">
        <v>356</v>
      </c>
      <c r="E597" s="1011" t="s">
        <v>33</v>
      </c>
      <c r="F597" s="1010"/>
      <c r="G597" s="1010" t="s">
        <v>497</v>
      </c>
      <c r="H597" s="1012" t="s">
        <v>498</v>
      </c>
      <c r="I597" s="1013" t="s">
        <v>111</v>
      </c>
      <c r="J597" s="1014">
        <v>0</v>
      </c>
      <c r="K597" s="1014">
        <v>0</v>
      </c>
      <c r="L597" s="1015">
        <v>0</v>
      </c>
      <c r="M597" s="1016">
        <v>0</v>
      </c>
    </row>
    <row r="598" spans="1:13" ht="84">
      <c r="A598" s="693"/>
      <c r="B598" s="693"/>
      <c r="C598" s="1009" t="s">
        <v>337</v>
      </c>
      <c r="D598" s="1010" t="s">
        <v>356</v>
      </c>
      <c r="E598" s="1011" t="s">
        <v>33</v>
      </c>
      <c r="F598" s="1010"/>
      <c r="G598" s="1010" t="s">
        <v>497</v>
      </c>
      <c r="H598" s="1012" t="s">
        <v>498</v>
      </c>
      <c r="I598" s="1012" t="s">
        <v>112</v>
      </c>
      <c r="J598" s="1014">
        <v>0</v>
      </c>
      <c r="K598" s="1014">
        <v>0</v>
      </c>
      <c r="L598" s="1015">
        <v>0</v>
      </c>
      <c r="M598" s="1016">
        <v>0</v>
      </c>
    </row>
    <row r="599" spans="1:13" ht="84">
      <c r="A599" s="693"/>
      <c r="B599" s="693"/>
      <c r="C599" s="1009" t="s">
        <v>337</v>
      </c>
      <c r="D599" s="1010" t="s">
        <v>356</v>
      </c>
      <c r="E599" s="1011" t="s">
        <v>33</v>
      </c>
      <c r="F599" s="1010"/>
      <c r="G599" s="1010" t="s">
        <v>497</v>
      </c>
      <c r="H599" s="1012" t="s">
        <v>498</v>
      </c>
      <c r="I599" s="1012" t="s">
        <v>113</v>
      </c>
      <c r="J599" s="1014">
        <v>0</v>
      </c>
      <c r="K599" s="1014">
        <v>0</v>
      </c>
      <c r="L599" s="1015">
        <v>0</v>
      </c>
      <c r="M599" s="1016">
        <v>0</v>
      </c>
    </row>
    <row r="600" spans="1:13" ht="36">
      <c r="A600" s="693"/>
      <c r="B600" s="693"/>
      <c r="C600" s="1009"/>
      <c r="D600" s="1010"/>
      <c r="E600" s="1011"/>
      <c r="F600" s="1010"/>
      <c r="G600" s="1010"/>
      <c r="H600" s="1019" t="s">
        <v>114</v>
      </c>
      <c r="I600" s="1020"/>
      <c r="J600" s="1021">
        <v>0</v>
      </c>
      <c r="K600" s="1021">
        <v>0</v>
      </c>
      <c r="L600" s="1022">
        <v>0</v>
      </c>
      <c r="M600" s="1023">
        <v>0</v>
      </c>
    </row>
    <row r="601" spans="1:13" ht="84">
      <c r="A601" s="693"/>
      <c r="B601" s="693"/>
      <c r="C601" s="1009" t="s">
        <v>337</v>
      </c>
      <c r="D601" s="1010" t="s">
        <v>356</v>
      </c>
      <c r="E601" s="1011" t="s">
        <v>33</v>
      </c>
      <c r="F601" s="1010"/>
      <c r="G601" s="1010" t="s">
        <v>497</v>
      </c>
      <c r="H601" s="1012" t="s">
        <v>498</v>
      </c>
      <c r="I601" s="1013" t="s">
        <v>115</v>
      </c>
      <c r="J601" s="1014">
        <v>0</v>
      </c>
      <c r="K601" s="1014">
        <v>0</v>
      </c>
      <c r="L601" s="1015">
        <v>0</v>
      </c>
      <c r="M601" s="1016">
        <v>0</v>
      </c>
    </row>
    <row r="602" spans="1:13" ht="84">
      <c r="A602" s="693"/>
      <c r="B602" s="693"/>
      <c r="C602" s="1009" t="s">
        <v>337</v>
      </c>
      <c r="D602" s="1010" t="s">
        <v>356</v>
      </c>
      <c r="E602" s="1011" t="s">
        <v>33</v>
      </c>
      <c r="F602" s="1010"/>
      <c r="G602" s="1010" t="s">
        <v>497</v>
      </c>
      <c r="H602" s="1012" t="s">
        <v>498</v>
      </c>
      <c r="I602" s="1012" t="s">
        <v>116</v>
      </c>
      <c r="J602" s="1014">
        <v>0</v>
      </c>
      <c r="K602" s="1014">
        <v>0</v>
      </c>
      <c r="L602" s="1015">
        <v>0</v>
      </c>
      <c r="M602" s="1029">
        <v>0</v>
      </c>
    </row>
    <row r="603" spans="1:13" ht="84">
      <c r="A603" s="693"/>
      <c r="B603" s="693"/>
      <c r="C603" s="1009" t="s">
        <v>337</v>
      </c>
      <c r="D603" s="1010" t="s">
        <v>356</v>
      </c>
      <c r="E603" s="1011" t="s">
        <v>33</v>
      </c>
      <c r="F603" s="1010"/>
      <c r="G603" s="1010" t="s">
        <v>497</v>
      </c>
      <c r="H603" s="1012" t="s">
        <v>498</v>
      </c>
      <c r="I603" s="1012" t="s">
        <v>117</v>
      </c>
      <c r="J603" s="1014">
        <v>0</v>
      </c>
      <c r="K603" s="1014">
        <v>0</v>
      </c>
      <c r="L603" s="1015">
        <v>0</v>
      </c>
      <c r="M603" s="1016">
        <v>0</v>
      </c>
    </row>
    <row r="604" spans="1:13" ht="36">
      <c r="A604" s="693"/>
      <c r="B604" s="693"/>
      <c r="C604" s="1009"/>
      <c r="D604" s="1010"/>
      <c r="E604" s="1011"/>
      <c r="F604" s="1010"/>
      <c r="G604" s="1010"/>
      <c r="H604" s="1024" t="s">
        <v>118</v>
      </c>
      <c r="I604" s="1025"/>
      <c r="J604" s="1026">
        <v>0</v>
      </c>
      <c r="K604" s="1026">
        <v>0</v>
      </c>
      <c r="L604" s="1027">
        <v>0</v>
      </c>
      <c r="M604" s="1028">
        <v>0</v>
      </c>
    </row>
    <row r="605" spans="1:13" ht="72">
      <c r="A605" s="693"/>
      <c r="B605" s="693"/>
      <c r="C605" s="1009" t="s">
        <v>337</v>
      </c>
      <c r="D605" s="1010" t="s">
        <v>356</v>
      </c>
      <c r="E605" s="1011" t="s">
        <v>33</v>
      </c>
      <c r="F605" s="1010"/>
      <c r="G605" s="1010" t="s">
        <v>499</v>
      </c>
      <c r="H605" s="1012" t="s">
        <v>500</v>
      </c>
      <c r="I605" s="1013" t="s">
        <v>107</v>
      </c>
      <c r="J605" s="1014">
        <v>0</v>
      </c>
      <c r="K605" s="1014">
        <v>0</v>
      </c>
      <c r="L605" s="1015">
        <v>0</v>
      </c>
      <c r="M605" s="1016">
        <v>0</v>
      </c>
    </row>
    <row r="606" spans="1:13" ht="72">
      <c r="A606" s="693"/>
      <c r="B606" s="693"/>
      <c r="C606" s="1009" t="s">
        <v>337</v>
      </c>
      <c r="D606" s="1010" t="s">
        <v>356</v>
      </c>
      <c r="E606" s="1011" t="s">
        <v>33</v>
      </c>
      <c r="F606" s="1010"/>
      <c r="G606" s="1010" t="s">
        <v>499</v>
      </c>
      <c r="H606" s="1012" t="s">
        <v>500</v>
      </c>
      <c r="I606" s="1011" t="s">
        <v>108</v>
      </c>
      <c r="J606" s="1017">
        <v>0</v>
      </c>
      <c r="K606" s="1017">
        <v>0</v>
      </c>
      <c r="L606" s="1018">
        <v>0</v>
      </c>
      <c r="M606" s="1016">
        <v>0</v>
      </c>
    </row>
    <row r="607" spans="1:13" ht="72">
      <c r="A607" s="693"/>
      <c r="B607" s="693"/>
      <c r="C607" s="1009" t="s">
        <v>337</v>
      </c>
      <c r="D607" s="1010" t="s">
        <v>356</v>
      </c>
      <c r="E607" s="1011" t="s">
        <v>33</v>
      </c>
      <c r="F607" s="1010"/>
      <c r="G607" s="1010" t="s">
        <v>499</v>
      </c>
      <c r="H607" s="1012" t="s">
        <v>500</v>
      </c>
      <c r="I607" s="1012" t="s">
        <v>109</v>
      </c>
      <c r="J607" s="1014">
        <v>0</v>
      </c>
      <c r="K607" s="1014">
        <v>0</v>
      </c>
      <c r="L607" s="1015">
        <v>0</v>
      </c>
      <c r="M607" s="1016">
        <v>0</v>
      </c>
    </row>
    <row r="608" spans="1:13" ht="36">
      <c r="A608" s="693"/>
      <c r="B608" s="693"/>
      <c r="C608" s="1009"/>
      <c r="D608" s="1010"/>
      <c r="E608" s="1011"/>
      <c r="F608" s="1010"/>
      <c r="G608" s="1010"/>
      <c r="H608" s="1019" t="s">
        <v>110</v>
      </c>
      <c r="I608" s="1020"/>
      <c r="J608" s="1021"/>
      <c r="K608" s="1021"/>
      <c r="L608" s="1022"/>
      <c r="M608" s="1023"/>
    </row>
    <row r="609" spans="1:14" ht="72">
      <c r="A609" s="693"/>
      <c r="B609" s="693"/>
      <c r="C609" s="1009" t="s">
        <v>337</v>
      </c>
      <c r="D609" s="1010" t="s">
        <v>356</v>
      </c>
      <c r="E609" s="1011" t="s">
        <v>33</v>
      </c>
      <c r="F609" s="1010"/>
      <c r="G609" s="1010" t="s">
        <v>499</v>
      </c>
      <c r="H609" s="1012" t="s">
        <v>500</v>
      </c>
      <c r="I609" s="1013" t="s">
        <v>111</v>
      </c>
      <c r="J609" s="1014">
        <v>0</v>
      </c>
      <c r="K609" s="1014">
        <v>0</v>
      </c>
      <c r="L609" s="1015">
        <v>0</v>
      </c>
      <c r="M609" s="1016">
        <v>0</v>
      </c>
    </row>
    <row r="610" spans="1:14" ht="72">
      <c r="A610" s="693"/>
      <c r="B610" s="693"/>
      <c r="C610" s="1009" t="s">
        <v>337</v>
      </c>
      <c r="D610" s="1010" t="s">
        <v>356</v>
      </c>
      <c r="E610" s="1011" t="s">
        <v>33</v>
      </c>
      <c r="F610" s="1010"/>
      <c r="G610" s="1010" t="s">
        <v>499</v>
      </c>
      <c r="H610" s="1012" t="s">
        <v>500</v>
      </c>
      <c r="I610" s="1012" t="s">
        <v>112</v>
      </c>
      <c r="J610" s="1014">
        <v>0</v>
      </c>
      <c r="K610" s="1014">
        <v>0</v>
      </c>
      <c r="L610" s="1015">
        <v>0</v>
      </c>
      <c r="M610" s="1016">
        <v>0</v>
      </c>
    </row>
    <row r="611" spans="1:14" ht="72">
      <c r="A611" s="693"/>
      <c r="B611" s="693"/>
      <c r="C611" s="1009" t="s">
        <v>337</v>
      </c>
      <c r="D611" s="1010" t="s">
        <v>356</v>
      </c>
      <c r="E611" s="1011" t="s">
        <v>33</v>
      </c>
      <c r="F611" s="1010"/>
      <c r="G611" s="1010" t="s">
        <v>499</v>
      </c>
      <c r="H611" s="1012" t="s">
        <v>500</v>
      </c>
      <c r="I611" s="1012" t="s">
        <v>113</v>
      </c>
      <c r="J611" s="1014">
        <v>0</v>
      </c>
      <c r="K611" s="1014">
        <v>0</v>
      </c>
      <c r="L611" s="1015">
        <v>0</v>
      </c>
      <c r="M611" s="1016">
        <v>0</v>
      </c>
    </row>
    <row r="612" spans="1:14" ht="36">
      <c r="A612" s="693"/>
      <c r="B612" s="693"/>
      <c r="C612" s="1009"/>
      <c r="D612" s="1010"/>
      <c r="E612" s="1011"/>
      <c r="F612" s="1010"/>
      <c r="G612" s="1010"/>
      <c r="H612" s="1019" t="s">
        <v>114</v>
      </c>
      <c r="I612" s="1020"/>
      <c r="J612" s="1021"/>
      <c r="K612" s="1021"/>
      <c r="L612" s="1022"/>
      <c r="M612" s="1023"/>
    </row>
    <row r="613" spans="1:14" ht="72">
      <c r="A613" s="693"/>
      <c r="B613" s="693"/>
      <c r="C613" s="1009" t="s">
        <v>337</v>
      </c>
      <c r="D613" s="1010" t="s">
        <v>356</v>
      </c>
      <c r="E613" s="1011" t="s">
        <v>33</v>
      </c>
      <c r="F613" s="1010"/>
      <c r="G613" s="1010" t="s">
        <v>499</v>
      </c>
      <c r="H613" s="1012" t="s">
        <v>500</v>
      </c>
      <c r="I613" s="1013" t="s">
        <v>115</v>
      </c>
      <c r="J613" s="1014">
        <v>0</v>
      </c>
      <c r="K613" s="1014">
        <v>0</v>
      </c>
      <c r="L613" s="1015">
        <v>0</v>
      </c>
      <c r="M613" s="1016">
        <v>0</v>
      </c>
    </row>
    <row r="614" spans="1:14" ht="72">
      <c r="A614" s="693"/>
      <c r="B614" s="693"/>
      <c r="C614" s="1009" t="s">
        <v>337</v>
      </c>
      <c r="D614" s="1010" t="s">
        <v>356</v>
      </c>
      <c r="E614" s="1011" t="s">
        <v>33</v>
      </c>
      <c r="F614" s="1010"/>
      <c r="G614" s="1010" t="s">
        <v>499</v>
      </c>
      <c r="H614" s="1012" t="s">
        <v>500</v>
      </c>
      <c r="I614" s="1012" t="s">
        <v>116</v>
      </c>
      <c r="J614" s="1014">
        <v>0</v>
      </c>
      <c r="K614" s="1014">
        <v>0</v>
      </c>
      <c r="L614" s="1015">
        <v>0</v>
      </c>
      <c r="M614" s="1029">
        <v>0</v>
      </c>
    </row>
    <row r="615" spans="1:14" ht="72">
      <c r="A615" s="693"/>
      <c r="B615" s="693"/>
      <c r="C615" s="1009" t="s">
        <v>337</v>
      </c>
      <c r="D615" s="1010" t="s">
        <v>356</v>
      </c>
      <c r="E615" s="1011" t="s">
        <v>33</v>
      </c>
      <c r="F615" s="1010"/>
      <c r="G615" s="1010" t="s">
        <v>499</v>
      </c>
      <c r="H615" s="1012" t="s">
        <v>500</v>
      </c>
      <c r="I615" s="1012" t="s">
        <v>117</v>
      </c>
      <c r="J615" s="1014">
        <v>0</v>
      </c>
      <c r="K615" s="1014">
        <v>0</v>
      </c>
      <c r="L615" s="1015">
        <v>0</v>
      </c>
      <c r="M615" s="1016">
        <v>0</v>
      </c>
    </row>
    <row r="616" spans="1:14" ht="36.75" thickBot="1">
      <c r="A616" s="693"/>
      <c r="B616" s="693"/>
      <c r="C616" s="1030"/>
      <c r="D616" s="1031"/>
      <c r="E616" s="1032"/>
      <c r="F616" s="1031"/>
      <c r="G616" s="1031"/>
      <c r="H616" s="1033" t="s">
        <v>118</v>
      </c>
      <c r="I616" s="1034"/>
      <c r="J616" s="1035">
        <v>0</v>
      </c>
      <c r="K616" s="1035">
        <v>0</v>
      </c>
      <c r="L616" s="1036">
        <v>0</v>
      </c>
      <c r="M616" s="1037">
        <v>0</v>
      </c>
    </row>
    <row r="617" spans="1:14" ht="15.75" thickTop="1">
      <c r="A617" s="693"/>
      <c r="B617" s="1911"/>
      <c r="C617" s="1911"/>
      <c r="D617" s="1911"/>
      <c r="E617" s="693"/>
      <c r="F617" s="693"/>
      <c r="G617" s="693"/>
      <c r="H617" s="693"/>
      <c r="I617" s="693"/>
      <c r="J617" s="693"/>
      <c r="K617" s="693"/>
      <c r="L617" s="693"/>
      <c r="M617" s="693"/>
      <c r="N617" s="693"/>
    </row>
    <row r="618" spans="1:14">
      <c r="A618" s="693"/>
      <c r="B618" s="693"/>
      <c r="C618" s="693"/>
      <c r="D618" s="693"/>
      <c r="E618" s="1779" t="s">
        <v>416</v>
      </c>
      <c r="F618" s="167" t="s">
        <v>410</v>
      </c>
      <c r="G618" s="1787"/>
      <c r="H618" s="1788"/>
      <c r="I618" s="1779" t="s">
        <v>409</v>
      </c>
      <c r="J618" s="167" t="s">
        <v>410</v>
      </c>
      <c r="K618" s="1787"/>
      <c r="L618" s="1788"/>
      <c r="M618" s="1038"/>
      <c r="N618" s="693"/>
    </row>
    <row r="619" spans="1:14">
      <c r="A619" s="693"/>
      <c r="B619" s="693"/>
      <c r="C619" s="693"/>
      <c r="D619" s="693"/>
      <c r="E619" s="1780"/>
      <c r="F619" s="167" t="s">
        <v>411</v>
      </c>
      <c r="G619" s="1787"/>
      <c r="H619" s="1788"/>
      <c r="I619" s="1780"/>
      <c r="J619" s="167" t="s">
        <v>411</v>
      </c>
      <c r="K619" s="1787"/>
      <c r="L619" s="1788"/>
      <c r="M619" s="1038"/>
      <c r="N619" s="693"/>
    </row>
    <row r="620" spans="1:14">
      <c r="A620" s="693"/>
      <c r="B620" s="693"/>
      <c r="C620" s="693"/>
      <c r="D620" s="693"/>
      <c r="E620" s="1781"/>
      <c r="F620" s="167" t="s">
        <v>412</v>
      </c>
      <c r="G620" s="1787" t="s">
        <v>565</v>
      </c>
      <c r="H620" s="1788"/>
      <c r="I620" s="1781"/>
      <c r="J620" s="167" t="s">
        <v>412</v>
      </c>
      <c r="K620" s="1787"/>
      <c r="L620" s="1788"/>
      <c r="M620" s="1038"/>
      <c r="N620" s="693"/>
    </row>
    <row r="623" spans="1:14">
      <c r="A623" s="709"/>
    </row>
    <row r="624" spans="1:14">
      <c r="A624" s="709"/>
    </row>
    <row r="625" spans="1:10" ht="17.25">
      <c r="A625" s="2377" t="s">
        <v>119</v>
      </c>
      <c r="B625" s="2377"/>
      <c r="C625" s="2377"/>
      <c r="D625" s="2377"/>
      <c r="E625" s="2377"/>
      <c r="F625" s="2377"/>
      <c r="G625" s="2377"/>
      <c r="H625" s="2377"/>
      <c r="I625" s="2377"/>
      <c r="J625" s="2377"/>
    </row>
    <row r="626" spans="1:10" ht="18" thickBot="1">
      <c r="A626" s="2378" t="s">
        <v>540</v>
      </c>
      <c r="B626" s="2378"/>
      <c r="C626" s="2378"/>
      <c r="D626" s="2378"/>
      <c r="E626" s="2378"/>
      <c r="F626" s="1039"/>
      <c r="G626" s="1039"/>
      <c r="H626" s="1039"/>
      <c r="I626" s="1039"/>
      <c r="J626" s="1039"/>
    </row>
    <row r="627" spans="1:10" ht="23.25" thickTop="1">
      <c r="A627" s="1040" t="s">
        <v>18</v>
      </c>
      <c r="B627" s="2379" t="s">
        <v>19</v>
      </c>
      <c r="C627" s="2379"/>
      <c r="D627" s="2380" t="s">
        <v>120</v>
      </c>
      <c r="E627" s="2380"/>
      <c r="F627" s="2380">
        <v>14</v>
      </c>
      <c r="G627" s="2380"/>
      <c r="H627" s="2380"/>
      <c r="I627" s="2380"/>
      <c r="J627" s="2381"/>
    </row>
    <row r="628" spans="1:10" ht="23.25" thickBot="1">
      <c r="A628" s="1041" t="s">
        <v>121</v>
      </c>
      <c r="B628" s="2382" t="s">
        <v>33</v>
      </c>
      <c r="C628" s="2382"/>
      <c r="D628" s="2383" t="s">
        <v>28</v>
      </c>
      <c r="E628" s="2383"/>
      <c r="F628" s="2383">
        <v>3440</v>
      </c>
      <c r="G628" s="2383"/>
      <c r="H628" s="2383"/>
      <c r="I628" s="2383"/>
      <c r="J628" s="2384"/>
    </row>
    <row r="629" spans="1:10" ht="33.75">
      <c r="A629" s="1042" t="s">
        <v>122</v>
      </c>
      <c r="B629" s="2385" t="s">
        <v>501</v>
      </c>
      <c r="C629" s="2386"/>
      <c r="D629" s="2386"/>
      <c r="E629" s="2386"/>
      <c r="F629" s="2386"/>
      <c r="G629" s="2386"/>
      <c r="H629" s="2386"/>
      <c r="I629" s="2386"/>
      <c r="J629" s="2387"/>
    </row>
    <row r="630" spans="1:10" ht="17.25">
      <c r="A630" s="2319" t="s">
        <v>123</v>
      </c>
      <c r="B630" s="2320"/>
      <c r="C630" s="2350" t="s">
        <v>124</v>
      </c>
      <c r="D630" s="2351"/>
      <c r="E630" s="2351"/>
      <c r="F630" s="2351"/>
      <c r="G630" s="2351"/>
      <c r="H630" s="2351"/>
      <c r="I630" s="2351"/>
      <c r="J630" s="2352"/>
    </row>
    <row r="631" spans="1:10">
      <c r="A631" s="2353" t="s">
        <v>125</v>
      </c>
      <c r="B631" s="2356" t="s">
        <v>126</v>
      </c>
      <c r="C631" s="658" t="s">
        <v>284</v>
      </c>
      <c r="D631" s="2359" t="s">
        <v>127</v>
      </c>
      <c r="E631" s="658" t="s">
        <v>287</v>
      </c>
      <c r="F631" s="22" t="s">
        <v>289</v>
      </c>
      <c r="G631" s="22" t="s">
        <v>289</v>
      </c>
      <c r="H631" s="22" t="s">
        <v>13</v>
      </c>
      <c r="I631" s="658" t="s">
        <v>294</v>
      </c>
      <c r="J631" s="2362" t="s">
        <v>128</v>
      </c>
    </row>
    <row r="632" spans="1:10">
      <c r="A632" s="2354"/>
      <c r="B632" s="2357"/>
      <c r="C632" s="659" t="s">
        <v>285</v>
      </c>
      <c r="D632" s="2360"/>
      <c r="E632" s="659" t="s">
        <v>288</v>
      </c>
      <c r="F632" s="659" t="s">
        <v>290</v>
      </c>
      <c r="G632" s="659" t="s">
        <v>291</v>
      </c>
      <c r="H632" s="659" t="s">
        <v>292</v>
      </c>
      <c r="I632" s="659" t="s">
        <v>295</v>
      </c>
      <c r="J632" s="2363"/>
    </row>
    <row r="633" spans="1:10">
      <c r="A633" s="2355"/>
      <c r="B633" s="2358"/>
      <c r="C633" s="660" t="s">
        <v>286</v>
      </c>
      <c r="D633" s="2361"/>
      <c r="E633" s="660"/>
      <c r="F633" s="660" t="s">
        <v>571</v>
      </c>
      <c r="G633" s="660" t="s">
        <v>571</v>
      </c>
      <c r="H633" s="660" t="s">
        <v>293</v>
      </c>
      <c r="I633" s="660"/>
      <c r="J633" s="2364"/>
    </row>
    <row r="634" spans="1:10">
      <c r="A634" s="1043"/>
      <c r="B634" s="23" t="s">
        <v>502</v>
      </c>
      <c r="C634" s="24"/>
      <c r="D634" s="25">
        <v>20</v>
      </c>
      <c r="E634" s="299">
        <v>0.5</v>
      </c>
      <c r="F634" s="112">
        <v>0.5</v>
      </c>
      <c r="G634" s="112">
        <v>0.5</v>
      </c>
      <c r="H634" s="112">
        <v>0.5</v>
      </c>
      <c r="I634" s="27">
        <v>0</v>
      </c>
      <c r="J634" s="1044"/>
    </row>
    <row r="635" spans="1:10">
      <c r="A635" s="1043"/>
      <c r="B635" s="23" t="s">
        <v>503</v>
      </c>
      <c r="C635" s="24" t="s">
        <v>129</v>
      </c>
      <c r="D635" s="25"/>
      <c r="E635" s="299">
        <v>0.18</v>
      </c>
      <c r="F635" s="112">
        <v>0.18</v>
      </c>
      <c r="G635" s="112">
        <v>0.18</v>
      </c>
      <c r="H635" s="112">
        <v>0.18</v>
      </c>
      <c r="I635" s="27">
        <v>0</v>
      </c>
      <c r="J635" s="1044"/>
    </row>
    <row r="636" spans="1:10">
      <c r="A636" s="1043"/>
      <c r="B636" s="23" t="s">
        <v>504</v>
      </c>
      <c r="C636" s="24" t="s">
        <v>129</v>
      </c>
      <c r="D636" s="25"/>
      <c r="E636" s="299">
        <v>0.01</v>
      </c>
      <c r="F636" s="112">
        <v>0.01</v>
      </c>
      <c r="G636" s="112">
        <v>0.01</v>
      </c>
      <c r="H636" s="112">
        <v>0.01</v>
      </c>
      <c r="I636" s="27">
        <v>0</v>
      </c>
      <c r="J636" s="1044"/>
    </row>
    <row r="637" spans="1:10">
      <c r="A637" s="1043"/>
      <c r="B637" s="23" t="s">
        <v>505</v>
      </c>
      <c r="C637" s="24"/>
      <c r="D637" s="25"/>
      <c r="E637" s="299">
        <v>0.01</v>
      </c>
      <c r="F637" s="112">
        <v>0.01</v>
      </c>
      <c r="G637" s="112">
        <v>0.01</v>
      </c>
      <c r="H637" s="112">
        <v>0.01</v>
      </c>
      <c r="I637" s="27">
        <v>0</v>
      </c>
      <c r="J637" s="1044"/>
    </row>
    <row r="638" spans="1:10">
      <c r="A638" s="1043"/>
      <c r="B638" s="23" t="s">
        <v>506</v>
      </c>
      <c r="C638" s="24"/>
      <c r="D638" s="25"/>
      <c r="E638" s="299">
        <v>0.11</v>
      </c>
      <c r="F638" s="112">
        <v>0.11</v>
      </c>
      <c r="G638" s="112">
        <v>0.11</v>
      </c>
      <c r="H638" s="112">
        <v>0.11</v>
      </c>
      <c r="I638" s="27">
        <v>0</v>
      </c>
      <c r="J638" s="1044"/>
    </row>
    <row r="639" spans="1:10" ht="17.25">
      <c r="A639" s="2319" t="s">
        <v>130</v>
      </c>
      <c r="B639" s="2320"/>
      <c r="C639" s="2321"/>
      <c r="D639" s="2322"/>
      <c r="E639" s="2322"/>
      <c r="F639" s="2322"/>
      <c r="G639" s="2322"/>
      <c r="H639" s="2322"/>
      <c r="I639" s="2322"/>
      <c r="J639" s="2323"/>
    </row>
    <row r="640" spans="1:10">
      <c r="A640" s="1045" t="s">
        <v>131</v>
      </c>
      <c r="B640" s="2324" t="s">
        <v>507</v>
      </c>
      <c r="C640" s="2325"/>
      <c r="D640" s="2325"/>
      <c r="E640" s="2325"/>
      <c r="F640" s="2325"/>
      <c r="G640" s="2325"/>
      <c r="H640" s="2325"/>
      <c r="I640" s="2325"/>
      <c r="J640" s="2326"/>
    </row>
    <row r="641" spans="1:11">
      <c r="A641" s="1046"/>
      <c r="B641" s="28" t="s">
        <v>508</v>
      </c>
      <c r="C641" s="27" t="s">
        <v>129</v>
      </c>
      <c r="D641" s="27"/>
      <c r="E641" s="26">
        <v>9</v>
      </c>
      <c r="F641" s="1047">
        <v>9</v>
      </c>
      <c r="G641" s="1047">
        <v>9</v>
      </c>
      <c r="H641" s="1047">
        <v>111</v>
      </c>
      <c r="I641" s="27">
        <f>G641-H641</f>
        <v>-102</v>
      </c>
      <c r="J641" s="1044"/>
    </row>
    <row r="642" spans="1:11">
      <c r="A642" s="1046"/>
      <c r="B642" s="28" t="s">
        <v>509</v>
      </c>
      <c r="C642" s="27" t="s">
        <v>129</v>
      </c>
      <c r="D642" s="27"/>
      <c r="E642" s="26">
        <v>5</v>
      </c>
      <c r="F642" s="1047">
        <v>5</v>
      </c>
      <c r="G642" s="1047">
        <v>5</v>
      </c>
      <c r="H642" s="1047">
        <v>3</v>
      </c>
      <c r="I642" s="27">
        <f t="shared" ref="I642:I645" si="40">G642-H642</f>
        <v>2</v>
      </c>
      <c r="J642" s="1044"/>
    </row>
    <row r="643" spans="1:11">
      <c r="A643" s="1046"/>
      <c r="B643" s="28" t="s">
        <v>510</v>
      </c>
      <c r="C643" s="27" t="s">
        <v>129</v>
      </c>
      <c r="D643" s="27"/>
      <c r="E643" s="26">
        <v>3</v>
      </c>
      <c r="F643" s="1047">
        <v>8</v>
      </c>
      <c r="G643" s="1047">
        <v>8</v>
      </c>
      <c r="H643" s="1047">
        <v>8</v>
      </c>
      <c r="I643" s="27">
        <f t="shared" si="40"/>
        <v>0</v>
      </c>
      <c r="J643" s="1044"/>
    </row>
    <row r="644" spans="1:11">
      <c r="A644" s="1046"/>
      <c r="B644" s="28" t="s">
        <v>511</v>
      </c>
      <c r="C644" s="27" t="s">
        <v>129</v>
      </c>
      <c r="D644" s="27"/>
      <c r="E644" s="26">
        <v>17</v>
      </c>
      <c r="F644" s="1047">
        <v>8</v>
      </c>
      <c r="G644" s="1047">
        <v>8</v>
      </c>
      <c r="H644" s="1047">
        <v>8</v>
      </c>
      <c r="I644" s="27">
        <f t="shared" si="40"/>
        <v>0</v>
      </c>
      <c r="J644" s="1044"/>
    </row>
    <row r="645" spans="1:11">
      <c r="A645" s="1046"/>
      <c r="B645" s="28" t="s">
        <v>512</v>
      </c>
      <c r="C645" s="27"/>
      <c r="D645" s="27"/>
      <c r="E645" s="26">
        <v>363</v>
      </c>
      <c r="F645" s="1047">
        <v>385</v>
      </c>
      <c r="G645" s="1047">
        <v>385</v>
      </c>
      <c r="H645" s="1047">
        <v>328</v>
      </c>
      <c r="I645" s="27">
        <f t="shared" si="40"/>
        <v>57</v>
      </c>
      <c r="J645" s="1044"/>
    </row>
    <row r="646" spans="1:11" ht="17.25">
      <c r="A646" s="2327" t="s">
        <v>132</v>
      </c>
      <c r="B646" s="2328"/>
      <c r="C646" s="2329"/>
      <c r="D646" s="2330"/>
      <c r="E646" s="2330"/>
      <c r="F646" s="2330"/>
      <c r="G646" s="2330"/>
      <c r="H646" s="2330"/>
      <c r="I646" s="2330"/>
      <c r="J646" s="2331"/>
    </row>
    <row r="647" spans="1:11" ht="22.5">
      <c r="A647" s="1042" t="s">
        <v>133</v>
      </c>
      <c r="B647" s="29" t="s">
        <v>134</v>
      </c>
      <c r="C647" s="2332"/>
      <c r="D647" s="2333"/>
      <c r="E647" s="2333"/>
      <c r="F647" s="2333"/>
      <c r="G647" s="2333"/>
      <c r="H647" s="2333"/>
      <c r="I647" s="2333"/>
      <c r="J647" s="2334"/>
    </row>
    <row r="648" spans="1:11">
      <c r="A648" s="1048" t="s">
        <v>308</v>
      </c>
      <c r="B648" s="30" t="s">
        <v>309</v>
      </c>
      <c r="C648" s="31"/>
      <c r="D648" s="32" t="s">
        <v>328</v>
      </c>
      <c r="E648" s="33">
        <v>190</v>
      </c>
      <c r="F648" s="34">
        <v>109</v>
      </c>
      <c r="G648" s="34">
        <v>109</v>
      </c>
      <c r="H648" s="34">
        <v>109</v>
      </c>
      <c r="I648" s="34">
        <f t="shared" ref="I648:I653" si="41">G648-H648</f>
        <v>0</v>
      </c>
      <c r="J648" s="1049">
        <f t="shared" ref="J648:J653" si="42">H648/G648*100</f>
        <v>100</v>
      </c>
      <c r="K648" s="1050"/>
    </row>
    <row r="649" spans="1:11">
      <c r="A649" s="1048"/>
      <c r="B649" s="30"/>
      <c r="C649" s="31"/>
      <c r="D649" s="32" t="s">
        <v>135</v>
      </c>
      <c r="E649" s="33">
        <v>8022488</v>
      </c>
      <c r="F649" s="34">
        <v>10000000</v>
      </c>
      <c r="G649" s="34">
        <v>10000000</v>
      </c>
      <c r="H649" s="34">
        <v>1098428</v>
      </c>
      <c r="I649" s="34">
        <f t="shared" si="41"/>
        <v>8901572</v>
      </c>
      <c r="J649" s="1049">
        <f t="shared" si="42"/>
        <v>10.98428</v>
      </c>
    </row>
    <row r="650" spans="1:11">
      <c r="A650" s="1048" t="s">
        <v>310</v>
      </c>
      <c r="B650" s="30" t="s">
        <v>311</v>
      </c>
      <c r="C650" s="31"/>
      <c r="D650" s="32" t="s">
        <v>328</v>
      </c>
      <c r="E650" s="33">
        <v>4</v>
      </c>
      <c r="F650" s="34">
        <v>1</v>
      </c>
      <c r="G650" s="34">
        <v>1</v>
      </c>
      <c r="H650" s="35">
        <v>1</v>
      </c>
      <c r="I650" s="35">
        <f t="shared" si="41"/>
        <v>0</v>
      </c>
      <c r="J650" s="1049">
        <f t="shared" si="42"/>
        <v>100</v>
      </c>
    </row>
    <row r="651" spans="1:11">
      <c r="A651" s="1048"/>
      <c r="B651" s="30"/>
      <c r="C651" s="31"/>
      <c r="D651" s="32" t="s">
        <v>135</v>
      </c>
      <c r="E651" s="33">
        <v>0</v>
      </c>
      <c r="F651" s="34">
        <v>500000</v>
      </c>
      <c r="G651" s="34">
        <v>500000</v>
      </c>
      <c r="H651" s="34">
        <v>0</v>
      </c>
      <c r="I651" s="34">
        <f t="shared" si="41"/>
        <v>500000</v>
      </c>
      <c r="J651" s="1049">
        <f t="shared" si="42"/>
        <v>0</v>
      </c>
    </row>
    <row r="652" spans="1:11">
      <c r="A652" s="1048" t="s">
        <v>312</v>
      </c>
      <c r="B652" s="30" t="s">
        <v>313</v>
      </c>
      <c r="C652" s="31"/>
      <c r="D652" s="32" t="s">
        <v>328</v>
      </c>
      <c r="E652" s="33">
        <v>38</v>
      </c>
      <c r="F652" s="34">
        <v>3</v>
      </c>
      <c r="G652" s="34">
        <v>3</v>
      </c>
      <c r="H652" s="35">
        <v>3</v>
      </c>
      <c r="I652" s="35">
        <f t="shared" si="41"/>
        <v>0</v>
      </c>
      <c r="J652" s="1049">
        <f t="shared" si="42"/>
        <v>100</v>
      </c>
    </row>
    <row r="653" spans="1:11">
      <c r="A653" s="1048"/>
      <c r="B653" s="30"/>
      <c r="C653" s="31"/>
      <c r="D653" s="32" t="s">
        <v>135</v>
      </c>
      <c r="E653" s="33">
        <v>500000</v>
      </c>
      <c r="F653" s="34">
        <v>500000</v>
      </c>
      <c r="G653" s="34">
        <v>500000</v>
      </c>
      <c r="H653" s="1051">
        <v>0</v>
      </c>
      <c r="I653" s="1052">
        <f t="shared" si="41"/>
        <v>500000</v>
      </c>
      <c r="J653" s="1053">
        <f t="shared" si="42"/>
        <v>0</v>
      </c>
    </row>
    <row r="654" spans="1:11" ht="17.25">
      <c r="A654" s="2319" t="s">
        <v>130</v>
      </c>
      <c r="B654" s="2320"/>
      <c r="C654" s="2335"/>
      <c r="D654" s="2322"/>
      <c r="E654" s="2322"/>
      <c r="F654" s="2322"/>
      <c r="G654" s="2322"/>
      <c r="H654" s="2322"/>
      <c r="I654" s="2322"/>
      <c r="J654" s="2323"/>
    </row>
    <row r="655" spans="1:11">
      <c r="A655" s="1045" t="s">
        <v>131</v>
      </c>
      <c r="B655" s="2324" t="s">
        <v>513</v>
      </c>
      <c r="C655" s="2325"/>
      <c r="D655" s="2325"/>
      <c r="E655" s="2325"/>
      <c r="F655" s="2325"/>
      <c r="G655" s="2325"/>
      <c r="H655" s="2325"/>
      <c r="I655" s="2325"/>
      <c r="J655" s="2326"/>
    </row>
    <row r="656" spans="1:11">
      <c r="A656" s="1046"/>
      <c r="B656" s="300" t="s">
        <v>514</v>
      </c>
      <c r="C656" s="27"/>
      <c r="D656" s="27"/>
      <c r="E656" s="26">
        <v>4</v>
      </c>
      <c r="F656" s="26">
        <v>4</v>
      </c>
      <c r="G656" s="26">
        <v>4</v>
      </c>
      <c r="H656" s="27">
        <v>4</v>
      </c>
      <c r="I656" s="27"/>
      <c r="J656" s="1044"/>
    </row>
    <row r="657" spans="1:11">
      <c r="A657" s="1046"/>
      <c r="B657" s="300" t="s">
        <v>515</v>
      </c>
      <c r="C657" s="27"/>
      <c r="D657" s="27"/>
      <c r="E657" s="26">
        <v>1.6</v>
      </c>
      <c r="F657" s="26">
        <v>1.6</v>
      </c>
      <c r="G657" s="26">
        <v>1.6</v>
      </c>
      <c r="H657" s="27">
        <v>1.6</v>
      </c>
      <c r="I657" s="27"/>
      <c r="J657" s="1044"/>
    </row>
    <row r="658" spans="1:11">
      <c r="A658" s="1046"/>
      <c r="B658" s="300" t="s">
        <v>516</v>
      </c>
      <c r="C658" s="27"/>
      <c r="D658" s="27"/>
      <c r="E658" s="26">
        <v>0</v>
      </c>
      <c r="F658" s="26">
        <v>0</v>
      </c>
      <c r="G658" s="26">
        <v>0</v>
      </c>
      <c r="H658" s="27">
        <v>0</v>
      </c>
      <c r="I658" s="27"/>
      <c r="J658" s="1044"/>
    </row>
    <row r="659" spans="1:11">
      <c r="A659" s="1046"/>
      <c r="B659" s="300" t="s">
        <v>517</v>
      </c>
      <c r="C659" s="27" t="s">
        <v>129</v>
      </c>
      <c r="D659" s="27"/>
      <c r="E659" s="26">
        <v>0</v>
      </c>
      <c r="F659" s="26">
        <v>0</v>
      </c>
      <c r="G659" s="26">
        <v>0</v>
      </c>
      <c r="H659" s="27">
        <v>0</v>
      </c>
      <c r="I659" s="27"/>
      <c r="J659" s="1044"/>
    </row>
    <row r="660" spans="1:11">
      <c r="A660" s="1046"/>
      <c r="B660" s="300" t="s">
        <v>518</v>
      </c>
      <c r="C660" s="27" t="s">
        <v>129</v>
      </c>
      <c r="D660" s="27"/>
      <c r="E660" s="26">
        <v>0</v>
      </c>
      <c r="F660" s="26">
        <v>0</v>
      </c>
      <c r="G660" s="26">
        <v>0</v>
      </c>
      <c r="H660" s="27">
        <v>0</v>
      </c>
      <c r="I660" s="27"/>
      <c r="J660" s="1044"/>
    </row>
    <row r="661" spans="1:11">
      <c r="A661" s="1046"/>
      <c r="B661" s="300" t="s">
        <v>519</v>
      </c>
      <c r="C661" s="27" t="s">
        <v>129</v>
      </c>
      <c r="D661" s="27"/>
      <c r="E661" s="26">
        <v>1</v>
      </c>
      <c r="F661" s="26">
        <v>0</v>
      </c>
      <c r="G661" s="26">
        <v>0</v>
      </c>
      <c r="H661" s="27">
        <v>0</v>
      </c>
      <c r="I661" s="27"/>
      <c r="J661" s="1044"/>
    </row>
    <row r="662" spans="1:11">
      <c r="A662" s="1046"/>
      <c r="B662" s="300" t="s">
        <v>520</v>
      </c>
      <c r="C662" s="27"/>
      <c r="D662" s="27"/>
      <c r="E662" s="26">
        <v>80</v>
      </c>
      <c r="F662" s="26">
        <v>80</v>
      </c>
      <c r="G662" s="26">
        <v>80</v>
      </c>
      <c r="H662" s="27">
        <v>90</v>
      </c>
      <c r="I662" s="27"/>
      <c r="J662" s="1044"/>
    </row>
    <row r="663" spans="1:11" ht="22.5">
      <c r="A663" s="1046"/>
      <c r="B663" s="300" t="s">
        <v>521</v>
      </c>
      <c r="C663" s="27"/>
      <c r="D663" s="27"/>
      <c r="E663" s="26">
        <v>2970</v>
      </c>
      <c r="F663" s="26">
        <v>2970</v>
      </c>
      <c r="G663" s="26">
        <v>2970</v>
      </c>
      <c r="H663" s="27">
        <v>2970</v>
      </c>
      <c r="I663" s="27"/>
      <c r="J663" s="1044"/>
    </row>
    <row r="664" spans="1:11" ht="22.5">
      <c r="A664" s="1046"/>
      <c r="B664" s="300" t="s">
        <v>522</v>
      </c>
      <c r="C664" s="27"/>
      <c r="D664" s="27"/>
      <c r="E664" s="26">
        <v>3180</v>
      </c>
      <c r="F664" s="26">
        <v>3180</v>
      </c>
      <c r="G664" s="26">
        <v>3180</v>
      </c>
      <c r="H664" s="27">
        <v>3180</v>
      </c>
      <c r="I664" s="27"/>
      <c r="J664" s="1044"/>
    </row>
    <row r="665" spans="1:11">
      <c r="A665" s="1046"/>
      <c r="B665" s="300" t="s">
        <v>523</v>
      </c>
      <c r="C665" s="27"/>
      <c r="D665" s="27"/>
      <c r="E665" s="26">
        <v>3180</v>
      </c>
      <c r="F665" s="26">
        <v>3180</v>
      </c>
      <c r="G665" s="26">
        <v>3180</v>
      </c>
      <c r="H665" s="27">
        <v>3180</v>
      </c>
      <c r="I665" s="27"/>
      <c r="J665" s="1044"/>
    </row>
    <row r="666" spans="1:11">
      <c r="A666" s="1046"/>
      <c r="B666" s="300" t="s">
        <v>524</v>
      </c>
      <c r="C666" s="27"/>
      <c r="D666" s="27"/>
      <c r="E666" s="26"/>
      <c r="F666" s="27"/>
      <c r="G666" s="27"/>
      <c r="H666" s="27"/>
      <c r="I666" s="27"/>
      <c r="J666" s="1044"/>
    </row>
    <row r="667" spans="1:11" ht="18" thickBot="1">
      <c r="A667" s="2296" t="s">
        <v>132</v>
      </c>
      <c r="B667" s="2297"/>
      <c r="C667" s="2298"/>
      <c r="D667" s="2299"/>
      <c r="E667" s="2299"/>
      <c r="F667" s="2299"/>
      <c r="G667" s="2299"/>
      <c r="H667" s="2299"/>
      <c r="I667" s="2299"/>
      <c r="J667" s="2300"/>
    </row>
    <row r="668" spans="1:11" ht="22.5">
      <c r="A668" s="1054" t="s">
        <v>133</v>
      </c>
      <c r="B668" s="346" t="s">
        <v>134</v>
      </c>
      <c r="C668" s="2301"/>
      <c r="D668" s="2302"/>
      <c r="E668" s="2302"/>
      <c r="F668" s="2302"/>
      <c r="G668" s="2302"/>
      <c r="H668" s="2302"/>
      <c r="I668" s="2302"/>
      <c r="J668" s="2303"/>
    </row>
    <row r="669" spans="1:11">
      <c r="A669" s="1048" t="s">
        <v>298</v>
      </c>
      <c r="B669" s="30" t="s">
        <v>299</v>
      </c>
      <c r="C669" s="31"/>
      <c r="D669" s="32" t="s">
        <v>323</v>
      </c>
      <c r="E669" s="301">
        <v>4215</v>
      </c>
      <c r="F669" s="302">
        <v>4594</v>
      </c>
      <c r="G669" s="302">
        <v>4594</v>
      </c>
      <c r="H669" s="302">
        <v>4174</v>
      </c>
      <c r="I669" s="302">
        <f>G669-H669</f>
        <v>420</v>
      </c>
      <c r="J669" s="1055">
        <f>H669/G669*100</f>
        <v>90.857640400522428</v>
      </c>
      <c r="K669" s="215"/>
    </row>
    <row r="670" spans="1:11">
      <c r="A670" s="1048"/>
      <c r="B670" s="30"/>
      <c r="C670" s="31"/>
      <c r="D670" s="32" t="s">
        <v>135</v>
      </c>
      <c r="E670" s="301">
        <v>6409674757</v>
      </c>
      <c r="F670" s="302">
        <v>7005040000</v>
      </c>
      <c r="G670" s="302">
        <v>7013039999.6999998</v>
      </c>
      <c r="H670" s="302">
        <v>2195245799</v>
      </c>
      <c r="I670" s="302">
        <f t="shared" ref="I670:I704" si="43">G670-H670</f>
        <v>4817794200.6999998</v>
      </c>
      <c r="J670" s="1055">
        <f t="shared" ref="J670:J702" si="44">H670/G670*100</f>
        <v>31.302342480492158</v>
      </c>
      <c r="K670" s="215"/>
    </row>
    <row r="671" spans="1:11">
      <c r="A671" s="1048" t="s">
        <v>300</v>
      </c>
      <c r="B671" s="30" t="s">
        <v>301</v>
      </c>
      <c r="C671" s="31"/>
      <c r="D671" s="32" t="s">
        <v>324</v>
      </c>
      <c r="E671" s="301">
        <v>4370</v>
      </c>
      <c r="F671" s="302">
        <v>4819</v>
      </c>
      <c r="G671" s="302">
        <v>4819</v>
      </c>
      <c r="H671" s="302">
        <v>4170</v>
      </c>
      <c r="I671" s="302">
        <f t="shared" si="43"/>
        <v>649</v>
      </c>
      <c r="J671" s="1055">
        <f t="shared" si="44"/>
        <v>86.532475617347998</v>
      </c>
      <c r="K671" s="215"/>
    </row>
    <row r="672" spans="1:11">
      <c r="A672" s="1048"/>
      <c r="B672" s="30"/>
      <c r="C672" s="31"/>
      <c r="D672" s="32" t="s">
        <v>135</v>
      </c>
      <c r="E672" s="301">
        <v>1960000809</v>
      </c>
      <c r="F672" s="302">
        <v>2080900000</v>
      </c>
      <c r="G672" s="302">
        <v>2080900000</v>
      </c>
      <c r="H672" s="302">
        <v>381953819</v>
      </c>
      <c r="I672" s="302">
        <f t="shared" si="43"/>
        <v>1698946181</v>
      </c>
      <c r="J672" s="1055">
        <f t="shared" si="44"/>
        <v>18.355222211543083</v>
      </c>
      <c r="K672" s="215"/>
    </row>
    <row r="673" spans="1:14">
      <c r="A673" s="1048" t="s">
        <v>302</v>
      </c>
      <c r="B673" s="30" t="s">
        <v>303</v>
      </c>
      <c r="C673" s="31"/>
      <c r="D673" s="32" t="s">
        <v>325</v>
      </c>
      <c r="E673" s="301">
        <v>102</v>
      </c>
      <c r="F673" s="302">
        <v>120</v>
      </c>
      <c r="G673" s="302">
        <v>120</v>
      </c>
      <c r="H673" s="303">
        <v>66</v>
      </c>
      <c r="I673" s="302">
        <f t="shared" si="43"/>
        <v>54</v>
      </c>
      <c r="J673" s="1055">
        <f t="shared" si="44"/>
        <v>55.000000000000007</v>
      </c>
      <c r="K673" s="215"/>
    </row>
    <row r="674" spans="1:14">
      <c r="A674" s="1048"/>
      <c r="B674" s="30"/>
      <c r="C674" s="31"/>
      <c r="D674" s="32" t="s">
        <v>135</v>
      </c>
      <c r="E674" s="301">
        <v>6714195</v>
      </c>
      <c r="F674" s="302">
        <v>8000000</v>
      </c>
      <c r="G674" s="302">
        <v>8000000</v>
      </c>
      <c r="H674" s="302">
        <v>2100350</v>
      </c>
      <c r="I674" s="302">
        <f t="shared" si="43"/>
        <v>5899650</v>
      </c>
      <c r="J674" s="1055">
        <f t="shared" si="44"/>
        <v>26.254375000000003</v>
      </c>
      <c r="K674" s="215"/>
    </row>
    <row r="675" spans="1:14">
      <c r="A675" s="1048" t="s">
        <v>304</v>
      </c>
      <c r="B675" s="30" t="s">
        <v>305</v>
      </c>
      <c r="C675" s="31"/>
      <c r="D675" s="32" t="s">
        <v>326</v>
      </c>
      <c r="E675" s="301">
        <v>20</v>
      </c>
      <c r="F675" s="302">
        <v>40</v>
      </c>
      <c r="G675" s="302">
        <v>40</v>
      </c>
      <c r="H675" s="303">
        <v>20</v>
      </c>
      <c r="I675" s="302">
        <f t="shared" si="43"/>
        <v>20</v>
      </c>
      <c r="J675" s="1055">
        <f t="shared" si="44"/>
        <v>50</v>
      </c>
      <c r="K675" s="215"/>
    </row>
    <row r="676" spans="1:14">
      <c r="A676" s="1048"/>
      <c r="B676" s="30"/>
      <c r="C676" s="31"/>
      <c r="D676" s="32" t="s">
        <v>135</v>
      </c>
      <c r="E676" s="301">
        <v>4500000</v>
      </c>
      <c r="F676" s="302">
        <v>4500000</v>
      </c>
      <c r="G676" s="302">
        <v>4500000</v>
      </c>
      <c r="H676" s="302">
        <v>1846275</v>
      </c>
      <c r="I676" s="302">
        <f t="shared" si="43"/>
        <v>2653725</v>
      </c>
      <c r="J676" s="1055">
        <f t="shared" si="44"/>
        <v>41.028333333333336</v>
      </c>
      <c r="K676" s="215"/>
    </row>
    <row r="677" spans="1:14">
      <c r="A677" s="1048" t="s">
        <v>306</v>
      </c>
      <c r="B677" s="30" t="s">
        <v>307</v>
      </c>
      <c r="C677" s="31"/>
      <c r="D677" s="32" t="s">
        <v>327</v>
      </c>
      <c r="E677" s="301">
        <v>477</v>
      </c>
      <c r="F677" s="302">
        <v>313</v>
      </c>
      <c r="G677" s="302">
        <v>313</v>
      </c>
      <c r="H677" s="303">
        <v>527</v>
      </c>
      <c r="I677" s="302">
        <f t="shared" si="43"/>
        <v>-214</v>
      </c>
      <c r="J677" s="1055">
        <f t="shared" si="44"/>
        <v>168.37060702875399</v>
      </c>
      <c r="K677" s="215"/>
    </row>
    <row r="678" spans="1:14" ht="15.75" thickBot="1">
      <c r="A678" s="1056"/>
      <c r="B678" s="1057"/>
      <c r="C678" s="1058"/>
      <c r="D678" s="1059" t="s">
        <v>135</v>
      </c>
      <c r="E678" s="1060">
        <v>100436794</v>
      </c>
      <c r="F678" s="1061">
        <v>108600000</v>
      </c>
      <c r="G678" s="1061">
        <v>108600000</v>
      </c>
      <c r="H678" s="1061">
        <v>9958602</v>
      </c>
      <c r="I678" s="1061">
        <f t="shared" si="43"/>
        <v>98641398</v>
      </c>
      <c r="J678" s="1062">
        <f t="shared" si="44"/>
        <v>9.1699834254143653</v>
      </c>
      <c r="K678" s="215"/>
    </row>
    <row r="679" spans="1:14" ht="15.75" thickTop="1">
      <c r="A679" s="1063" t="s">
        <v>320</v>
      </c>
      <c r="B679" s="1064" t="s">
        <v>525</v>
      </c>
      <c r="C679" s="1065"/>
      <c r="D679" s="1066" t="s">
        <v>329</v>
      </c>
      <c r="E679" s="1067">
        <v>9</v>
      </c>
      <c r="F679" s="1068">
        <v>9</v>
      </c>
      <c r="G679" s="1068">
        <v>9</v>
      </c>
      <c r="H679" s="1068">
        <v>9</v>
      </c>
      <c r="I679" s="1069">
        <f t="shared" si="43"/>
        <v>0</v>
      </c>
      <c r="J679" s="1070">
        <f t="shared" si="44"/>
        <v>100</v>
      </c>
    </row>
    <row r="680" spans="1:14">
      <c r="A680" s="1071"/>
      <c r="B680" s="304"/>
      <c r="C680" s="305"/>
      <c r="D680" s="306" t="s">
        <v>135</v>
      </c>
      <c r="E680" s="1072">
        <v>261900000</v>
      </c>
      <c r="F680" s="1073">
        <v>102802822</v>
      </c>
      <c r="G680" s="1073">
        <v>102802822</v>
      </c>
      <c r="H680" s="1073">
        <v>89984524</v>
      </c>
      <c r="I680" s="1074">
        <f t="shared" si="43"/>
        <v>12818298</v>
      </c>
      <c r="J680" s="1075">
        <f t="shared" si="44"/>
        <v>87.531180807468502</v>
      </c>
    </row>
    <row r="681" spans="1:14">
      <c r="A681" s="1071" t="s">
        <v>164</v>
      </c>
      <c r="B681" s="304" t="s">
        <v>526</v>
      </c>
      <c r="C681" s="305"/>
      <c r="D681" s="306" t="s">
        <v>329</v>
      </c>
      <c r="E681" s="1072">
        <v>2</v>
      </c>
      <c r="F681" s="1073">
        <v>0</v>
      </c>
      <c r="G681" s="1073">
        <v>0</v>
      </c>
      <c r="H681" s="1073">
        <v>0</v>
      </c>
      <c r="I681" s="1074">
        <f t="shared" si="43"/>
        <v>0</v>
      </c>
      <c r="J681" s="1075">
        <v>0</v>
      </c>
    </row>
    <row r="682" spans="1:14">
      <c r="A682" s="1071"/>
      <c r="B682" s="304"/>
      <c r="C682" s="305"/>
      <c r="D682" s="306" t="s">
        <v>135</v>
      </c>
      <c r="E682" s="1072">
        <v>4919736</v>
      </c>
      <c r="F682" s="1073">
        <v>0</v>
      </c>
      <c r="G682" s="1073">
        <v>0</v>
      </c>
      <c r="H682" s="1073">
        <v>0</v>
      </c>
      <c r="I682" s="1074">
        <f t="shared" si="43"/>
        <v>0</v>
      </c>
      <c r="J682" s="1075">
        <v>0</v>
      </c>
    </row>
    <row r="683" spans="1:14">
      <c r="A683" s="1071" t="s">
        <v>321</v>
      </c>
      <c r="B683" s="304" t="s">
        <v>527</v>
      </c>
      <c r="C683" s="305"/>
      <c r="D683" s="306" t="s">
        <v>334</v>
      </c>
      <c r="E683" s="1072">
        <v>18</v>
      </c>
      <c r="F683" s="1073">
        <v>0</v>
      </c>
      <c r="G683" s="1073">
        <v>0</v>
      </c>
      <c r="H683" s="1073">
        <v>0</v>
      </c>
      <c r="I683" s="1074">
        <f t="shared" si="43"/>
        <v>0</v>
      </c>
      <c r="J683" s="1075">
        <v>0</v>
      </c>
    </row>
    <row r="684" spans="1:14">
      <c r="A684" s="1071"/>
      <c r="B684" s="304"/>
      <c r="C684" s="305"/>
      <c r="D684" s="306" t="s">
        <v>135</v>
      </c>
      <c r="E684" s="1072">
        <v>8711064</v>
      </c>
      <c r="F684" s="1073">
        <v>0</v>
      </c>
      <c r="G684" s="1073">
        <v>0</v>
      </c>
      <c r="H684" s="1073">
        <v>0</v>
      </c>
      <c r="I684" s="1074">
        <f t="shared" si="43"/>
        <v>0</v>
      </c>
      <c r="J684" s="1075">
        <v>0</v>
      </c>
      <c r="N684" s="215"/>
    </row>
    <row r="685" spans="1:14">
      <c r="A685" s="1071" t="s">
        <v>318</v>
      </c>
      <c r="B685" s="304" t="s">
        <v>528</v>
      </c>
      <c r="C685" s="305"/>
      <c r="D685" s="306" t="s">
        <v>332</v>
      </c>
      <c r="E685" s="1072">
        <v>15</v>
      </c>
      <c r="F685" s="1073">
        <v>0</v>
      </c>
      <c r="G685" s="1073">
        <v>0</v>
      </c>
      <c r="H685" s="1073">
        <v>0</v>
      </c>
      <c r="I685" s="1074">
        <f t="shared" si="43"/>
        <v>0</v>
      </c>
      <c r="J685" s="1075">
        <v>0</v>
      </c>
    </row>
    <row r="686" spans="1:14">
      <c r="A686" s="1071"/>
      <c r="B686" s="304"/>
      <c r="C686" s="305"/>
      <c r="D686" s="306" t="s">
        <v>135</v>
      </c>
      <c r="E686" s="1072">
        <v>2743400</v>
      </c>
      <c r="F686" s="1073">
        <v>0</v>
      </c>
      <c r="G686" s="1073">
        <v>0</v>
      </c>
      <c r="H686" s="1073">
        <v>0</v>
      </c>
      <c r="I686" s="1074">
        <f t="shared" si="43"/>
        <v>0</v>
      </c>
      <c r="J686" s="1075">
        <v>0</v>
      </c>
    </row>
    <row r="687" spans="1:14">
      <c r="A687" s="1071" t="s">
        <v>542</v>
      </c>
      <c r="B687" s="304" t="s">
        <v>561</v>
      </c>
      <c r="C687" s="305"/>
      <c r="D687" s="306" t="s">
        <v>329</v>
      </c>
      <c r="E687" s="1072">
        <v>0</v>
      </c>
      <c r="F687" s="1073">
        <v>1</v>
      </c>
      <c r="G687" s="1073">
        <v>1</v>
      </c>
      <c r="H687" s="1073"/>
      <c r="I687" s="1074">
        <f t="shared" si="43"/>
        <v>1</v>
      </c>
      <c r="J687" s="1075">
        <f t="shared" si="44"/>
        <v>0</v>
      </c>
    </row>
    <row r="688" spans="1:14">
      <c r="A688" s="1071"/>
      <c r="B688" s="304"/>
      <c r="C688" s="305"/>
      <c r="D688" s="306" t="s">
        <v>135</v>
      </c>
      <c r="E688" s="1072">
        <v>0</v>
      </c>
      <c r="F688" s="1073">
        <v>1879198</v>
      </c>
      <c r="G688" s="1073">
        <v>1879198</v>
      </c>
      <c r="H688" s="1073"/>
      <c r="I688" s="1074">
        <f t="shared" si="43"/>
        <v>1879198</v>
      </c>
      <c r="J688" s="1075">
        <f t="shared" si="44"/>
        <v>0</v>
      </c>
    </row>
    <row r="689" spans="1:13" ht="18">
      <c r="A689" s="1071" t="s">
        <v>316</v>
      </c>
      <c r="B689" s="304" t="s">
        <v>529</v>
      </c>
      <c r="C689" s="305"/>
      <c r="D689" s="306" t="s">
        <v>331</v>
      </c>
      <c r="E689" s="1072">
        <v>1</v>
      </c>
      <c r="F689" s="1073">
        <v>1</v>
      </c>
      <c r="G689" s="1073">
        <v>1</v>
      </c>
      <c r="H689" s="1073">
        <v>0</v>
      </c>
      <c r="I689" s="1074">
        <f t="shared" si="43"/>
        <v>1</v>
      </c>
      <c r="J689" s="1075">
        <f t="shared" si="44"/>
        <v>0</v>
      </c>
    </row>
    <row r="690" spans="1:13">
      <c r="A690" s="1071"/>
      <c r="B690" s="304"/>
      <c r="C690" s="305"/>
      <c r="D690" s="306" t="s">
        <v>135</v>
      </c>
      <c r="E690" s="1072">
        <v>104390710</v>
      </c>
      <c r="F690" s="1073">
        <v>284734178</v>
      </c>
      <c r="G690" s="1073">
        <v>284734178</v>
      </c>
      <c r="H690" s="1073">
        <v>0</v>
      </c>
      <c r="I690" s="1074">
        <f t="shared" si="43"/>
        <v>284734178</v>
      </c>
      <c r="J690" s="1075">
        <f t="shared" si="44"/>
        <v>0</v>
      </c>
      <c r="M690" s="215"/>
    </row>
    <row r="691" spans="1:13" ht="18">
      <c r="A691" s="1071" t="s">
        <v>456</v>
      </c>
      <c r="B691" s="304" t="s">
        <v>457</v>
      </c>
      <c r="C691" s="305"/>
      <c r="D691" s="306" t="s">
        <v>331</v>
      </c>
      <c r="E691" s="1072">
        <v>9</v>
      </c>
      <c r="F691" s="1073">
        <v>9</v>
      </c>
      <c r="G691" s="1073">
        <v>9</v>
      </c>
      <c r="H691" s="1073">
        <v>0</v>
      </c>
      <c r="I691" s="1074">
        <f t="shared" si="43"/>
        <v>9</v>
      </c>
      <c r="J691" s="1075">
        <f t="shared" si="44"/>
        <v>0</v>
      </c>
    </row>
    <row r="692" spans="1:13">
      <c r="A692" s="1071"/>
      <c r="B692" s="304"/>
      <c r="C692" s="305"/>
      <c r="D692" s="306" t="s">
        <v>135</v>
      </c>
      <c r="E692" s="1072">
        <v>1650541</v>
      </c>
      <c r="F692" s="1073">
        <v>1396613</v>
      </c>
      <c r="G692" s="1073">
        <v>1396613</v>
      </c>
      <c r="H692" s="1073">
        <v>0</v>
      </c>
      <c r="I692" s="1074">
        <f t="shared" si="43"/>
        <v>1396613</v>
      </c>
      <c r="J692" s="1075">
        <f t="shared" si="44"/>
        <v>0</v>
      </c>
    </row>
    <row r="693" spans="1:13" ht="18">
      <c r="A693" s="1071" t="s">
        <v>458</v>
      </c>
      <c r="B693" s="304" t="s">
        <v>530</v>
      </c>
      <c r="C693" s="305"/>
      <c r="D693" s="306" t="s">
        <v>331</v>
      </c>
      <c r="E693" s="1072">
        <v>0</v>
      </c>
      <c r="F693" s="1073">
        <v>9</v>
      </c>
      <c r="G693" s="1073">
        <v>9</v>
      </c>
      <c r="H693" s="1073">
        <v>0</v>
      </c>
      <c r="I693" s="1074">
        <f t="shared" si="43"/>
        <v>9</v>
      </c>
      <c r="J693" s="1075">
        <f t="shared" si="44"/>
        <v>0</v>
      </c>
    </row>
    <row r="694" spans="1:13">
      <c r="A694" s="1071"/>
      <c r="B694" s="304"/>
      <c r="C694" s="305"/>
      <c r="D694" s="306" t="s">
        <v>135</v>
      </c>
      <c r="E694" s="1072">
        <v>0</v>
      </c>
      <c r="F694" s="1073">
        <v>474189</v>
      </c>
      <c r="G694" s="1073">
        <v>474189</v>
      </c>
      <c r="H694" s="1073">
        <v>0</v>
      </c>
      <c r="I694" s="1074">
        <f t="shared" si="43"/>
        <v>474189</v>
      </c>
      <c r="J694" s="1075">
        <f t="shared" si="44"/>
        <v>0</v>
      </c>
    </row>
    <row r="695" spans="1:13">
      <c r="A695" s="1071" t="s">
        <v>555</v>
      </c>
      <c r="B695" s="304" t="s">
        <v>556</v>
      </c>
      <c r="C695" s="305"/>
      <c r="D695" s="306" t="s">
        <v>331</v>
      </c>
      <c r="E695" s="1072">
        <v>0</v>
      </c>
      <c r="F695" s="1073">
        <v>2</v>
      </c>
      <c r="G695" s="1073">
        <v>2</v>
      </c>
      <c r="H695" s="1073">
        <v>2</v>
      </c>
      <c r="I695" s="1074">
        <f t="shared" si="43"/>
        <v>0</v>
      </c>
      <c r="J695" s="1075">
        <f t="shared" si="44"/>
        <v>100</v>
      </c>
    </row>
    <row r="696" spans="1:13">
      <c r="A696" s="1071"/>
      <c r="B696" s="304"/>
      <c r="C696" s="305"/>
      <c r="D696" s="306" t="s">
        <v>135</v>
      </c>
      <c r="E696" s="1072">
        <v>0</v>
      </c>
      <c r="F696" s="1073">
        <v>27000000</v>
      </c>
      <c r="G696" s="1073">
        <v>27000000</v>
      </c>
      <c r="H696" s="1073">
        <v>8229154</v>
      </c>
      <c r="I696" s="1074">
        <f t="shared" si="43"/>
        <v>18770846</v>
      </c>
      <c r="J696" s="1075">
        <f t="shared" si="44"/>
        <v>30.47834814814815</v>
      </c>
    </row>
    <row r="697" spans="1:13">
      <c r="A697" s="1071" t="s">
        <v>559</v>
      </c>
      <c r="B697" s="304" t="s">
        <v>560</v>
      </c>
      <c r="C697" s="305"/>
      <c r="D697" s="306" t="s">
        <v>331</v>
      </c>
      <c r="E697" s="1072">
        <v>0</v>
      </c>
      <c r="F697" s="1073">
        <v>1</v>
      </c>
      <c r="G697" s="1073">
        <v>1</v>
      </c>
      <c r="H697" s="1073">
        <v>0</v>
      </c>
      <c r="I697" s="1074">
        <f t="shared" si="43"/>
        <v>1</v>
      </c>
      <c r="J697" s="1075">
        <f t="shared" si="44"/>
        <v>0</v>
      </c>
    </row>
    <row r="698" spans="1:13">
      <c r="A698" s="1071"/>
      <c r="B698" s="304"/>
      <c r="C698" s="305"/>
      <c r="D698" s="306" t="s">
        <v>135</v>
      </c>
      <c r="E698" s="1072"/>
      <c r="F698" s="1073">
        <v>100000000</v>
      </c>
      <c r="G698" s="1073">
        <v>100000000</v>
      </c>
      <c r="H698" s="1073">
        <v>0</v>
      </c>
      <c r="I698" s="1074">
        <f t="shared" si="43"/>
        <v>100000000</v>
      </c>
      <c r="J698" s="1075">
        <f t="shared" si="44"/>
        <v>0</v>
      </c>
    </row>
    <row r="699" spans="1:13">
      <c r="A699" s="1071" t="s">
        <v>335</v>
      </c>
      <c r="B699" s="304" t="s">
        <v>336</v>
      </c>
      <c r="C699" s="305"/>
      <c r="D699" s="306" t="s">
        <v>572</v>
      </c>
      <c r="E699" s="1072">
        <v>700</v>
      </c>
      <c r="F699" s="1073">
        <v>0</v>
      </c>
      <c r="G699" s="1073">
        <v>0</v>
      </c>
      <c r="H699" s="1073">
        <v>0</v>
      </c>
      <c r="I699" s="1074">
        <f t="shared" si="43"/>
        <v>0</v>
      </c>
      <c r="J699" s="1075">
        <v>0</v>
      </c>
    </row>
    <row r="700" spans="1:13">
      <c r="A700" s="1071"/>
      <c r="B700" s="304"/>
      <c r="C700" s="305"/>
      <c r="D700" s="306" t="s">
        <v>135</v>
      </c>
      <c r="E700" s="1072">
        <v>2738481</v>
      </c>
      <c r="F700" s="1073">
        <v>0</v>
      </c>
      <c r="G700" s="1073">
        <v>0</v>
      </c>
      <c r="H700" s="1073">
        <v>0</v>
      </c>
      <c r="I700" s="1074">
        <f t="shared" si="43"/>
        <v>0</v>
      </c>
      <c r="J700" s="1075">
        <v>0</v>
      </c>
    </row>
    <row r="701" spans="1:13" ht="18">
      <c r="A701" s="1076" t="s">
        <v>467</v>
      </c>
      <c r="B701" s="304" t="s">
        <v>484</v>
      </c>
      <c r="C701" s="305"/>
      <c r="D701" s="306" t="s">
        <v>331</v>
      </c>
      <c r="E701" s="1072">
        <v>0</v>
      </c>
      <c r="F701" s="1073">
        <v>2</v>
      </c>
      <c r="G701" s="1073">
        <v>2</v>
      </c>
      <c r="H701" s="1073">
        <v>2</v>
      </c>
      <c r="I701" s="1074">
        <f t="shared" si="43"/>
        <v>0</v>
      </c>
      <c r="J701" s="1075">
        <f t="shared" si="44"/>
        <v>100</v>
      </c>
    </row>
    <row r="702" spans="1:13">
      <c r="A702" s="1071"/>
      <c r="B702" s="304"/>
      <c r="C702" s="305"/>
      <c r="D702" s="306" t="s">
        <v>135</v>
      </c>
      <c r="E702" s="1072">
        <v>0</v>
      </c>
      <c r="F702" s="1073">
        <v>20000000</v>
      </c>
      <c r="G702" s="1073">
        <v>20000000</v>
      </c>
      <c r="H702" s="1073">
        <v>20000000</v>
      </c>
      <c r="I702" s="1074">
        <f t="shared" si="43"/>
        <v>0</v>
      </c>
      <c r="J702" s="1075">
        <f t="shared" si="44"/>
        <v>100</v>
      </c>
    </row>
    <row r="703" spans="1:13">
      <c r="A703" s="1077" t="s">
        <v>465</v>
      </c>
      <c r="B703" s="304" t="s">
        <v>466</v>
      </c>
      <c r="C703" s="307"/>
      <c r="D703" s="306" t="s">
        <v>334</v>
      </c>
      <c r="E703" s="1072">
        <v>1</v>
      </c>
      <c r="F703" s="1073">
        <v>0</v>
      </c>
      <c r="G703" s="1073">
        <v>0</v>
      </c>
      <c r="H703" s="1073">
        <v>0</v>
      </c>
      <c r="I703" s="1074">
        <f t="shared" si="43"/>
        <v>0</v>
      </c>
      <c r="J703" s="1075">
        <v>0</v>
      </c>
    </row>
    <row r="704" spans="1:13" ht="15.75" thickBot="1">
      <c r="A704" s="1078"/>
      <c r="B704" s="1079"/>
      <c r="C704" s="1080"/>
      <c r="D704" s="1081" t="s">
        <v>135</v>
      </c>
      <c r="E704" s="1082">
        <v>28819550</v>
      </c>
      <c r="F704" s="1083">
        <v>0</v>
      </c>
      <c r="G704" s="1083">
        <v>0</v>
      </c>
      <c r="H704" s="1083">
        <v>0</v>
      </c>
      <c r="I704" s="1084">
        <f t="shared" si="43"/>
        <v>0</v>
      </c>
      <c r="J704" s="1085">
        <v>0</v>
      </c>
    </row>
    <row r="705" spans="1:10" ht="15.75" thickTop="1">
      <c r="A705" s="709"/>
      <c r="E705" s="1086"/>
      <c r="F705" s="1086"/>
      <c r="G705" s="1086"/>
      <c r="H705" s="1086"/>
      <c r="I705" s="1086"/>
      <c r="J705" s="1086"/>
    </row>
    <row r="706" spans="1:10">
      <c r="A706" s="709"/>
      <c r="H706" s="1087"/>
      <c r="I706" s="215"/>
    </row>
    <row r="707" spans="1:10">
      <c r="A707" s="2304" t="s">
        <v>416</v>
      </c>
      <c r="B707" s="2307" t="s">
        <v>410</v>
      </c>
      <c r="C707" s="2308"/>
      <c r="D707" s="2309" t="s">
        <v>409</v>
      </c>
      <c r="E707" s="2310"/>
      <c r="F707" s="2311"/>
      <c r="G707" s="1088" t="s">
        <v>410</v>
      </c>
      <c r="H707" s="2318"/>
      <c r="I707" s="2318"/>
    </row>
    <row r="708" spans="1:10">
      <c r="A708" s="2305"/>
      <c r="B708" s="2307" t="s">
        <v>411</v>
      </c>
      <c r="C708" s="2308"/>
      <c r="D708" s="2312"/>
      <c r="E708" s="2313"/>
      <c r="F708" s="2314"/>
      <c r="G708" s="1088" t="s">
        <v>411</v>
      </c>
      <c r="H708" s="2318"/>
      <c r="I708" s="2318"/>
    </row>
    <row r="709" spans="1:10">
      <c r="A709" s="2306"/>
      <c r="B709" s="2307" t="s">
        <v>573</v>
      </c>
      <c r="C709" s="2308"/>
      <c r="D709" s="2315"/>
      <c r="E709" s="2316"/>
      <c r="F709" s="2317"/>
      <c r="G709" s="1088" t="s">
        <v>412</v>
      </c>
      <c r="H709" s="2318"/>
      <c r="I709" s="2318"/>
    </row>
  </sheetData>
  <mergeCells count="151">
    <mergeCell ref="B28:N28"/>
    <mergeCell ref="B29:N29"/>
    <mergeCell ref="B30:N30"/>
    <mergeCell ref="A31:A32"/>
    <mergeCell ref="A2:O2"/>
    <mergeCell ref="A3:O3"/>
    <mergeCell ref="C20:C22"/>
    <mergeCell ref="E20:F20"/>
    <mergeCell ref="G20:G22"/>
    <mergeCell ref="I20:K20"/>
    <mergeCell ref="E21:F21"/>
    <mergeCell ref="I21:K21"/>
    <mergeCell ref="E22:F22"/>
    <mergeCell ref="I22:K22"/>
    <mergeCell ref="B32:B33"/>
    <mergeCell ref="C32:E33"/>
    <mergeCell ref="F32:G33"/>
    <mergeCell ref="H32:N33"/>
    <mergeCell ref="C34:E34"/>
    <mergeCell ref="F34:G34"/>
    <mergeCell ref="H34:N34"/>
    <mergeCell ref="B35:C38"/>
    <mergeCell ref="D35:N35"/>
    <mergeCell ref="F36:G36"/>
    <mergeCell ref="B127:S127"/>
    <mergeCell ref="C128:E128"/>
    <mergeCell ref="G128:S128"/>
    <mergeCell ref="H36:I36"/>
    <mergeCell ref="K36:L36"/>
    <mergeCell ref="M36:M37"/>
    <mergeCell ref="N36:N37"/>
    <mergeCell ref="B39:C39"/>
    <mergeCell ref="B60:C60"/>
    <mergeCell ref="B86:B87"/>
    <mergeCell ref="B94:B96"/>
    <mergeCell ref="D94:E96"/>
    <mergeCell ref="G94:J94"/>
    <mergeCell ref="G95:J95"/>
    <mergeCell ref="G96:J96"/>
    <mergeCell ref="B100:P100"/>
    <mergeCell ref="B101:R101"/>
    <mergeCell ref="C129:E129"/>
    <mergeCell ref="G129:S129"/>
    <mergeCell ref="B130:B131"/>
    <mergeCell ref="A119:C119"/>
    <mergeCell ref="D120:D122"/>
    <mergeCell ref="F120:H120"/>
    <mergeCell ref="I120:I122"/>
    <mergeCell ref="K120:M120"/>
    <mergeCell ref="F121:H121"/>
    <mergeCell ref="K121:M121"/>
    <mergeCell ref="F122:H122"/>
    <mergeCell ref="K122:M122"/>
    <mergeCell ref="B126:S126"/>
    <mergeCell ref="C130:C131"/>
    <mergeCell ref="D130:D131"/>
    <mergeCell ref="E130:G130"/>
    <mergeCell ref="H130:J130"/>
    <mergeCell ref="K130:M130"/>
    <mergeCell ref="N130:P130"/>
    <mergeCell ref="Q130:S130"/>
    <mergeCell ref="E167:E169"/>
    <mergeCell ref="F167:F169"/>
    <mergeCell ref="C165:S165"/>
    <mergeCell ref="C166:S166"/>
    <mergeCell ref="A167:B167"/>
    <mergeCell ref="C167:C169"/>
    <mergeCell ref="D167:D169"/>
    <mergeCell ref="G167:G169"/>
    <mergeCell ref="H167:H169"/>
    <mergeCell ref="I167:I169"/>
    <mergeCell ref="J167:S167"/>
    <mergeCell ref="J168:J169"/>
    <mergeCell ref="C221:F223"/>
    <mergeCell ref="B224:C224"/>
    <mergeCell ref="E225:F227"/>
    <mergeCell ref="G225:I225"/>
    <mergeCell ref="J225:J227"/>
    <mergeCell ref="A625:J625"/>
    <mergeCell ref="A626:E626"/>
    <mergeCell ref="B627:C627"/>
    <mergeCell ref="D627:E627"/>
    <mergeCell ref="F627:J627"/>
    <mergeCell ref="C231:M231"/>
    <mergeCell ref="A232:B232"/>
    <mergeCell ref="B617:D617"/>
    <mergeCell ref="E618:E620"/>
    <mergeCell ref="K225:L225"/>
    <mergeCell ref="M225:P225"/>
    <mergeCell ref="G226:I226"/>
    <mergeCell ref="K226:L226"/>
    <mergeCell ref="M226:P226"/>
    <mergeCell ref="G227:I227"/>
    <mergeCell ref="K227:L227"/>
    <mergeCell ref="M227:P227"/>
    <mergeCell ref="C230:M230"/>
    <mergeCell ref="A102:A103"/>
    <mergeCell ref="B102:B104"/>
    <mergeCell ref="C102:C104"/>
    <mergeCell ref="D102:D104"/>
    <mergeCell ref="E102:E104"/>
    <mergeCell ref="F102:F104"/>
    <mergeCell ref="G102:G103"/>
    <mergeCell ref="H102:H104"/>
    <mergeCell ref="I102:R102"/>
    <mergeCell ref="B156:C156"/>
    <mergeCell ref="D159:E161"/>
    <mergeCell ref="G159:J159"/>
    <mergeCell ref="K159:L161"/>
    <mergeCell ref="N159:Q159"/>
    <mergeCell ref="G160:J160"/>
    <mergeCell ref="N160:Q160"/>
    <mergeCell ref="G161:J161"/>
    <mergeCell ref="N161:Q161"/>
    <mergeCell ref="A707:A709"/>
    <mergeCell ref="B707:C707"/>
    <mergeCell ref="D707:F709"/>
    <mergeCell ref="H707:I707"/>
    <mergeCell ref="B708:C708"/>
    <mergeCell ref="H708:I708"/>
    <mergeCell ref="B709:C709"/>
    <mergeCell ref="H709:I709"/>
    <mergeCell ref="A639:B639"/>
    <mergeCell ref="C639:J639"/>
    <mergeCell ref="B640:J640"/>
    <mergeCell ref="A646:B646"/>
    <mergeCell ref="C646:J646"/>
    <mergeCell ref="C647:J647"/>
    <mergeCell ref="A654:B654"/>
    <mergeCell ref="C654:J654"/>
    <mergeCell ref="B655:J655"/>
    <mergeCell ref="A667:B667"/>
    <mergeCell ref="C667:J667"/>
    <mergeCell ref="C668:J668"/>
    <mergeCell ref="G618:H618"/>
    <mergeCell ref="I618:I620"/>
    <mergeCell ref="K618:L618"/>
    <mergeCell ref="G619:H619"/>
    <mergeCell ref="K619:L619"/>
    <mergeCell ref="G620:H620"/>
    <mergeCell ref="K620:L620"/>
    <mergeCell ref="A630:B630"/>
    <mergeCell ref="C630:J630"/>
    <mergeCell ref="A631:A633"/>
    <mergeCell ref="B631:B633"/>
    <mergeCell ref="D631:D633"/>
    <mergeCell ref="J631:J633"/>
    <mergeCell ref="B628:C628"/>
    <mergeCell ref="D628:E628"/>
    <mergeCell ref="F628:J628"/>
    <mergeCell ref="B629:J629"/>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8E44-239F-4CB2-BD3F-920C702FE4A8}">
  <dimension ref="A1:S285"/>
  <sheetViews>
    <sheetView tabSelected="1" topLeftCell="G34" workbookViewId="0">
      <selection activeCell="O58" sqref="O58"/>
    </sheetView>
  </sheetViews>
  <sheetFormatPr defaultRowHeight="15"/>
  <cols>
    <col min="1" max="1" width="17.28515625" customWidth="1"/>
    <col min="2" max="2" width="51.5703125" customWidth="1"/>
    <col min="3" max="3" width="28.42578125" customWidth="1"/>
    <col min="5" max="5" width="26" customWidth="1"/>
    <col min="6" max="6" width="52" customWidth="1"/>
    <col min="7" max="7" width="21.85546875" customWidth="1"/>
    <col min="8" max="8" width="19" customWidth="1"/>
    <col min="9" max="9" width="17.5703125" customWidth="1"/>
    <col min="10" max="10" width="16" customWidth="1"/>
    <col min="11" max="11" width="14.140625" customWidth="1"/>
    <col min="12" max="12" width="17.28515625" customWidth="1"/>
    <col min="13" max="13" width="20.5703125" customWidth="1"/>
    <col min="14" max="14" width="22.85546875" customWidth="1"/>
    <col min="15" max="15" width="20" customWidth="1"/>
    <col min="19" max="19" width="21.140625" customWidth="1"/>
  </cols>
  <sheetData>
    <row r="1" spans="1:15">
      <c r="A1" s="2650" t="s">
        <v>675</v>
      </c>
      <c r="B1" s="2650"/>
      <c r="C1" s="2650"/>
      <c r="D1" s="2650"/>
      <c r="E1" s="2650"/>
      <c r="F1" s="2650"/>
      <c r="G1" s="2650"/>
      <c r="H1" s="2650"/>
      <c r="I1" s="2650"/>
      <c r="J1" s="2650"/>
      <c r="K1" s="2650"/>
      <c r="L1" s="2650"/>
      <c r="M1" s="2650"/>
      <c r="N1" s="2650"/>
      <c r="O1" s="2650"/>
    </row>
    <row r="2" spans="1:15" ht="15.75" thickBot="1">
      <c r="A2" s="2524" t="s">
        <v>676</v>
      </c>
      <c r="B2" s="2524"/>
      <c r="C2" s="2524"/>
      <c r="D2" s="2524"/>
      <c r="E2" s="2524"/>
      <c r="F2" s="2524"/>
      <c r="G2" s="2524"/>
      <c r="H2" s="2524"/>
      <c r="I2" s="2524"/>
      <c r="J2" s="2524"/>
      <c r="K2" s="2524"/>
      <c r="L2" s="2524"/>
      <c r="M2" s="2524"/>
      <c r="N2" s="2524"/>
      <c r="O2" s="2524"/>
    </row>
    <row r="3" spans="1:15" ht="61.5" thickTop="1" thickBot="1">
      <c r="A3" s="1666" t="s">
        <v>417</v>
      </c>
      <c r="B3" s="1667" t="s">
        <v>418</v>
      </c>
      <c r="C3" s="1667" t="s">
        <v>45</v>
      </c>
      <c r="D3" s="1667" t="s">
        <v>419</v>
      </c>
      <c r="E3" s="1667" t="s">
        <v>46</v>
      </c>
      <c r="F3" s="1668" t="s">
        <v>420</v>
      </c>
      <c r="G3" s="1668" t="s">
        <v>421</v>
      </c>
      <c r="H3" s="1668" t="s">
        <v>422</v>
      </c>
      <c r="I3" s="1668" t="s">
        <v>423</v>
      </c>
      <c r="J3" s="1668" t="s">
        <v>424</v>
      </c>
      <c r="K3" s="1668" t="s">
        <v>425</v>
      </c>
      <c r="L3" s="1668" t="s">
        <v>426</v>
      </c>
      <c r="M3" s="1668" t="s">
        <v>427</v>
      </c>
      <c r="N3" s="1668" t="s">
        <v>428</v>
      </c>
      <c r="O3" s="1669" t="s">
        <v>6</v>
      </c>
    </row>
    <row r="4" spans="1:15" ht="20.100000000000001" customHeight="1">
      <c r="A4" s="515" t="s">
        <v>337</v>
      </c>
      <c r="B4" s="2651" t="s">
        <v>355</v>
      </c>
      <c r="C4" s="2652" t="s">
        <v>167</v>
      </c>
      <c r="D4" s="421">
        <v>2026</v>
      </c>
      <c r="E4" s="423" t="s">
        <v>11</v>
      </c>
      <c r="F4" s="424">
        <v>0</v>
      </c>
      <c r="G4" s="424">
        <v>40000000</v>
      </c>
      <c r="H4" s="2653">
        <v>308000000</v>
      </c>
      <c r="I4" s="2653">
        <v>56796000</v>
      </c>
      <c r="J4" s="2653">
        <v>32900000</v>
      </c>
      <c r="K4" s="424">
        <v>0</v>
      </c>
      <c r="L4" s="424">
        <v>0</v>
      </c>
      <c r="M4" s="424">
        <v>0</v>
      </c>
      <c r="N4" s="424">
        <v>0</v>
      </c>
      <c r="O4" s="2654">
        <f>+N4</f>
        <v>0</v>
      </c>
    </row>
    <row r="5" spans="1:15" ht="20.100000000000001" customHeight="1">
      <c r="A5" s="515" t="s">
        <v>337</v>
      </c>
      <c r="B5" s="2651" t="s">
        <v>355</v>
      </c>
      <c r="C5" s="2652" t="s">
        <v>167</v>
      </c>
      <c r="D5" s="421">
        <v>2026</v>
      </c>
      <c r="E5" s="426" t="s">
        <v>12</v>
      </c>
      <c r="F5" s="424">
        <v>0</v>
      </c>
      <c r="G5" s="424">
        <v>40000000</v>
      </c>
      <c r="H5" s="2653">
        <v>308000000</v>
      </c>
      <c r="I5" s="2653">
        <v>56796000</v>
      </c>
      <c r="J5" s="427">
        <v>32852000</v>
      </c>
      <c r="K5" s="424">
        <v>0</v>
      </c>
      <c r="L5" s="424">
        <v>0</v>
      </c>
      <c r="M5" s="424">
        <v>0</v>
      </c>
      <c r="N5" s="424">
        <v>448000</v>
      </c>
      <c r="O5" s="2655">
        <f>G5+H5+I5+J5+K5+L5+M5+N5</f>
        <v>438096000</v>
      </c>
    </row>
    <row r="6" spans="1:15" ht="20.100000000000001" customHeight="1">
      <c r="A6" s="515" t="s">
        <v>337</v>
      </c>
      <c r="B6" s="2651" t="s">
        <v>355</v>
      </c>
      <c r="C6" s="2652" t="s">
        <v>167</v>
      </c>
      <c r="D6" s="421">
        <v>2026</v>
      </c>
      <c r="E6" s="426" t="s">
        <v>429</v>
      </c>
      <c r="F6" s="424">
        <v>0</v>
      </c>
      <c r="G6" s="427">
        <v>0</v>
      </c>
      <c r="H6" s="427">
        <v>71876429</v>
      </c>
      <c r="I6" s="427">
        <v>11692461</v>
      </c>
      <c r="J6" s="427">
        <v>8688374.629999999</v>
      </c>
      <c r="K6" s="424">
        <v>0</v>
      </c>
      <c r="L6" s="424">
        <v>0</v>
      </c>
      <c r="M6" s="424">
        <v>0</v>
      </c>
      <c r="N6" s="424">
        <v>42480</v>
      </c>
      <c r="O6" s="2655">
        <f>G6+H6+I6+J6+K6+L6+M6+N6</f>
        <v>92299744.629999995</v>
      </c>
    </row>
    <row r="7" spans="1:15" ht="20.100000000000001" customHeight="1">
      <c r="A7" s="515" t="s">
        <v>337</v>
      </c>
      <c r="B7" s="2651" t="s">
        <v>355</v>
      </c>
      <c r="C7" s="2652" t="s">
        <v>167</v>
      </c>
      <c r="D7" s="421">
        <v>2026</v>
      </c>
      <c r="E7" s="423" t="s">
        <v>14</v>
      </c>
      <c r="F7" s="424">
        <v>0</v>
      </c>
      <c r="G7" s="424">
        <v>0</v>
      </c>
      <c r="H7" s="424">
        <v>0</v>
      </c>
      <c r="I7" s="424">
        <v>0</v>
      </c>
      <c r="J7" s="424">
        <v>0</v>
      </c>
      <c r="K7" s="424"/>
      <c r="L7" s="424">
        <v>0</v>
      </c>
      <c r="M7" s="424">
        <v>0</v>
      </c>
      <c r="N7" s="424">
        <v>0</v>
      </c>
      <c r="O7" s="2654">
        <f>G7+H7+I7+J7+K7+L7+M7+N7</f>
        <v>0</v>
      </c>
    </row>
    <row r="8" spans="1:15">
      <c r="A8" s="515" t="s">
        <v>337</v>
      </c>
      <c r="B8" s="2651" t="s">
        <v>355</v>
      </c>
      <c r="C8" s="423" t="s">
        <v>15</v>
      </c>
      <c r="D8" s="421">
        <v>2026</v>
      </c>
      <c r="E8" s="423"/>
      <c r="F8" s="424">
        <v>0</v>
      </c>
      <c r="G8" s="424">
        <f>G5-G6-G7</f>
        <v>40000000</v>
      </c>
      <c r="H8" s="424">
        <f>H5-H6-H7</f>
        <v>236123571</v>
      </c>
      <c r="I8" s="424">
        <f t="shared" ref="I8" si="0">I5-I6-I7</f>
        <v>45103539</v>
      </c>
      <c r="J8" s="424">
        <f>J5-J6</f>
        <v>24163625.370000001</v>
      </c>
      <c r="K8" s="424">
        <v>0</v>
      </c>
      <c r="L8" s="424">
        <f>L5-L6-L7</f>
        <v>0</v>
      </c>
      <c r="M8" s="424">
        <f t="shared" ref="M8:N9" si="1">M5-M6-M7</f>
        <v>0</v>
      </c>
      <c r="N8" s="424">
        <f t="shared" si="1"/>
        <v>405520</v>
      </c>
      <c r="O8" s="2654">
        <f>O5-O6-O7</f>
        <v>345796255.37</v>
      </c>
    </row>
    <row r="9" spans="1:15">
      <c r="A9" s="515" t="s">
        <v>337</v>
      </c>
      <c r="B9" s="2651" t="s">
        <v>355</v>
      </c>
      <c r="C9" s="423" t="s">
        <v>16</v>
      </c>
      <c r="D9" s="421">
        <v>2026</v>
      </c>
      <c r="E9" s="423"/>
      <c r="F9" s="424">
        <v>0</v>
      </c>
      <c r="G9" s="424">
        <f>G6/G5%</f>
        <v>0</v>
      </c>
      <c r="H9" s="424">
        <f t="shared" ref="H9:J9" si="2">H6/H5%</f>
        <v>23.336502922077923</v>
      </c>
      <c r="I9" s="424">
        <f t="shared" si="2"/>
        <v>20.586768434396788</v>
      </c>
      <c r="J9" s="424">
        <f t="shared" si="2"/>
        <v>26.447018842079626</v>
      </c>
      <c r="K9" s="424">
        <v>0</v>
      </c>
      <c r="L9" s="424">
        <v>0</v>
      </c>
      <c r="M9" s="424">
        <f t="shared" si="1"/>
        <v>0</v>
      </c>
      <c r="N9" s="424">
        <f t="shared" ref="N9" si="3">N6/N5*100</f>
        <v>9.4821428571428577</v>
      </c>
      <c r="O9" s="2654">
        <f>O6/O5*100</f>
        <v>21.068383329224645</v>
      </c>
    </row>
    <row r="10" spans="1:15" ht="30" customHeight="1">
      <c r="A10" s="515">
        <v>14</v>
      </c>
      <c r="B10" s="421"/>
      <c r="C10" s="2652" t="s">
        <v>677</v>
      </c>
      <c r="D10" s="421">
        <v>2026</v>
      </c>
      <c r="E10" s="423" t="s">
        <v>11</v>
      </c>
      <c r="F10" s="424">
        <f>F4</f>
        <v>0</v>
      </c>
      <c r="G10" s="424">
        <f t="shared" ref="G10:O13" si="4">G4</f>
        <v>40000000</v>
      </c>
      <c r="H10" s="424">
        <f t="shared" si="4"/>
        <v>308000000</v>
      </c>
      <c r="I10" s="424">
        <f t="shared" si="4"/>
        <v>56796000</v>
      </c>
      <c r="J10" s="424">
        <f t="shared" si="4"/>
        <v>32900000</v>
      </c>
      <c r="K10" s="424">
        <f t="shared" si="4"/>
        <v>0</v>
      </c>
      <c r="L10" s="424">
        <f t="shared" si="4"/>
        <v>0</v>
      </c>
      <c r="M10" s="424">
        <f t="shared" si="4"/>
        <v>0</v>
      </c>
      <c r="N10" s="424">
        <f t="shared" si="4"/>
        <v>0</v>
      </c>
      <c r="O10" s="424">
        <f>G10+H10+I10+J10</f>
        <v>437696000</v>
      </c>
    </row>
    <row r="11" spans="1:15" ht="30" customHeight="1">
      <c r="A11" s="515" t="s">
        <v>337</v>
      </c>
      <c r="B11" s="421"/>
      <c r="C11" s="2652" t="s">
        <v>677</v>
      </c>
      <c r="D11" s="421">
        <v>2026</v>
      </c>
      <c r="E11" s="426" t="s">
        <v>12</v>
      </c>
      <c r="F11" s="427">
        <f>F5</f>
        <v>0</v>
      </c>
      <c r="G11" s="427">
        <f t="shared" si="4"/>
        <v>40000000</v>
      </c>
      <c r="H11" s="427">
        <f t="shared" si="4"/>
        <v>308000000</v>
      </c>
      <c r="I11" s="427">
        <f t="shared" si="4"/>
        <v>56796000</v>
      </c>
      <c r="J11" s="427">
        <f t="shared" si="4"/>
        <v>32852000</v>
      </c>
      <c r="K11" s="427">
        <f t="shared" si="4"/>
        <v>0</v>
      </c>
      <c r="L11" s="427">
        <f t="shared" si="4"/>
        <v>0</v>
      </c>
      <c r="M11" s="427">
        <f t="shared" si="4"/>
        <v>0</v>
      </c>
      <c r="N11" s="427">
        <f t="shared" si="4"/>
        <v>448000</v>
      </c>
      <c r="O11" s="427">
        <f>G11+H11+I11+J11+K11+L11+M11+N11</f>
        <v>438096000</v>
      </c>
    </row>
    <row r="12" spans="1:15" ht="30" customHeight="1">
      <c r="A12" s="515" t="s">
        <v>337</v>
      </c>
      <c r="B12" s="421"/>
      <c r="C12" s="2652" t="s">
        <v>677</v>
      </c>
      <c r="D12" s="421">
        <v>2026</v>
      </c>
      <c r="E12" s="426" t="s">
        <v>429</v>
      </c>
      <c r="F12" s="427">
        <f>F6</f>
        <v>0</v>
      </c>
      <c r="G12" s="427">
        <f t="shared" si="4"/>
        <v>0</v>
      </c>
      <c r="H12" s="427">
        <f t="shared" si="4"/>
        <v>71876429</v>
      </c>
      <c r="I12" s="427">
        <f t="shared" si="4"/>
        <v>11692461</v>
      </c>
      <c r="J12" s="427">
        <f t="shared" si="4"/>
        <v>8688374.629999999</v>
      </c>
      <c r="K12" s="427">
        <f t="shared" si="4"/>
        <v>0</v>
      </c>
      <c r="L12" s="427">
        <f t="shared" si="4"/>
        <v>0</v>
      </c>
      <c r="M12" s="427">
        <f t="shared" si="4"/>
        <v>0</v>
      </c>
      <c r="N12" s="427">
        <f t="shared" si="4"/>
        <v>42480</v>
      </c>
      <c r="O12" s="427">
        <f>G12+H12+I12+J12+K12+L12+M12+N12</f>
        <v>92299744.629999995</v>
      </c>
    </row>
    <row r="13" spans="1:15" ht="30" customHeight="1">
      <c r="A13" s="515" t="s">
        <v>337</v>
      </c>
      <c r="B13" s="421"/>
      <c r="C13" s="2652" t="s">
        <v>677</v>
      </c>
      <c r="D13" s="421">
        <v>2026</v>
      </c>
      <c r="E13" s="423" t="s">
        <v>14</v>
      </c>
      <c r="F13" s="424">
        <f>F7</f>
        <v>0</v>
      </c>
      <c r="G13" s="424">
        <f t="shared" si="4"/>
        <v>0</v>
      </c>
      <c r="H13" s="424">
        <f t="shared" si="4"/>
        <v>0</v>
      </c>
      <c r="I13" s="424">
        <f t="shared" si="4"/>
        <v>0</v>
      </c>
      <c r="J13" s="424">
        <f t="shared" si="4"/>
        <v>0</v>
      </c>
      <c r="K13" s="424">
        <f t="shared" si="4"/>
        <v>0</v>
      </c>
      <c r="L13" s="424">
        <f t="shared" si="4"/>
        <v>0</v>
      </c>
      <c r="M13" s="424">
        <f t="shared" si="4"/>
        <v>0</v>
      </c>
      <c r="N13" s="424">
        <f t="shared" si="4"/>
        <v>0</v>
      </c>
      <c r="O13" s="424">
        <f t="shared" si="4"/>
        <v>0</v>
      </c>
    </row>
    <row r="14" spans="1:15">
      <c r="A14" s="515" t="s">
        <v>337</v>
      </c>
      <c r="B14" s="421"/>
      <c r="C14" s="421" t="s">
        <v>431</v>
      </c>
      <c r="D14" s="421">
        <v>2026</v>
      </c>
      <c r="E14" s="423" t="s">
        <v>11</v>
      </c>
      <c r="F14" s="2656">
        <v>126</v>
      </c>
      <c r="G14" s="424"/>
      <c r="H14" s="424"/>
      <c r="I14" s="424"/>
      <c r="J14" s="424"/>
      <c r="K14" s="424"/>
      <c r="L14" s="424"/>
      <c r="M14" s="424"/>
      <c r="N14" s="424"/>
      <c r="O14" s="2654">
        <v>0</v>
      </c>
    </row>
    <row r="15" spans="1:15">
      <c r="A15" s="515" t="s">
        <v>337</v>
      </c>
      <c r="B15" s="421"/>
      <c r="C15" s="421" t="s">
        <v>431</v>
      </c>
      <c r="D15" s="421">
        <v>2026</v>
      </c>
      <c r="E15" s="423" t="s">
        <v>12</v>
      </c>
      <c r="F15" s="2656">
        <v>132</v>
      </c>
      <c r="G15" s="424"/>
      <c r="H15" s="424"/>
      <c r="I15" s="424"/>
      <c r="J15" s="424"/>
      <c r="K15" s="424"/>
      <c r="L15" s="424"/>
      <c r="M15" s="424"/>
      <c r="N15" s="424"/>
      <c r="O15" s="2654">
        <v>0</v>
      </c>
    </row>
    <row r="16" spans="1:15">
      <c r="A16" s="515" t="s">
        <v>337</v>
      </c>
      <c r="B16" s="421"/>
      <c r="C16" s="421" t="s">
        <v>431</v>
      </c>
      <c r="D16" s="421">
        <v>2026</v>
      </c>
      <c r="E16" s="423" t="s">
        <v>432</v>
      </c>
      <c r="F16" s="2656">
        <v>127</v>
      </c>
      <c r="G16" s="424"/>
      <c r="H16" s="424"/>
      <c r="I16" s="424"/>
      <c r="J16" s="424"/>
      <c r="K16" s="424"/>
      <c r="L16" s="424"/>
      <c r="M16" s="424"/>
      <c r="N16" s="424"/>
      <c r="O16" s="2654">
        <v>0</v>
      </c>
    </row>
    <row r="17" spans="1:13">
      <c r="D17" s="2657"/>
    </row>
    <row r="18" spans="1:13">
      <c r="D18" s="2657"/>
    </row>
    <row r="19" spans="1:13">
      <c r="D19" s="2657"/>
    </row>
    <row r="20" spans="1:13">
      <c r="D20" s="2657"/>
    </row>
    <row r="21" spans="1:13">
      <c r="D21" s="2657"/>
    </row>
    <row r="22" spans="1:13">
      <c r="D22" s="2657"/>
    </row>
    <row r="23" spans="1:13">
      <c r="D23" s="2657"/>
    </row>
    <row r="24" spans="1:13">
      <c r="D24" s="2657"/>
    </row>
    <row r="25" spans="1:13">
      <c r="D25" s="2657"/>
    </row>
    <row r="26" spans="1:13" ht="15.75">
      <c r="A26" s="2658" t="s">
        <v>48</v>
      </c>
      <c r="B26" s="2658"/>
      <c r="C26" s="2658"/>
      <c r="D26" s="2658"/>
      <c r="E26" s="2658"/>
      <c r="F26" s="2658"/>
      <c r="G26" s="2658"/>
      <c r="H26" s="2658"/>
      <c r="I26" s="2658"/>
      <c r="J26" s="2658"/>
      <c r="K26" s="2658"/>
      <c r="L26" s="2658"/>
      <c r="M26" s="2658"/>
    </row>
    <row r="27" spans="1:13" ht="15.75">
      <c r="A27" s="1989" t="s">
        <v>678</v>
      </c>
      <c r="B27" s="1989"/>
      <c r="C27" s="1989"/>
      <c r="D27" s="1989"/>
      <c r="E27" s="1989"/>
      <c r="F27" s="1989"/>
      <c r="G27" s="1989"/>
      <c r="H27" s="1989"/>
      <c r="I27" s="1989"/>
      <c r="J27" s="1989"/>
      <c r="K27" s="1989"/>
      <c r="L27" s="1989"/>
      <c r="M27" s="1989"/>
    </row>
    <row r="28" spans="1:13" ht="15.75" thickBot="1">
      <c r="A28" s="1894" t="s">
        <v>17</v>
      </c>
      <c r="B28" s="1894"/>
      <c r="C28" s="1894"/>
      <c r="D28" s="1894"/>
      <c r="E28" s="1894"/>
      <c r="F28" s="1894"/>
      <c r="G28" s="1894"/>
      <c r="H28" s="1894"/>
      <c r="I28" s="1894"/>
      <c r="J28" s="1894"/>
      <c r="K28" s="1894"/>
      <c r="L28" s="1894"/>
      <c r="M28" s="1894"/>
    </row>
    <row r="29" spans="1:13" ht="16.5" thickTop="1" thickBot="1">
      <c r="A29" s="2659" t="s">
        <v>376</v>
      </c>
      <c r="B29" s="2660" t="s">
        <v>19</v>
      </c>
      <c r="C29" s="2660"/>
      <c r="D29" s="2660"/>
      <c r="E29" s="2661" t="s">
        <v>20</v>
      </c>
      <c r="F29" s="2661"/>
      <c r="G29" s="2662" t="s">
        <v>337</v>
      </c>
      <c r="H29" s="2662"/>
      <c r="I29" s="2662"/>
      <c r="J29" s="2662"/>
      <c r="K29" s="2662"/>
      <c r="L29" s="2662"/>
      <c r="M29" s="2662"/>
    </row>
    <row r="30" spans="1:13" ht="15.75" thickTop="1">
      <c r="A30" s="2659"/>
      <c r="B30" s="2660"/>
      <c r="C30" s="2660"/>
      <c r="D30" s="2660"/>
      <c r="E30" s="2661"/>
      <c r="F30" s="2661"/>
      <c r="G30" s="2662"/>
      <c r="H30" s="2662"/>
      <c r="I30" s="2662"/>
      <c r="J30" s="2662"/>
      <c r="K30" s="2662"/>
      <c r="L30" s="2662"/>
      <c r="M30" s="2662"/>
    </row>
    <row r="31" spans="1:13">
      <c r="A31" s="2663" t="s">
        <v>377</v>
      </c>
      <c r="B31" s="2664" t="s">
        <v>167</v>
      </c>
      <c r="C31" s="2664"/>
      <c r="D31" s="2664"/>
      <c r="E31" s="2665" t="s">
        <v>49</v>
      </c>
      <c r="F31" s="2665"/>
      <c r="G31" s="2666" t="s">
        <v>355</v>
      </c>
      <c r="H31" s="2666"/>
      <c r="I31" s="2666"/>
      <c r="J31" s="2666"/>
      <c r="K31" s="2666"/>
      <c r="L31" s="2666"/>
      <c r="M31" s="2666"/>
    </row>
    <row r="32" spans="1:13" ht="15.75" thickBot="1">
      <c r="A32" s="2667" t="s">
        <v>21</v>
      </c>
      <c r="B32" s="2667"/>
      <c r="C32" s="2668" t="s">
        <v>50</v>
      </c>
      <c r="D32" s="2668"/>
      <c r="E32" s="2668"/>
      <c r="F32" s="2668"/>
      <c r="G32" s="2668"/>
      <c r="H32" s="2668"/>
      <c r="I32" s="2668"/>
      <c r="J32" s="2668"/>
      <c r="K32" s="2668"/>
      <c r="L32" s="2668"/>
      <c r="M32" s="2668"/>
    </row>
    <row r="33" spans="1:15" ht="58.5" thickTop="1" thickBot="1">
      <c r="A33" s="2667"/>
      <c r="B33" s="2667"/>
      <c r="C33" s="2669" t="s">
        <v>51</v>
      </c>
      <c r="D33" s="2670">
        <v>2025</v>
      </c>
      <c r="E33" s="2671" t="s">
        <v>3</v>
      </c>
      <c r="F33" s="2671"/>
      <c r="G33" s="2671" t="s">
        <v>3</v>
      </c>
      <c r="H33" s="2671"/>
      <c r="I33" s="2672" t="s">
        <v>3</v>
      </c>
      <c r="J33" s="2671" t="s">
        <v>3</v>
      </c>
      <c r="K33" s="2671"/>
      <c r="L33" s="2673" t="s">
        <v>52</v>
      </c>
      <c r="M33" s="2674" t="s">
        <v>22</v>
      </c>
    </row>
    <row r="34" spans="1:15" ht="101.25" thickTop="1" thickBot="1">
      <c r="A34" s="2667"/>
      <c r="B34" s="2667"/>
      <c r="C34" s="2675" t="s">
        <v>53</v>
      </c>
      <c r="D34" s="2676" t="s">
        <v>23</v>
      </c>
      <c r="E34" s="2677" t="s">
        <v>535</v>
      </c>
      <c r="F34" s="2678" t="s">
        <v>23</v>
      </c>
      <c r="G34" s="2677" t="s">
        <v>536</v>
      </c>
      <c r="H34" s="2678" t="s">
        <v>23</v>
      </c>
      <c r="I34" s="2679" t="s">
        <v>54</v>
      </c>
      <c r="J34" s="2677" t="s">
        <v>24</v>
      </c>
      <c r="K34" s="2678" t="s">
        <v>23</v>
      </c>
      <c r="L34" s="2673"/>
      <c r="M34" s="2674"/>
    </row>
    <row r="35" spans="1:15" ht="16.5" thickTop="1" thickBot="1">
      <c r="A35" s="2667"/>
      <c r="B35" s="2667"/>
      <c r="C35" s="2680" t="s">
        <v>341</v>
      </c>
      <c r="D35" s="2680" t="s">
        <v>342</v>
      </c>
      <c r="E35" s="2680" t="s">
        <v>343</v>
      </c>
      <c r="F35" s="2680" t="s">
        <v>344</v>
      </c>
      <c r="G35" s="2680" t="s">
        <v>345</v>
      </c>
      <c r="H35" s="2680" t="s">
        <v>346</v>
      </c>
      <c r="I35" s="2680" t="s">
        <v>25</v>
      </c>
      <c r="J35" s="2680" t="s">
        <v>347</v>
      </c>
      <c r="K35" s="2680" t="s">
        <v>348</v>
      </c>
      <c r="L35" s="2680" t="s">
        <v>26</v>
      </c>
      <c r="M35" s="2681" t="s">
        <v>27</v>
      </c>
    </row>
    <row r="36" spans="1:15" ht="15.75" thickTop="1">
      <c r="A36" s="2682" t="s">
        <v>34</v>
      </c>
      <c r="B36" s="2682"/>
      <c r="C36" s="2683"/>
      <c r="D36" s="2684"/>
      <c r="E36" s="2683"/>
      <c r="F36" s="2685"/>
      <c r="G36" s="2683"/>
      <c r="H36" s="2684"/>
      <c r="I36" s="2686"/>
      <c r="J36" s="2683"/>
      <c r="K36" s="2684"/>
      <c r="L36" s="2683"/>
      <c r="M36" s="2687"/>
    </row>
    <row r="37" spans="1:15">
      <c r="A37" s="2688" t="s">
        <v>28</v>
      </c>
      <c r="B37" s="2689" t="s">
        <v>29</v>
      </c>
      <c r="C37" s="2683"/>
      <c r="D37" s="2684"/>
      <c r="E37" s="2683"/>
      <c r="F37" s="2685"/>
      <c r="G37" s="2683"/>
      <c r="H37" s="2684"/>
      <c r="I37" s="2690"/>
      <c r="J37" s="2683"/>
      <c r="K37" s="2684"/>
      <c r="L37" s="2683"/>
      <c r="M37" s="2687"/>
    </row>
    <row r="38" spans="1:15">
      <c r="A38" s="2691" t="s">
        <v>358</v>
      </c>
      <c r="B38" s="2692" t="s">
        <v>36</v>
      </c>
      <c r="C38" s="2693">
        <v>214814997</v>
      </c>
      <c r="D38" s="2694">
        <f>C38/C53%</f>
        <v>75.802195041048179</v>
      </c>
      <c r="E38" s="2695">
        <v>308000000</v>
      </c>
      <c r="F38" s="2695">
        <f>E38/E53%</f>
        <v>70.368474923234388</v>
      </c>
      <c r="G38" s="2696">
        <v>308000000</v>
      </c>
      <c r="H38" s="2696">
        <f>G38/G56%</f>
        <v>70.304225557868591</v>
      </c>
      <c r="I38" s="2696">
        <f>G38-E38</f>
        <v>0</v>
      </c>
      <c r="J38" s="2695">
        <v>71876429</v>
      </c>
      <c r="K38" s="2696">
        <f>J38/J56%</f>
        <v>77.872836255538402</v>
      </c>
      <c r="L38" s="2696">
        <f>G38-J38</f>
        <v>236123571</v>
      </c>
      <c r="M38" s="2697">
        <f>J38/G38%</f>
        <v>23.336502922077923</v>
      </c>
      <c r="N38" s="215"/>
      <c r="O38" s="2698"/>
    </row>
    <row r="39" spans="1:15">
      <c r="A39" s="2691" t="s">
        <v>359</v>
      </c>
      <c r="B39" s="2692" t="s">
        <v>37</v>
      </c>
      <c r="C39" s="2693">
        <v>35022196</v>
      </c>
      <c r="D39" s="2694">
        <f>C39/C53%</f>
        <v>12.358351926228956</v>
      </c>
      <c r="E39" s="2695">
        <v>56796000</v>
      </c>
      <c r="F39" s="2695">
        <f>E39/E53%</f>
        <v>12.976129551103963</v>
      </c>
      <c r="G39" s="2696">
        <v>56796000</v>
      </c>
      <c r="H39" s="2696">
        <f>G39/G56%</f>
        <v>12.964281801249042</v>
      </c>
      <c r="I39" s="2696">
        <f t="shared" ref="I39:I50" si="5">G39-E39</f>
        <v>0</v>
      </c>
      <c r="J39" s="2695">
        <v>11692461</v>
      </c>
      <c r="K39" s="2696">
        <f>J39/J56%</f>
        <v>12.667923456203825</v>
      </c>
      <c r="L39" s="2696">
        <f t="shared" ref="L39:L51" si="6">G39-J39</f>
        <v>45103539</v>
      </c>
      <c r="M39" s="2697">
        <f>J39/G39%</f>
        <v>20.586768434396788</v>
      </c>
      <c r="O39" s="2698"/>
    </row>
    <row r="40" spans="1:15">
      <c r="A40" s="2691" t="s">
        <v>360</v>
      </c>
      <c r="B40" s="2692" t="s">
        <v>38</v>
      </c>
      <c r="C40" s="2693">
        <v>29318044.199999999</v>
      </c>
      <c r="D40" s="2699">
        <f>C40/C53%</f>
        <v>10.345516540777044</v>
      </c>
      <c r="E40" s="2695">
        <v>32900000</v>
      </c>
      <c r="F40" s="2695">
        <f>E40/E53%</f>
        <v>7.5166325486182188</v>
      </c>
      <c r="G40" s="2696">
        <v>32852000</v>
      </c>
      <c r="H40" s="2696">
        <f>G40/G56%</f>
        <v>7.4988130455425299</v>
      </c>
      <c r="I40" s="2696">
        <f t="shared" si="5"/>
        <v>-48000</v>
      </c>
      <c r="J40" s="2695">
        <v>8688374.629999999</v>
      </c>
      <c r="K40" s="2696">
        <f>J40/J56%</f>
        <v>9.4132163256018746</v>
      </c>
      <c r="L40" s="2696">
        <f t="shared" si="6"/>
        <v>24163625.370000001</v>
      </c>
      <c r="M40" s="2697">
        <f>J40/G40%</f>
        <v>26.447018842079626</v>
      </c>
      <c r="O40" s="2698"/>
    </row>
    <row r="41" spans="1:15">
      <c r="A41" s="2691" t="s">
        <v>361</v>
      </c>
      <c r="B41" s="2692" t="s">
        <v>39</v>
      </c>
      <c r="C41" s="2693">
        <v>0</v>
      </c>
      <c r="D41" s="2700">
        <v>0</v>
      </c>
      <c r="E41" s="2695">
        <v>0</v>
      </c>
      <c r="F41" s="2695">
        <v>0</v>
      </c>
      <c r="G41" s="2696">
        <v>0</v>
      </c>
      <c r="H41" s="2696">
        <v>0</v>
      </c>
      <c r="I41" s="2696">
        <f t="shared" si="5"/>
        <v>0</v>
      </c>
      <c r="J41" s="2695">
        <v>0</v>
      </c>
      <c r="K41" s="2696"/>
      <c r="L41" s="2696">
        <f t="shared" si="6"/>
        <v>0</v>
      </c>
      <c r="M41" s="2697">
        <v>0</v>
      </c>
      <c r="O41" s="2698"/>
    </row>
    <row r="42" spans="1:15">
      <c r="A42" s="2691" t="s">
        <v>362</v>
      </c>
      <c r="B42" s="2692" t="s">
        <v>40</v>
      </c>
      <c r="C42" s="2693">
        <v>0</v>
      </c>
      <c r="D42" s="2700">
        <v>0</v>
      </c>
      <c r="E42" s="2695">
        <v>0</v>
      </c>
      <c r="F42" s="2695">
        <v>0</v>
      </c>
      <c r="G42" s="2696">
        <v>0</v>
      </c>
      <c r="H42" s="2696">
        <v>0</v>
      </c>
      <c r="I42" s="2696">
        <f t="shared" si="5"/>
        <v>0</v>
      </c>
      <c r="J42" s="2695">
        <v>0</v>
      </c>
      <c r="K42" s="2696"/>
      <c r="L42" s="2696">
        <f t="shared" si="6"/>
        <v>0</v>
      </c>
      <c r="M42" s="2697">
        <v>0</v>
      </c>
      <c r="O42" s="2698"/>
    </row>
    <row r="43" spans="1:15">
      <c r="A43" s="2691" t="s">
        <v>363</v>
      </c>
      <c r="B43" s="2692" t="s">
        <v>41</v>
      </c>
      <c r="C43" s="2693">
        <v>0</v>
      </c>
      <c r="D43" s="2700">
        <v>0</v>
      </c>
      <c r="E43" s="2695">
        <v>0</v>
      </c>
      <c r="F43" s="2695">
        <v>0</v>
      </c>
      <c r="G43" s="2696">
        <v>0</v>
      </c>
      <c r="H43" s="2696">
        <v>0</v>
      </c>
      <c r="I43" s="2696">
        <f t="shared" si="5"/>
        <v>0</v>
      </c>
      <c r="J43" s="2695">
        <v>0</v>
      </c>
      <c r="K43" s="2696"/>
      <c r="L43" s="2696">
        <f t="shared" si="6"/>
        <v>0</v>
      </c>
      <c r="M43" s="2697">
        <v>0</v>
      </c>
      <c r="O43" s="2698"/>
    </row>
    <row r="44" spans="1:15">
      <c r="A44" s="2691" t="s">
        <v>364</v>
      </c>
      <c r="B44" s="2692" t="s">
        <v>42</v>
      </c>
      <c r="C44" s="2693">
        <v>417650</v>
      </c>
      <c r="D44" s="2701">
        <f>C44/C53%</f>
        <v>0.1473769857832308</v>
      </c>
      <c r="E44" s="2695">
        <v>0</v>
      </c>
      <c r="F44" s="2695">
        <v>0</v>
      </c>
      <c r="G44" s="2696">
        <v>448000</v>
      </c>
      <c r="H44" s="2702">
        <f>G44/G56%</f>
        <v>0.10226069172053613</v>
      </c>
      <c r="I44" s="2696">
        <f t="shared" si="5"/>
        <v>448000</v>
      </c>
      <c r="J44" s="2695">
        <v>42480</v>
      </c>
      <c r="K44" s="2703">
        <f>J44/J53%</f>
        <v>4.6023962655897546E-2</v>
      </c>
      <c r="L44" s="2696">
        <f t="shared" si="6"/>
        <v>405520</v>
      </c>
      <c r="M44" s="2697">
        <f>J44/G44%</f>
        <v>9.4821428571428577</v>
      </c>
      <c r="O44" s="2698"/>
    </row>
    <row r="45" spans="1:15">
      <c r="A45" s="2704"/>
      <c r="B45" s="2705" t="s">
        <v>55</v>
      </c>
      <c r="C45" s="2706">
        <f>SUM(C38:C44)</f>
        <v>279572887.19999999</v>
      </c>
      <c r="D45" s="2707">
        <f>SUM(D38:D44)</f>
        <v>98.653440493837394</v>
      </c>
      <c r="E45" s="2706">
        <f t="shared" ref="E45:L45" si="7">SUM(E38:E44)</f>
        <v>397696000</v>
      </c>
      <c r="F45" s="2708">
        <f>F38+F39+F40+F41+F42+F43+F44</f>
        <v>90.861237022956573</v>
      </c>
      <c r="G45" s="2706">
        <f t="shared" si="7"/>
        <v>398096000</v>
      </c>
      <c r="H45" s="2708">
        <f>H38+H39+H40+H44</f>
        <v>90.869581096380699</v>
      </c>
      <c r="I45" s="2706">
        <f t="shared" si="7"/>
        <v>400000</v>
      </c>
      <c r="J45" s="2708">
        <f t="shared" si="7"/>
        <v>92299744.629999995</v>
      </c>
      <c r="K45" s="2708">
        <f>SUM(K38:K44)</f>
        <v>100</v>
      </c>
      <c r="L45" s="2706">
        <f t="shared" si="7"/>
        <v>305796255.37</v>
      </c>
      <c r="M45" s="2709">
        <f>J45/G45%</f>
        <v>23.185298176821671</v>
      </c>
      <c r="O45" s="2698"/>
    </row>
    <row r="46" spans="1:15">
      <c r="A46" s="2691" t="s">
        <v>365</v>
      </c>
      <c r="B46" s="2692" t="s">
        <v>43</v>
      </c>
      <c r="C46" s="2693">
        <v>0</v>
      </c>
      <c r="D46" s="2710">
        <v>0</v>
      </c>
      <c r="E46" s="2695">
        <v>0</v>
      </c>
      <c r="F46" s="2695">
        <v>0</v>
      </c>
      <c r="G46" s="2696">
        <v>0</v>
      </c>
      <c r="H46" s="2696">
        <v>0</v>
      </c>
      <c r="I46" s="2696">
        <f t="shared" si="5"/>
        <v>0</v>
      </c>
      <c r="J46" s="2695">
        <v>0</v>
      </c>
      <c r="K46" s="2696"/>
      <c r="L46" s="2696">
        <f t="shared" si="6"/>
        <v>0</v>
      </c>
      <c r="M46" s="2697">
        <v>0</v>
      </c>
      <c r="O46" s="2698"/>
    </row>
    <row r="47" spans="1:15">
      <c r="A47" s="2691" t="s">
        <v>366</v>
      </c>
      <c r="B47" s="2692" t="s">
        <v>44</v>
      </c>
      <c r="C47" s="2693">
        <v>3816000</v>
      </c>
      <c r="D47" s="2710">
        <f>C47/C53%</f>
        <v>1.3465595061625975</v>
      </c>
      <c r="E47" s="2695">
        <v>40000000</v>
      </c>
      <c r="F47" s="2695">
        <f>E47/E53%</f>
        <v>9.1387629770434273</v>
      </c>
      <c r="G47" s="2695">
        <v>40000000</v>
      </c>
      <c r="H47" s="2711">
        <f>G47/G56%</f>
        <v>9.1304189036192973</v>
      </c>
      <c r="I47" s="2696">
        <f t="shared" si="5"/>
        <v>0</v>
      </c>
      <c r="J47" s="2695">
        <v>0</v>
      </c>
      <c r="K47" s="2696">
        <f t="shared" ref="K47:K67" si="8">J47/G47%</f>
        <v>0</v>
      </c>
      <c r="L47" s="2696">
        <f t="shared" si="6"/>
        <v>40000000</v>
      </c>
      <c r="M47" s="2697">
        <v>0</v>
      </c>
      <c r="O47" s="2698"/>
    </row>
    <row r="48" spans="1:15">
      <c r="A48" s="2704"/>
      <c r="B48" s="2705" t="s">
        <v>56</v>
      </c>
      <c r="C48" s="2712">
        <f>C46+C47</f>
        <v>3816000</v>
      </c>
      <c r="D48" s="2707">
        <f>C48/C53%</f>
        <v>1.3465595061625975</v>
      </c>
      <c r="E48" s="2712">
        <f t="shared" ref="E48:M48" si="9">E46+E47</f>
        <v>40000000</v>
      </c>
      <c r="F48" s="2713">
        <f t="shared" si="9"/>
        <v>9.1387629770434273</v>
      </c>
      <c r="G48" s="2713">
        <f t="shared" si="9"/>
        <v>40000000</v>
      </c>
      <c r="H48" s="2711">
        <f>G48/G53%</f>
        <v>9.1304189036192973</v>
      </c>
      <c r="I48" s="2696">
        <f t="shared" si="5"/>
        <v>0</v>
      </c>
      <c r="J48" s="2713">
        <f t="shared" si="9"/>
        <v>0</v>
      </c>
      <c r="K48" s="2714">
        <f t="shared" si="9"/>
        <v>0</v>
      </c>
      <c r="L48" s="2715">
        <f t="shared" si="9"/>
        <v>40000000</v>
      </c>
      <c r="M48" s="2715">
        <f t="shared" si="9"/>
        <v>0</v>
      </c>
      <c r="O48" s="2698"/>
    </row>
    <row r="49" spans="1:15">
      <c r="A49" s="2691" t="s">
        <v>365</v>
      </c>
      <c r="B49" s="2692" t="s">
        <v>43</v>
      </c>
      <c r="C49" s="2693">
        <v>0</v>
      </c>
      <c r="D49" s="2710">
        <v>0</v>
      </c>
      <c r="E49" s="2695">
        <v>0</v>
      </c>
      <c r="F49" s="2695">
        <v>0</v>
      </c>
      <c r="G49" s="2696">
        <v>0</v>
      </c>
      <c r="H49" s="2696">
        <v>0</v>
      </c>
      <c r="I49" s="2696">
        <f t="shared" si="5"/>
        <v>0</v>
      </c>
      <c r="J49" s="2695">
        <v>0</v>
      </c>
      <c r="K49" s="2696"/>
      <c r="L49" s="2696">
        <f t="shared" si="6"/>
        <v>0</v>
      </c>
      <c r="M49" s="2697">
        <v>0</v>
      </c>
      <c r="O49" s="2698"/>
    </row>
    <row r="50" spans="1:15">
      <c r="A50" s="2691" t="s">
        <v>366</v>
      </c>
      <c r="B50" s="2692" t="s">
        <v>44</v>
      </c>
      <c r="C50" s="2693">
        <v>0</v>
      </c>
      <c r="D50" s="2710">
        <v>0</v>
      </c>
      <c r="E50" s="2695">
        <v>0</v>
      </c>
      <c r="F50" s="2695">
        <v>0</v>
      </c>
      <c r="G50" s="2696">
        <v>0</v>
      </c>
      <c r="H50" s="2696">
        <v>0</v>
      </c>
      <c r="I50" s="2696">
        <f t="shared" si="5"/>
        <v>0</v>
      </c>
      <c r="J50" s="2695">
        <v>0</v>
      </c>
      <c r="K50" s="2696"/>
      <c r="L50" s="2696">
        <f t="shared" si="6"/>
        <v>0</v>
      </c>
      <c r="M50" s="2697">
        <v>0</v>
      </c>
      <c r="O50" s="2698"/>
    </row>
    <row r="51" spans="1:15">
      <c r="A51" s="2704"/>
      <c r="B51" s="2705" t="s">
        <v>57</v>
      </c>
      <c r="C51" s="2706">
        <v>0</v>
      </c>
      <c r="D51" s="2707">
        <v>0</v>
      </c>
      <c r="E51" s="2713">
        <v>0</v>
      </c>
      <c r="F51" s="2713">
        <v>0</v>
      </c>
      <c r="G51" s="2708">
        <v>0</v>
      </c>
      <c r="H51" s="2708">
        <v>0</v>
      </c>
      <c r="I51" s="2708">
        <v>0</v>
      </c>
      <c r="J51" s="2713">
        <v>0</v>
      </c>
      <c r="K51" s="2696"/>
      <c r="L51" s="2696">
        <f t="shared" si="6"/>
        <v>0</v>
      </c>
      <c r="M51" s="2709">
        <v>0</v>
      </c>
      <c r="O51" s="2698"/>
    </row>
    <row r="52" spans="1:15">
      <c r="A52" s="2716"/>
      <c r="B52" s="2717" t="s">
        <v>58</v>
      </c>
      <c r="C52" s="2718">
        <f>C51+C48</f>
        <v>3816000</v>
      </c>
      <c r="D52" s="2719">
        <f>D48</f>
        <v>1.3465595061625975</v>
      </c>
      <c r="E52" s="2718">
        <f t="shared" ref="E52:M52" si="10">E51+E48</f>
        <v>40000000</v>
      </c>
      <c r="F52" s="2720">
        <f>F48</f>
        <v>9.1387629770434273</v>
      </c>
      <c r="G52" s="2720">
        <f t="shared" si="10"/>
        <v>40000000</v>
      </c>
      <c r="H52" s="2720">
        <f>G52/G53%</f>
        <v>9.1304189036192973</v>
      </c>
      <c r="I52" s="2720">
        <f t="shared" si="10"/>
        <v>0</v>
      </c>
      <c r="J52" s="2720">
        <f>J51+J48</f>
        <v>0</v>
      </c>
      <c r="K52" s="2720">
        <f>J52/G52%</f>
        <v>0</v>
      </c>
      <c r="L52" s="2720">
        <f t="shared" si="10"/>
        <v>40000000</v>
      </c>
      <c r="M52" s="2720">
        <f t="shared" si="10"/>
        <v>0</v>
      </c>
      <c r="O52" s="2698"/>
    </row>
    <row r="53" spans="1:15">
      <c r="A53" s="2716"/>
      <c r="B53" s="2717" t="s">
        <v>59</v>
      </c>
      <c r="C53" s="2718">
        <f>C45+C52</f>
        <v>283388887.19999999</v>
      </c>
      <c r="D53" s="2721">
        <f>D45+D52</f>
        <v>99.999999999999986</v>
      </c>
      <c r="E53" s="2718">
        <f t="shared" ref="E53:L53" si="11">E45+E52</f>
        <v>437696000</v>
      </c>
      <c r="F53" s="2695">
        <f>F45+F52</f>
        <v>100</v>
      </c>
      <c r="G53" s="2720">
        <f t="shared" si="11"/>
        <v>438096000</v>
      </c>
      <c r="H53" s="2720">
        <f>H45+H52</f>
        <v>100</v>
      </c>
      <c r="I53" s="2718">
        <f t="shared" si="11"/>
        <v>400000</v>
      </c>
      <c r="J53" s="2720">
        <f t="shared" si="11"/>
        <v>92299744.629999995</v>
      </c>
      <c r="K53" s="2720">
        <v>100</v>
      </c>
      <c r="L53" s="2718">
        <f t="shared" si="11"/>
        <v>345796255.37</v>
      </c>
      <c r="M53" s="2720">
        <f>J53/G53%</f>
        <v>21.068383329224645</v>
      </c>
      <c r="O53" s="2698"/>
    </row>
    <row r="54" spans="1:15">
      <c r="A54" s="2704"/>
      <c r="B54" s="2705" t="s">
        <v>60</v>
      </c>
      <c r="C54" s="2706">
        <v>0</v>
      </c>
      <c r="D54" s="2707"/>
      <c r="E54" s="2713"/>
      <c r="F54" s="2708"/>
      <c r="G54" s="2708"/>
      <c r="H54" s="2708"/>
      <c r="I54" s="2708"/>
      <c r="J54" s="2708">
        <v>0</v>
      </c>
      <c r="K54" s="2696"/>
      <c r="L54" s="2708"/>
      <c r="M54" s="2709"/>
      <c r="O54" s="2698"/>
    </row>
    <row r="55" spans="1:15">
      <c r="A55" s="2704"/>
      <c r="B55" s="2705" t="s">
        <v>61</v>
      </c>
      <c r="C55" s="2706">
        <v>0</v>
      </c>
      <c r="D55" s="2707"/>
      <c r="E55" s="2713"/>
      <c r="F55" s="2708"/>
      <c r="G55" s="2708"/>
      <c r="H55" s="2708"/>
      <c r="I55" s="2708"/>
      <c r="J55" s="2708">
        <v>0</v>
      </c>
      <c r="K55" s="2696"/>
      <c r="L55" s="2708"/>
      <c r="M55" s="2709"/>
      <c r="O55" s="2698"/>
    </row>
    <row r="56" spans="1:15" ht="15.75" thickBot="1">
      <c r="A56" s="2716"/>
      <c r="B56" s="2717" t="s">
        <v>62</v>
      </c>
      <c r="C56" s="2713">
        <f>C53+C54+C55</f>
        <v>283388887.19999999</v>
      </c>
      <c r="D56" s="2713">
        <f>D53</f>
        <v>99.999999999999986</v>
      </c>
      <c r="E56" s="2713">
        <f t="shared" ref="E56" si="12">E53+E54+E55</f>
        <v>437696000</v>
      </c>
      <c r="F56" s="2713">
        <f>F53+F54+F55</f>
        <v>100</v>
      </c>
      <c r="G56" s="2722">
        <f>G53</f>
        <v>438096000</v>
      </c>
      <c r="H56" s="2713">
        <f t="shared" ref="H56:I56" si="13">H53</f>
        <v>100</v>
      </c>
      <c r="I56" s="2722">
        <f t="shared" si="13"/>
        <v>400000</v>
      </c>
      <c r="J56" s="2713">
        <f t="shared" ref="J56:M56" si="14">J53+J54+J55</f>
        <v>92299744.629999995</v>
      </c>
      <c r="K56" s="2713">
        <f t="shared" si="14"/>
        <v>100</v>
      </c>
      <c r="L56" s="2713">
        <f t="shared" si="14"/>
        <v>345796255.37</v>
      </c>
      <c r="M56" s="2713">
        <f t="shared" si="14"/>
        <v>21.068383329224645</v>
      </c>
      <c r="N56" s="2723"/>
      <c r="O56" s="2698"/>
    </row>
    <row r="57" spans="1:15" ht="15.75" thickTop="1">
      <c r="A57" s="2724" t="s">
        <v>63</v>
      </c>
      <c r="B57" s="2724"/>
      <c r="C57" s="2725"/>
      <c r="D57" s="2726"/>
      <c r="E57" s="2725"/>
      <c r="F57" s="2726"/>
      <c r="G57" s="2725"/>
      <c r="H57" s="2726"/>
      <c r="I57" s="2727"/>
      <c r="J57" s="2725"/>
      <c r="K57" s="2696"/>
      <c r="L57" s="2725"/>
      <c r="M57" s="2728"/>
      <c r="O57" s="2698"/>
    </row>
    <row r="58" spans="1:15">
      <c r="A58" s="2688" t="s">
        <v>35</v>
      </c>
      <c r="B58" s="2689" t="s">
        <v>29</v>
      </c>
      <c r="C58" s="2683"/>
      <c r="D58" s="2684"/>
      <c r="E58" s="2683"/>
      <c r="F58" s="2684"/>
      <c r="G58" s="2683"/>
      <c r="H58" s="2684"/>
      <c r="I58" s="2690"/>
      <c r="J58" s="2683"/>
      <c r="K58" s="2696"/>
      <c r="L58" s="2683"/>
      <c r="M58" s="2687"/>
      <c r="O58" s="2698"/>
    </row>
    <row r="59" spans="1:15" ht="57">
      <c r="A59" s="2691"/>
      <c r="B59" s="2729" t="s">
        <v>64</v>
      </c>
      <c r="C59" s="2720">
        <f>C61</f>
        <v>279572887.19999999</v>
      </c>
      <c r="D59" s="2719">
        <f>D45</f>
        <v>98.653440493837394</v>
      </c>
      <c r="E59" s="2730">
        <f>E61</f>
        <v>397696000</v>
      </c>
      <c r="F59" s="2695">
        <f>F45</f>
        <v>90.861237022956573</v>
      </c>
      <c r="G59" s="2730">
        <f>G61</f>
        <v>398096000</v>
      </c>
      <c r="H59" s="2730">
        <f>G59/G56%</f>
        <v>90.869581096380699</v>
      </c>
      <c r="I59" s="2730">
        <f>I61</f>
        <v>400000</v>
      </c>
      <c r="J59" s="2731">
        <f>J61</f>
        <v>92299744.629999995</v>
      </c>
      <c r="K59" s="2696">
        <v>100</v>
      </c>
      <c r="L59" s="2730">
        <f>G59-J59</f>
        <v>305796255.37</v>
      </c>
      <c r="M59" s="2697">
        <f t="shared" ref="M59" si="15">J59/G59%</f>
        <v>23.185298176821671</v>
      </c>
      <c r="O59" s="2698"/>
    </row>
    <row r="60" spans="1:15">
      <c r="A60" s="2691" t="s">
        <v>65</v>
      </c>
      <c r="B60" s="2732" t="s">
        <v>66</v>
      </c>
      <c r="C60" s="2693"/>
      <c r="D60" s="2719">
        <f t="shared" ref="D60" si="16">D46</f>
        <v>0</v>
      </c>
      <c r="E60" s="2696"/>
      <c r="F60" s="2695">
        <v>0</v>
      </c>
      <c r="G60" s="2696"/>
      <c r="H60" s="2730"/>
      <c r="I60" s="2696"/>
      <c r="J60" s="2693"/>
      <c r="K60" s="2696"/>
      <c r="L60" s="2730">
        <f t="shared" ref="L60:L72" si="17">G60-J60</f>
        <v>0</v>
      </c>
      <c r="M60" s="2697"/>
      <c r="O60" s="2698"/>
    </row>
    <row r="61" spans="1:15" ht="20.100000000000001" customHeight="1">
      <c r="A61" s="2691" t="s">
        <v>679</v>
      </c>
      <c r="B61" s="2732" t="s">
        <v>680</v>
      </c>
      <c r="C61" s="2733">
        <v>279572887.19999999</v>
      </c>
      <c r="D61" s="2719">
        <v>99</v>
      </c>
      <c r="E61" s="2696">
        <v>397696000</v>
      </c>
      <c r="F61" s="2695">
        <v>91</v>
      </c>
      <c r="G61" s="2696">
        <v>398096000</v>
      </c>
      <c r="H61" s="2730">
        <v>91</v>
      </c>
      <c r="I61" s="2696">
        <f>G61-E61</f>
        <v>400000</v>
      </c>
      <c r="J61" s="2734">
        <v>92299744.629999995</v>
      </c>
      <c r="K61" s="2696">
        <v>100</v>
      </c>
      <c r="L61" s="2730">
        <f t="shared" si="17"/>
        <v>305796255.37</v>
      </c>
      <c r="M61" s="2697">
        <f>J61/G61%</f>
        <v>23.185298176821671</v>
      </c>
      <c r="O61" s="2698"/>
    </row>
    <row r="62" spans="1:15" ht="20.100000000000001" customHeight="1">
      <c r="A62" s="2691"/>
      <c r="B62" s="2729" t="s">
        <v>67</v>
      </c>
      <c r="C62" s="2731">
        <f>C64</f>
        <v>3816000</v>
      </c>
      <c r="D62" s="2719">
        <v>1</v>
      </c>
      <c r="E62" s="2730">
        <f>E64+E65+E66</f>
        <v>40000000</v>
      </c>
      <c r="F62" s="2695">
        <f>F63+F64+F65+F66</f>
        <v>100</v>
      </c>
      <c r="G62" s="2730">
        <f>G64+G65+G66</f>
        <v>40000000</v>
      </c>
      <c r="H62" s="2730">
        <v>9</v>
      </c>
      <c r="I62" s="2730">
        <v>0</v>
      </c>
      <c r="J62" s="2731">
        <f>J64</f>
        <v>0</v>
      </c>
      <c r="K62" s="2696">
        <f t="shared" si="8"/>
        <v>0</v>
      </c>
      <c r="L62" s="2730">
        <f t="shared" si="17"/>
        <v>40000000</v>
      </c>
      <c r="M62" s="2697">
        <f>J62/G62%</f>
        <v>0</v>
      </c>
      <c r="O62" s="2698"/>
    </row>
    <row r="63" spans="1:15">
      <c r="A63" s="2691" t="s">
        <v>65</v>
      </c>
      <c r="B63" s="2732" t="s">
        <v>66</v>
      </c>
      <c r="C63" s="2693"/>
      <c r="D63" s="2710"/>
      <c r="E63" s="2696"/>
      <c r="F63" s="2695">
        <v>0</v>
      </c>
      <c r="G63" s="2696"/>
      <c r="H63" s="2730"/>
      <c r="I63" s="2696"/>
      <c r="J63" s="2693"/>
      <c r="K63" s="2696"/>
      <c r="L63" s="2730">
        <f t="shared" si="17"/>
        <v>0</v>
      </c>
      <c r="M63" s="2697"/>
      <c r="O63" s="2698"/>
    </row>
    <row r="64" spans="1:15" ht="45">
      <c r="A64" s="2691" t="s">
        <v>681</v>
      </c>
      <c r="B64" s="2735" t="s">
        <v>682</v>
      </c>
      <c r="C64" s="2693">
        <v>3816000</v>
      </c>
      <c r="D64" s="2710">
        <v>1</v>
      </c>
      <c r="E64" s="2696">
        <v>22500000</v>
      </c>
      <c r="F64" s="2695">
        <f>E64/E67%</f>
        <v>56.25</v>
      </c>
      <c r="G64" s="2696">
        <v>22500000</v>
      </c>
      <c r="H64" s="2730">
        <f>G64/G67%</f>
        <v>56.25</v>
      </c>
      <c r="I64" s="2696">
        <v>0</v>
      </c>
      <c r="J64" s="2734">
        <v>0</v>
      </c>
      <c r="K64" s="2696">
        <f t="shared" si="8"/>
        <v>0</v>
      </c>
      <c r="L64" s="2730">
        <f t="shared" si="17"/>
        <v>22500000</v>
      </c>
      <c r="M64" s="2697">
        <v>0</v>
      </c>
      <c r="O64" s="2698"/>
    </row>
    <row r="65" spans="1:19" ht="20.100000000000001" customHeight="1">
      <c r="A65" s="2691" t="s">
        <v>683</v>
      </c>
      <c r="B65" s="2735" t="s">
        <v>684</v>
      </c>
      <c r="C65" s="2693"/>
      <c r="D65" s="2710"/>
      <c r="E65" s="2696">
        <v>14000000</v>
      </c>
      <c r="F65" s="2695">
        <f>E65/E67%</f>
        <v>35</v>
      </c>
      <c r="G65" s="2696">
        <v>14000000</v>
      </c>
      <c r="H65" s="2730">
        <f>G65/G67%</f>
        <v>35</v>
      </c>
      <c r="I65" s="2696"/>
      <c r="J65" s="2734"/>
      <c r="K65" s="2696">
        <f t="shared" si="8"/>
        <v>0</v>
      </c>
      <c r="L65" s="2730">
        <f t="shared" si="17"/>
        <v>14000000</v>
      </c>
      <c r="M65" s="2697"/>
      <c r="O65" s="2698"/>
    </row>
    <row r="66" spans="1:19" ht="20.100000000000001" customHeight="1">
      <c r="A66" s="2691" t="s">
        <v>685</v>
      </c>
      <c r="B66" s="2735" t="s">
        <v>686</v>
      </c>
      <c r="C66" s="2693"/>
      <c r="D66" s="2710"/>
      <c r="E66" s="2696">
        <v>3500000</v>
      </c>
      <c r="F66" s="2695">
        <f>E66/E67%</f>
        <v>8.75</v>
      </c>
      <c r="G66" s="2696">
        <v>3500000</v>
      </c>
      <c r="H66" s="2730">
        <f>G66/G67%</f>
        <v>8.75</v>
      </c>
      <c r="I66" s="2696"/>
      <c r="J66" s="2734"/>
      <c r="K66" s="2696">
        <f t="shared" si="8"/>
        <v>0</v>
      </c>
      <c r="L66" s="2730">
        <f t="shared" si="17"/>
        <v>3500000</v>
      </c>
      <c r="M66" s="2697"/>
      <c r="O66" s="2698"/>
    </row>
    <row r="67" spans="1:19" ht="36.75" customHeight="1">
      <c r="A67" s="2691"/>
      <c r="B67" s="2736" t="s">
        <v>56</v>
      </c>
      <c r="C67" s="2706">
        <f>C64</f>
        <v>3816000</v>
      </c>
      <c r="D67" s="2707">
        <v>1</v>
      </c>
      <c r="E67" s="2708">
        <f>E62</f>
        <v>40000000</v>
      </c>
      <c r="F67" s="2695">
        <v>9</v>
      </c>
      <c r="G67" s="2708">
        <f>G62</f>
        <v>40000000</v>
      </c>
      <c r="H67" s="2730">
        <v>100</v>
      </c>
      <c r="I67" s="2708">
        <v>0</v>
      </c>
      <c r="J67" s="2706">
        <f>J64</f>
        <v>0</v>
      </c>
      <c r="K67" s="2696">
        <f t="shared" si="8"/>
        <v>0</v>
      </c>
      <c r="L67" s="2730">
        <f t="shared" si="17"/>
        <v>40000000</v>
      </c>
      <c r="M67" s="2709">
        <v>0</v>
      </c>
      <c r="O67" s="2698"/>
    </row>
    <row r="68" spans="1:19" ht="20.100000000000001" customHeight="1">
      <c r="A68" s="2691" t="s">
        <v>65</v>
      </c>
      <c r="B68" s="2732" t="s">
        <v>66</v>
      </c>
      <c r="C68" s="2693"/>
      <c r="D68" s="2710"/>
      <c r="E68" s="2696"/>
      <c r="F68" s="2720">
        <v>0</v>
      </c>
      <c r="G68" s="2696"/>
      <c r="H68" s="2730"/>
      <c r="I68" s="2696"/>
      <c r="J68" s="2693"/>
      <c r="K68" s="2696"/>
      <c r="L68" s="2730">
        <f t="shared" si="17"/>
        <v>0</v>
      </c>
      <c r="M68" s="2697"/>
      <c r="O68" s="2698"/>
    </row>
    <row r="69" spans="1:19" ht="20.100000000000001" customHeight="1">
      <c r="A69" s="2691"/>
      <c r="B69" s="2736" t="s">
        <v>57</v>
      </c>
      <c r="C69" s="2706">
        <v>0</v>
      </c>
      <c r="D69" s="2707">
        <v>0</v>
      </c>
      <c r="E69" s="2708">
        <v>0</v>
      </c>
      <c r="F69" s="2720">
        <v>0</v>
      </c>
      <c r="G69" s="2708">
        <f>G68</f>
        <v>0</v>
      </c>
      <c r="H69" s="2730"/>
      <c r="I69" s="2708">
        <v>0</v>
      </c>
      <c r="J69" s="2706">
        <v>0</v>
      </c>
      <c r="K69" s="2696"/>
      <c r="L69" s="2730">
        <f t="shared" si="17"/>
        <v>0</v>
      </c>
      <c r="M69" s="2709">
        <v>0</v>
      </c>
      <c r="O69" s="2698"/>
    </row>
    <row r="70" spans="1:19">
      <c r="A70" s="2691" t="s">
        <v>65</v>
      </c>
      <c r="B70" s="2732" t="s">
        <v>66</v>
      </c>
      <c r="C70" s="2693"/>
      <c r="D70" s="2710"/>
      <c r="E70" s="2696"/>
      <c r="F70" s="2696"/>
      <c r="G70" s="2696"/>
      <c r="H70" s="2696"/>
      <c r="I70" s="2696"/>
      <c r="J70" s="2693"/>
      <c r="K70" s="2696"/>
      <c r="L70" s="2730">
        <f t="shared" si="17"/>
        <v>0</v>
      </c>
      <c r="M70" s="2697"/>
      <c r="O70" s="2698"/>
    </row>
    <row r="71" spans="1:19">
      <c r="A71" s="2691" t="s">
        <v>65</v>
      </c>
      <c r="B71" s="2732" t="s">
        <v>66</v>
      </c>
      <c r="C71" s="2693"/>
      <c r="D71" s="2710"/>
      <c r="E71" s="2696"/>
      <c r="F71" s="2696"/>
      <c r="G71" s="2696"/>
      <c r="H71" s="2696"/>
      <c r="I71" s="2696"/>
      <c r="J71" s="2693"/>
      <c r="K71" s="2696"/>
      <c r="L71" s="2730">
        <f t="shared" si="17"/>
        <v>0</v>
      </c>
      <c r="M71" s="2697"/>
    </row>
    <row r="72" spans="1:19" ht="29.25" customHeight="1" thickBot="1">
      <c r="A72" s="2691"/>
      <c r="B72" s="2737" t="s">
        <v>62</v>
      </c>
      <c r="C72" s="2738">
        <f>C59+C62+C69</f>
        <v>283388887.19999999</v>
      </c>
      <c r="D72" s="2739">
        <v>100</v>
      </c>
      <c r="E72" s="2738">
        <f>E59+E62</f>
        <v>437696000</v>
      </c>
      <c r="F72" s="2738">
        <f>F45+F52</f>
        <v>100</v>
      </c>
      <c r="G72" s="2738">
        <f>G59+G62</f>
        <v>438096000</v>
      </c>
      <c r="H72" s="2738">
        <f>H59+H62</f>
        <v>99.869581096380699</v>
      </c>
      <c r="I72" s="2738">
        <f>I59+I62</f>
        <v>400000</v>
      </c>
      <c r="J72" s="2738">
        <f t="shared" ref="J72" si="18">J59+J62</f>
        <v>92299744.629999995</v>
      </c>
      <c r="K72" s="2738">
        <v>100</v>
      </c>
      <c r="L72" s="2730">
        <f t="shared" si="17"/>
        <v>345796255.37</v>
      </c>
      <c r="M72" s="2738">
        <f>J72/G72%</f>
        <v>21.068383329224645</v>
      </c>
    </row>
    <row r="73" spans="1:19" ht="15.75" thickTop="1">
      <c r="A73" s="2740"/>
      <c r="B73" s="2740"/>
      <c r="C73" s="2740"/>
      <c r="D73" s="2740"/>
      <c r="E73" s="2740"/>
      <c r="F73" s="2740"/>
      <c r="G73" s="2740"/>
      <c r="H73" s="2740"/>
      <c r="I73" s="2740"/>
      <c r="J73" s="2740"/>
      <c r="K73" s="2740"/>
      <c r="L73" s="2740"/>
      <c r="M73" s="2740"/>
    </row>
    <row r="74" spans="1:19">
      <c r="D74" s="2657"/>
    </row>
    <row r="75" spans="1:19" ht="15" customHeight="1">
      <c r="D75" s="2657"/>
      <c r="G75" s="215"/>
    </row>
    <row r="76" spans="1:19">
      <c r="D76" s="2657"/>
    </row>
    <row r="77" spans="1:19">
      <c r="D77" s="2657"/>
    </row>
    <row r="78" spans="1:19">
      <c r="D78" s="2657"/>
    </row>
    <row r="79" spans="1:19">
      <c r="D79" s="2657"/>
    </row>
    <row r="80" spans="1:19" ht="15.75">
      <c r="A80" s="2658" t="s">
        <v>68</v>
      </c>
      <c r="B80" s="2658"/>
      <c r="C80" s="2658"/>
      <c r="D80" s="2658"/>
      <c r="E80" s="2658"/>
      <c r="F80" s="2658"/>
      <c r="G80" s="2658"/>
      <c r="H80" s="2658"/>
      <c r="I80" s="2658"/>
      <c r="J80" s="2658"/>
      <c r="K80" s="2658"/>
      <c r="L80" s="2658"/>
      <c r="M80" s="2658"/>
      <c r="N80" s="2658"/>
      <c r="O80" s="2658"/>
      <c r="P80" s="2658"/>
      <c r="Q80" s="2658"/>
      <c r="R80" s="2741"/>
      <c r="S80" s="2741"/>
    </row>
    <row r="81" spans="1:19" ht="16.5" thickBot="1">
      <c r="A81" s="1989" t="s">
        <v>549</v>
      </c>
      <c r="B81" s="1989"/>
      <c r="C81" s="1989"/>
      <c r="D81" s="1989"/>
      <c r="E81" s="1989"/>
      <c r="F81" s="1989"/>
      <c r="G81" s="1989"/>
      <c r="H81" s="1989"/>
      <c r="I81" s="1989"/>
      <c r="J81" s="1989"/>
      <c r="K81" s="1989"/>
      <c r="L81" s="1989"/>
      <c r="M81" s="1989"/>
      <c r="N81" s="1989"/>
      <c r="O81" s="1989"/>
      <c r="P81" s="1989"/>
      <c r="Q81" s="1989"/>
      <c r="R81" s="1989"/>
      <c r="S81" s="1989"/>
    </row>
    <row r="82" spans="1:19" ht="16.5" thickTop="1" thickBot="1">
      <c r="A82" s="2742" t="s">
        <v>0</v>
      </c>
      <c r="B82" s="2743" t="s">
        <v>28</v>
      </c>
      <c r="C82" s="2744" t="s">
        <v>45</v>
      </c>
      <c r="D82" s="2745"/>
      <c r="E82" s="2746" t="s">
        <v>1</v>
      </c>
      <c r="F82" s="2746" t="s">
        <v>2</v>
      </c>
      <c r="G82" s="2746" t="s">
        <v>3</v>
      </c>
      <c r="H82" s="2746" t="s">
        <v>4</v>
      </c>
      <c r="I82" s="2747" t="s">
        <v>5</v>
      </c>
      <c r="J82" s="2747"/>
      <c r="K82" s="2747"/>
      <c r="L82" s="2747"/>
      <c r="M82" s="2747"/>
      <c r="N82" s="2747"/>
      <c r="O82" s="2747"/>
      <c r="P82" s="2747"/>
      <c r="Q82" s="2747"/>
      <c r="R82" s="2747"/>
      <c r="S82" s="2747"/>
    </row>
    <row r="83" spans="1:19" ht="16.5" thickTop="1" thickBot="1">
      <c r="A83" s="2742"/>
      <c r="B83" s="2748"/>
      <c r="C83" s="2749"/>
      <c r="D83" s="2750"/>
      <c r="E83" s="2746"/>
      <c r="F83" s="2746"/>
      <c r="G83" s="2746"/>
      <c r="H83" s="2746"/>
      <c r="I83" s="2751" t="s">
        <v>365</v>
      </c>
      <c r="J83" s="2751" t="s">
        <v>366</v>
      </c>
      <c r="K83" s="2751" t="s">
        <v>358</v>
      </c>
      <c r="L83" s="2751" t="s">
        <v>359</v>
      </c>
      <c r="M83" s="2751" t="s">
        <v>360</v>
      </c>
      <c r="N83" s="2751" t="s">
        <v>361</v>
      </c>
      <c r="O83" s="2751" t="s">
        <v>362</v>
      </c>
      <c r="P83" s="2751" t="s">
        <v>363</v>
      </c>
      <c r="Q83" s="2752" t="s">
        <v>364</v>
      </c>
      <c r="R83" s="2752"/>
      <c r="S83" s="2753" t="s">
        <v>6</v>
      </c>
    </row>
    <row r="84" spans="1:19" ht="90.75" thickTop="1">
      <c r="A84" s="2742"/>
      <c r="B84" s="2754"/>
      <c r="C84" s="2755"/>
      <c r="D84" s="2756"/>
      <c r="E84" s="2746"/>
      <c r="F84" s="2746"/>
      <c r="G84" s="2757" t="s">
        <v>7</v>
      </c>
      <c r="H84" s="2746"/>
      <c r="I84" s="2758" t="s">
        <v>69</v>
      </c>
      <c r="J84" s="2758" t="s">
        <v>70</v>
      </c>
      <c r="K84" s="2758" t="s">
        <v>8</v>
      </c>
      <c r="L84" s="2758" t="s">
        <v>71</v>
      </c>
      <c r="M84" s="2758" t="s">
        <v>72</v>
      </c>
      <c r="N84" s="2758" t="s">
        <v>73</v>
      </c>
      <c r="O84" s="2758" t="s">
        <v>74</v>
      </c>
      <c r="P84" s="2758" t="s">
        <v>75</v>
      </c>
      <c r="Q84" s="2759" t="s">
        <v>9</v>
      </c>
      <c r="R84" s="2759"/>
      <c r="S84" s="2760" t="s">
        <v>6</v>
      </c>
    </row>
    <row r="85" spans="1:19" ht="30">
      <c r="A85" s="2761" t="s">
        <v>337</v>
      </c>
      <c r="B85" s="2762" t="s">
        <v>355</v>
      </c>
      <c r="C85" s="2763" t="s">
        <v>167</v>
      </c>
      <c r="D85" s="2764"/>
      <c r="E85" s="2651" t="s">
        <v>375</v>
      </c>
      <c r="F85" s="2652" t="s">
        <v>10</v>
      </c>
      <c r="G85" s="2651">
        <v>2026</v>
      </c>
      <c r="H85" s="2765" t="s">
        <v>11</v>
      </c>
      <c r="I85" s="2653">
        <v>0</v>
      </c>
      <c r="J85" s="2653">
        <v>40000000</v>
      </c>
      <c r="K85" s="2653">
        <v>308000000</v>
      </c>
      <c r="L85" s="2653">
        <v>56796000</v>
      </c>
      <c r="M85" s="2653">
        <v>32900000</v>
      </c>
      <c r="N85" s="2653">
        <v>0</v>
      </c>
      <c r="O85" s="2653">
        <v>0</v>
      </c>
      <c r="P85" s="2653">
        <v>0</v>
      </c>
      <c r="Q85" s="2766">
        <v>0</v>
      </c>
      <c r="R85" s="2766"/>
      <c r="S85" s="2767">
        <f>J85+K85+L85+M85+N85+O85+P85+Q85</f>
        <v>437696000</v>
      </c>
    </row>
    <row r="86" spans="1:19" ht="30">
      <c r="A86" s="2761" t="s">
        <v>337</v>
      </c>
      <c r="B86" s="2762" t="s">
        <v>355</v>
      </c>
      <c r="C86" s="2763" t="s">
        <v>167</v>
      </c>
      <c r="D86" s="2764"/>
      <c r="E86" s="2651" t="s">
        <v>375</v>
      </c>
      <c r="F86" s="2652" t="s">
        <v>10</v>
      </c>
      <c r="G86" s="2651">
        <v>2026</v>
      </c>
      <c r="H86" s="2765" t="s">
        <v>12</v>
      </c>
      <c r="I86" s="2653">
        <v>0</v>
      </c>
      <c r="J86" s="2653">
        <v>40000000</v>
      </c>
      <c r="K86" s="2653">
        <v>308000000</v>
      </c>
      <c r="L86" s="2653">
        <v>56796000</v>
      </c>
      <c r="M86" s="2653">
        <v>32852000</v>
      </c>
      <c r="N86" s="2653">
        <v>0</v>
      </c>
      <c r="O86" s="2653">
        <v>0</v>
      </c>
      <c r="P86" s="2653">
        <v>0</v>
      </c>
      <c r="Q86" s="2766">
        <v>448000</v>
      </c>
      <c r="R86" s="2766"/>
      <c r="S86" s="2767">
        <f t="shared" ref="S86:S93" si="19">J86+K86+L86+M86+N86+O86+P86+Q86</f>
        <v>438096000</v>
      </c>
    </row>
    <row r="87" spans="1:19" ht="30">
      <c r="A87" s="2761" t="s">
        <v>337</v>
      </c>
      <c r="B87" s="2762" t="s">
        <v>355</v>
      </c>
      <c r="C87" s="2763" t="s">
        <v>167</v>
      </c>
      <c r="D87" s="2764"/>
      <c r="E87" s="2651" t="s">
        <v>375</v>
      </c>
      <c r="F87" s="2652" t="s">
        <v>10</v>
      </c>
      <c r="G87" s="2651">
        <v>2026</v>
      </c>
      <c r="H87" s="2765" t="s">
        <v>13</v>
      </c>
      <c r="I87" s="2653">
        <v>0</v>
      </c>
      <c r="J87" s="2653">
        <v>0</v>
      </c>
      <c r="K87" s="2653">
        <v>71876429</v>
      </c>
      <c r="L87" s="2653">
        <v>11692461</v>
      </c>
      <c r="M87" s="2653">
        <v>8688374.629999999</v>
      </c>
      <c r="N87" s="2653">
        <v>0</v>
      </c>
      <c r="O87" s="2653">
        <v>0</v>
      </c>
      <c r="P87" s="2653">
        <v>0</v>
      </c>
      <c r="Q87" s="2766">
        <v>42480</v>
      </c>
      <c r="R87" s="2766"/>
      <c r="S87" s="2767">
        <f t="shared" si="19"/>
        <v>92299744.629999995</v>
      </c>
    </row>
    <row r="88" spans="1:19" ht="30">
      <c r="A88" s="2761" t="s">
        <v>337</v>
      </c>
      <c r="B88" s="2762" t="s">
        <v>355</v>
      </c>
      <c r="C88" s="2763" t="s">
        <v>167</v>
      </c>
      <c r="D88" s="2764"/>
      <c r="E88" s="2651" t="s">
        <v>375</v>
      </c>
      <c r="F88" s="2652" t="s">
        <v>10</v>
      </c>
      <c r="G88" s="2651">
        <v>2026</v>
      </c>
      <c r="H88" s="2765" t="s">
        <v>14</v>
      </c>
      <c r="I88" s="2653">
        <v>0</v>
      </c>
      <c r="J88" s="2653"/>
      <c r="K88" s="2653"/>
      <c r="L88" s="2653"/>
      <c r="M88" s="2653"/>
      <c r="N88" s="2653">
        <v>0</v>
      </c>
      <c r="O88" s="2653">
        <v>0</v>
      </c>
      <c r="P88" s="2653">
        <v>0</v>
      </c>
      <c r="Q88" s="2766">
        <v>0</v>
      </c>
      <c r="R88" s="2766"/>
      <c r="S88" s="2767">
        <f t="shared" si="19"/>
        <v>0</v>
      </c>
    </row>
    <row r="89" spans="1:19">
      <c r="A89" s="2761" t="s">
        <v>337</v>
      </c>
      <c r="B89" s="2762" t="s">
        <v>355</v>
      </c>
      <c r="C89" s="2763" t="s">
        <v>167</v>
      </c>
      <c r="D89" s="2764"/>
      <c r="E89" s="2651"/>
      <c r="F89" s="2652" t="s">
        <v>6</v>
      </c>
      <c r="G89" s="2651">
        <v>2026</v>
      </c>
      <c r="H89" s="2765" t="s">
        <v>11</v>
      </c>
      <c r="I89" s="2653">
        <v>0</v>
      </c>
      <c r="J89" s="2653">
        <v>40000000</v>
      </c>
      <c r="K89" s="2653">
        <v>308000000</v>
      </c>
      <c r="L89" s="2653">
        <v>56796000</v>
      </c>
      <c r="M89" s="2653">
        <v>32900000</v>
      </c>
      <c r="N89" s="2653">
        <v>0</v>
      </c>
      <c r="O89" s="2653">
        <v>0</v>
      </c>
      <c r="P89" s="2653">
        <v>0</v>
      </c>
      <c r="Q89" s="2766">
        <v>0</v>
      </c>
      <c r="R89" s="2766"/>
      <c r="S89" s="2767">
        <f t="shared" si="19"/>
        <v>437696000</v>
      </c>
    </row>
    <row r="90" spans="1:19">
      <c r="A90" s="2761" t="s">
        <v>337</v>
      </c>
      <c r="B90" s="2762" t="s">
        <v>355</v>
      </c>
      <c r="C90" s="2763" t="s">
        <v>167</v>
      </c>
      <c r="D90" s="2764"/>
      <c r="E90" s="2651"/>
      <c r="F90" s="2652" t="s">
        <v>6</v>
      </c>
      <c r="G90" s="2651">
        <v>2026</v>
      </c>
      <c r="H90" s="2765" t="s">
        <v>12</v>
      </c>
      <c r="I90" s="2653">
        <v>0</v>
      </c>
      <c r="J90" s="2653">
        <f>J86</f>
        <v>40000000</v>
      </c>
      <c r="K90" s="2653">
        <v>308000000</v>
      </c>
      <c r="L90" s="2653">
        <f>L86</f>
        <v>56796000</v>
      </c>
      <c r="M90" s="2653">
        <f>M86</f>
        <v>32852000</v>
      </c>
      <c r="N90" s="2653">
        <v>0</v>
      </c>
      <c r="O90" s="2653">
        <v>0</v>
      </c>
      <c r="P90" s="2653">
        <v>0</v>
      </c>
      <c r="Q90" s="2766">
        <f>Q86</f>
        <v>448000</v>
      </c>
      <c r="R90" s="2766"/>
      <c r="S90" s="2767">
        <f t="shared" si="19"/>
        <v>438096000</v>
      </c>
    </row>
    <row r="91" spans="1:19">
      <c r="A91" s="2761" t="s">
        <v>337</v>
      </c>
      <c r="B91" s="2762" t="s">
        <v>355</v>
      </c>
      <c r="C91" s="2763" t="s">
        <v>167</v>
      </c>
      <c r="D91" s="2764"/>
      <c r="E91" s="2651"/>
      <c r="F91" s="2652" t="s">
        <v>6</v>
      </c>
      <c r="G91" s="2651">
        <v>2026</v>
      </c>
      <c r="H91" s="2765" t="s">
        <v>13</v>
      </c>
      <c r="I91" s="2653">
        <v>0</v>
      </c>
      <c r="J91" s="2653">
        <f>J87</f>
        <v>0</v>
      </c>
      <c r="K91" s="2653">
        <f>K87</f>
        <v>71876429</v>
      </c>
      <c r="L91" s="2653">
        <f>L87</f>
        <v>11692461</v>
      </c>
      <c r="M91" s="2653">
        <f>M87</f>
        <v>8688374.629999999</v>
      </c>
      <c r="N91" s="2653">
        <f>N87</f>
        <v>0</v>
      </c>
      <c r="O91" s="2653">
        <f>O87</f>
        <v>0</v>
      </c>
      <c r="P91" s="2653">
        <f>P87</f>
        <v>0</v>
      </c>
      <c r="Q91" s="2768">
        <f>Q87</f>
        <v>42480</v>
      </c>
      <c r="R91" s="2769"/>
      <c r="S91" s="2767">
        <f t="shared" si="19"/>
        <v>92299744.629999995</v>
      </c>
    </row>
    <row r="92" spans="1:19">
      <c r="A92" s="2761" t="s">
        <v>337</v>
      </c>
      <c r="B92" s="2762" t="s">
        <v>355</v>
      </c>
      <c r="C92" s="2763" t="s">
        <v>167</v>
      </c>
      <c r="D92" s="2764"/>
      <c r="E92" s="2651"/>
      <c r="F92" s="2652" t="s">
        <v>6</v>
      </c>
      <c r="G92" s="2651">
        <v>2026</v>
      </c>
      <c r="H92" s="2765" t="s">
        <v>14</v>
      </c>
      <c r="I92" s="2653">
        <v>0</v>
      </c>
      <c r="J92" s="2653">
        <v>0</v>
      </c>
      <c r="K92" s="2653">
        <v>0</v>
      </c>
      <c r="L92" s="2653">
        <v>0</v>
      </c>
      <c r="M92" s="2653">
        <v>0</v>
      </c>
      <c r="N92" s="2653">
        <v>0</v>
      </c>
      <c r="O92" s="2653">
        <v>0</v>
      </c>
      <c r="P92" s="2653">
        <v>0</v>
      </c>
      <c r="Q92" s="2766">
        <v>0</v>
      </c>
      <c r="R92" s="2766"/>
      <c r="S92" s="2767">
        <f t="shared" si="19"/>
        <v>0</v>
      </c>
    </row>
    <row r="93" spans="1:19">
      <c r="A93" s="2761" t="s">
        <v>337</v>
      </c>
      <c r="B93" s="2762" t="s">
        <v>355</v>
      </c>
      <c r="C93" s="2763" t="s">
        <v>15</v>
      </c>
      <c r="D93" s="2764"/>
      <c r="E93" s="2651"/>
      <c r="F93" s="2652"/>
      <c r="G93" s="2651">
        <v>2026</v>
      </c>
      <c r="H93" s="2765"/>
      <c r="I93" s="2653">
        <v>0</v>
      </c>
      <c r="J93" s="2653">
        <f>J86-J91</f>
        <v>40000000</v>
      </c>
      <c r="K93" s="2653">
        <f t="shared" ref="K93:M93" si="20">K86-K91</f>
        <v>236123571</v>
      </c>
      <c r="L93" s="2653">
        <f t="shared" si="20"/>
        <v>45103539</v>
      </c>
      <c r="M93" s="2653">
        <f t="shared" si="20"/>
        <v>24163625.370000001</v>
      </c>
      <c r="N93" s="2653">
        <f>N86-N91</f>
        <v>0</v>
      </c>
      <c r="O93" s="2653">
        <f>O86-O91</f>
        <v>0</v>
      </c>
      <c r="P93" s="2653">
        <f>P86-P91</f>
        <v>0</v>
      </c>
      <c r="Q93" s="2768">
        <f>Q86-Q87</f>
        <v>405520</v>
      </c>
      <c r="R93" s="2769"/>
      <c r="S93" s="2767">
        <f t="shared" si="19"/>
        <v>345796255.37</v>
      </c>
    </row>
    <row r="94" spans="1:19">
      <c r="A94" s="2761" t="s">
        <v>337</v>
      </c>
      <c r="B94" s="2762" t="s">
        <v>355</v>
      </c>
      <c r="C94" s="2763" t="s">
        <v>16</v>
      </c>
      <c r="D94" s="2764"/>
      <c r="E94" s="2651"/>
      <c r="F94" s="2652"/>
      <c r="G94" s="2651">
        <v>2026</v>
      </c>
      <c r="H94" s="2765"/>
      <c r="I94" s="2653">
        <v>0</v>
      </c>
      <c r="J94" s="2653">
        <f>J91/J86%</f>
        <v>0</v>
      </c>
      <c r="K94" s="2653">
        <f>K91/K86%</f>
        <v>23.336502922077923</v>
      </c>
      <c r="L94" s="2653">
        <f>L91/L86%</f>
        <v>20.586768434396788</v>
      </c>
      <c r="M94" s="2653">
        <f>M91/M86%</f>
        <v>26.447018842079626</v>
      </c>
      <c r="N94" s="2653">
        <v>0</v>
      </c>
      <c r="O94" s="2653">
        <v>0</v>
      </c>
      <c r="P94" s="2653">
        <v>0</v>
      </c>
      <c r="Q94" s="2766">
        <f>Q91/Q90%</f>
        <v>9.4821428571428577</v>
      </c>
      <c r="R94" s="2766"/>
      <c r="S94" s="2767">
        <f>S91/S90%</f>
        <v>21.068383329224645</v>
      </c>
    </row>
    <row r="95" spans="1:19">
      <c r="A95" s="2770"/>
      <c r="B95" s="2770"/>
      <c r="C95" s="2771"/>
      <c r="D95" s="2771"/>
      <c r="E95" s="2771"/>
      <c r="F95" s="2771"/>
      <c r="G95" s="2771"/>
      <c r="H95" s="2771"/>
      <c r="I95" s="2771"/>
      <c r="J95" s="2771"/>
      <c r="K95" s="2771"/>
      <c r="L95" s="2771"/>
      <c r="M95" s="2771"/>
      <c r="N95" s="2771"/>
      <c r="O95" s="2771"/>
      <c r="P95" s="2771"/>
      <c r="Q95" s="2771"/>
      <c r="R95" s="2771"/>
      <c r="S95" s="2771"/>
    </row>
    <row r="96" spans="1:19">
      <c r="D96" s="2657"/>
    </row>
    <row r="97" spans="1:18">
      <c r="D97" s="2657"/>
    </row>
    <row r="98" spans="1:18">
      <c r="D98" s="2657"/>
    </row>
    <row r="99" spans="1:18">
      <c r="D99" s="2657"/>
    </row>
    <row r="100" spans="1:18" ht="15.75">
      <c r="A100" s="2658" t="s">
        <v>78</v>
      </c>
      <c r="B100" s="2658"/>
      <c r="C100" s="2658"/>
      <c r="D100" s="2658"/>
      <c r="E100" s="2658"/>
      <c r="F100" s="2658"/>
      <c r="G100" s="2658"/>
      <c r="H100" s="2658"/>
      <c r="I100" s="2658"/>
      <c r="J100" s="2658"/>
      <c r="K100" s="2658"/>
      <c r="L100" s="2658"/>
      <c r="M100" s="2658"/>
      <c r="N100" s="2658"/>
      <c r="O100" s="2658"/>
      <c r="P100" s="2658"/>
      <c r="Q100" s="2658"/>
      <c r="R100" s="2658"/>
    </row>
    <row r="101" spans="1:18" ht="15.75">
      <c r="A101" s="1989" t="s">
        <v>687</v>
      </c>
      <c r="B101" s="1989"/>
      <c r="C101" s="1989"/>
      <c r="D101" s="1989"/>
      <c r="E101" s="1989"/>
      <c r="F101" s="1989"/>
      <c r="G101" s="1989"/>
      <c r="H101" s="1989"/>
      <c r="I101" s="1989"/>
      <c r="J101" s="1989"/>
      <c r="K101" s="1989"/>
      <c r="L101" s="1989"/>
      <c r="M101" s="1989"/>
      <c r="N101" s="1989"/>
      <c r="O101" s="1989"/>
      <c r="P101" s="1989"/>
      <c r="Q101" s="1989"/>
      <c r="R101" s="1989"/>
    </row>
    <row r="102" spans="1:18" ht="15.75" thickBot="1">
      <c r="A102" s="2772" t="s">
        <v>17</v>
      </c>
      <c r="B102" s="2772"/>
      <c r="C102" s="2772"/>
      <c r="D102" s="2772"/>
      <c r="E102" s="2772"/>
      <c r="F102" s="2772"/>
      <c r="G102" s="2772"/>
      <c r="H102" s="2772"/>
      <c r="I102" s="2772"/>
      <c r="J102" s="2772"/>
      <c r="K102" s="2772"/>
      <c r="L102" s="2772"/>
      <c r="M102" s="2772"/>
      <c r="N102" s="2772"/>
      <c r="O102" s="2772"/>
      <c r="P102" s="2772"/>
      <c r="Q102" s="2772"/>
      <c r="R102" s="2772"/>
    </row>
    <row r="103" spans="1:18" ht="29.25" thickTop="1">
      <c r="A103" s="2773" t="s">
        <v>376</v>
      </c>
      <c r="B103" s="2774" t="s">
        <v>19</v>
      </c>
      <c r="C103" s="2774"/>
      <c r="D103" s="2774"/>
      <c r="E103" s="2775" t="s">
        <v>20</v>
      </c>
      <c r="F103" s="2776" t="s">
        <v>337</v>
      </c>
      <c r="G103" s="2777"/>
      <c r="H103" s="2774"/>
      <c r="I103" s="2778"/>
      <c r="J103" s="2777"/>
      <c r="K103" s="2774"/>
      <c r="L103" s="2774"/>
      <c r="M103" s="2774"/>
      <c r="N103" s="2774"/>
      <c r="O103" s="2774"/>
      <c r="P103" s="2774"/>
      <c r="Q103" s="2774"/>
      <c r="R103" s="2778"/>
    </row>
    <row r="104" spans="1:18" ht="42.75">
      <c r="A104" s="2779" t="s">
        <v>377</v>
      </c>
      <c r="B104" s="2780" t="s">
        <v>167</v>
      </c>
      <c r="C104" s="2780"/>
      <c r="D104" s="2780"/>
      <c r="E104" s="2781" t="s">
        <v>49</v>
      </c>
      <c r="F104" s="2782" t="s">
        <v>355</v>
      </c>
      <c r="G104" s="2783"/>
      <c r="H104" s="2780"/>
      <c r="I104" s="2784"/>
      <c r="J104" s="2783"/>
      <c r="K104" s="2780"/>
      <c r="L104" s="2780"/>
      <c r="M104" s="2780"/>
      <c r="N104" s="2780"/>
      <c r="O104" s="2780"/>
      <c r="P104" s="2780"/>
      <c r="Q104" s="2780"/>
      <c r="R104" s="2784"/>
    </row>
    <row r="105" spans="1:18">
      <c r="A105" s="2785" t="s">
        <v>79</v>
      </c>
      <c r="B105" s="2786" t="s">
        <v>80</v>
      </c>
      <c r="C105" s="2787" t="s">
        <v>81</v>
      </c>
      <c r="D105" s="2788" t="s">
        <v>51</v>
      </c>
      <c r="E105" s="2788"/>
      <c r="F105" s="2788"/>
      <c r="G105" s="2788" t="s">
        <v>82</v>
      </c>
      <c r="H105" s="2788"/>
      <c r="I105" s="2788"/>
      <c r="J105" s="2788" t="s">
        <v>82</v>
      </c>
      <c r="K105" s="2788"/>
      <c r="L105" s="2788"/>
      <c r="M105" s="2788" t="s">
        <v>82</v>
      </c>
      <c r="N105" s="2788"/>
      <c r="O105" s="2788"/>
      <c r="P105" s="2789" t="s">
        <v>83</v>
      </c>
      <c r="Q105" s="2789"/>
      <c r="R105" s="2789"/>
    </row>
    <row r="106" spans="1:18" ht="128.25">
      <c r="A106" s="2785"/>
      <c r="B106" s="2786"/>
      <c r="C106" s="2787"/>
      <c r="D106" s="2790" t="s">
        <v>380</v>
      </c>
      <c r="E106" s="2791" t="s">
        <v>381</v>
      </c>
      <c r="F106" s="2792" t="s">
        <v>382</v>
      </c>
      <c r="G106" s="2793" t="s">
        <v>383</v>
      </c>
      <c r="H106" s="2791" t="s">
        <v>384</v>
      </c>
      <c r="I106" s="2794" t="s">
        <v>385</v>
      </c>
      <c r="J106" s="2793" t="s">
        <v>386</v>
      </c>
      <c r="K106" s="2791" t="s">
        <v>84</v>
      </c>
      <c r="L106" s="2794" t="s">
        <v>85</v>
      </c>
      <c r="M106" s="2793" t="s">
        <v>86</v>
      </c>
      <c r="N106" s="2791" t="s">
        <v>87</v>
      </c>
      <c r="O106" s="2794" t="s">
        <v>88</v>
      </c>
      <c r="P106" s="2793" t="s">
        <v>89</v>
      </c>
      <c r="Q106" s="2791" t="s">
        <v>90</v>
      </c>
      <c r="R106" s="2795" t="s">
        <v>91</v>
      </c>
    </row>
    <row r="107" spans="1:18" ht="15.75" thickBot="1">
      <c r="A107" s="2796"/>
      <c r="B107" s="2797"/>
      <c r="C107" s="2797"/>
      <c r="D107" s="2797" t="s">
        <v>341</v>
      </c>
      <c r="E107" s="2797" t="s">
        <v>342</v>
      </c>
      <c r="F107" s="2797" t="s">
        <v>343</v>
      </c>
      <c r="G107" s="2797" t="s">
        <v>344</v>
      </c>
      <c r="H107" s="2797" t="s">
        <v>345</v>
      </c>
      <c r="I107" s="2797" t="s">
        <v>346</v>
      </c>
      <c r="J107" s="2797" t="s">
        <v>387</v>
      </c>
      <c r="K107" s="2797" t="s">
        <v>347</v>
      </c>
      <c r="L107" s="2797" t="s">
        <v>348</v>
      </c>
      <c r="M107" s="2797" t="s">
        <v>388</v>
      </c>
      <c r="N107" s="2797" t="s">
        <v>389</v>
      </c>
      <c r="O107" s="2797" t="s">
        <v>390</v>
      </c>
      <c r="P107" s="2797" t="s">
        <v>391</v>
      </c>
      <c r="Q107" s="2797" t="s">
        <v>392</v>
      </c>
      <c r="R107" s="2798" t="s">
        <v>393</v>
      </c>
    </row>
    <row r="108" spans="1:18" ht="15.75" thickTop="1">
      <c r="A108" s="2799" t="s">
        <v>92</v>
      </c>
      <c r="B108" s="2800"/>
      <c r="C108" s="2800"/>
      <c r="D108" s="2800"/>
      <c r="E108" s="2800"/>
      <c r="F108" s="2800"/>
      <c r="G108" s="2800"/>
      <c r="H108" s="2800"/>
      <c r="I108" s="2800"/>
      <c r="J108" s="2800"/>
      <c r="K108" s="2800"/>
      <c r="L108" s="2800"/>
      <c r="M108" s="2800"/>
      <c r="N108" s="2800"/>
      <c r="O108" s="2800"/>
      <c r="P108" s="2800"/>
      <c r="Q108" s="2800"/>
      <c r="R108" s="2801"/>
    </row>
    <row r="109" spans="1:18" ht="30" customHeight="1">
      <c r="A109" s="2761" t="s">
        <v>679</v>
      </c>
      <c r="B109" s="2652" t="s">
        <v>680</v>
      </c>
      <c r="C109" s="2765" t="s">
        <v>688</v>
      </c>
      <c r="D109" s="2802">
        <v>12420</v>
      </c>
      <c r="E109" s="2802">
        <v>279572887.19999999</v>
      </c>
      <c r="F109" s="2802">
        <f>E109/D109</f>
        <v>22509.894299516905</v>
      </c>
      <c r="G109" s="2803">
        <v>15791</v>
      </c>
      <c r="H109" s="2653">
        <v>397696000</v>
      </c>
      <c r="I109" s="2804">
        <f>H109/G109</f>
        <v>25184.978785384079</v>
      </c>
      <c r="J109" s="2805">
        <v>15791</v>
      </c>
      <c r="K109" s="2653">
        <v>398096000</v>
      </c>
      <c r="L109" s="2803">
        <f>K109/J109</f>
        <v>25210.309670065228</v>
      </c>
      <c r="M109" s="2653">
        <v>3908</v>
      </c>
      <c r="N109" s="2806">
        <v>92299744.629999995</v>
      </c>
      <c r="O109" s="2803">
        <f>N109/M109</f>
        <v>23618.153692425793</v>
      </c>
      <c r="P109" s="2653">
        <f>O109-F109</f>
        <v>1108.2593929088871</v>
      </c>
      <c r="Q109" s="2807">
        <f>O109-I109</f>
        <v>-1566.8250929582864</v>
      </c>
      <c r="R109" s="2808">
        <f>O109-L109</f>
        <v>-1592.1559776394352</v>
      </c>
    </row>
    <row r="110" spans="1:18" ht="45">
      <c r="A110" s="2761" t="s">
        <v>681</v>
      </c>
      <c r="B110" s="2652" t="s">
        <v>169</v>
      </c>
      <c r="C110" s="2765"/>
      <c r="D110" s="2802">
        <v>2</v>
      </c>
      <c r="E110" s="2802">
        <v>3816000</v>
      </c>
      <c r="F110" s="2802">
        <f>E110/D110</f>
        <v>1908000</v>
      </c>
      <c r="G110" s="2805">
        <v>5</v>
      </c>
      <c r="H110" s="2653">
        <v>22500000</v>
      </c>
      <c r="I110" s="2804">
        <f t="shared" ref="I110:I112" si="21">H110/G110</f>
        <v>4500000</v>
      </c>
      <c r="J110" s="2805">
        <v>5</v>
      </c>
      <c r="K110" s="2653">
        <v>22500000</v>
      </c>
      <c r="L110" s="2803">
        <f t="shared" ref="L110:L112" si="22">K110/J110</f>
        <v>4500000</v>
      </c>
      <c r="M110" s="2805">
        <v>0</v>
      </c>
      <c r="N110" s="2653">
        <v>0</v>
      </c>
      <c r="O110" s="2803">
        <v>0</v>
      </c>
      <c r="P110" s="2653">
        <v>0</v>
      </c>
      <c r="Q110" s="2807">
        <v>0</v>
      </c>
      <c r="R110" s="2808">
        <v>0</v>
      </c>
    </row>
    <row r="111" spans="1:18" ht="15" customHeight="1">
      <c r="A111" s="2761" t="s">
        <v>683</v>
      </c>
      <c r="B111" s="2652" t="s">
        <v>684</v>
      </c>
      <c r="C111" s="2765"/>
      <c r="D111" s="2802"/>
      <c r="E111" s="2802"/>
      <c r="F111" s="2802"/>
      <c r="G111" s="2805">
        <v>70</v>
      </c>
      <c r="H111" s="2653">
        <v>14000000</v>
      </c>
      <c r="I111" s="2804">
        <f t="shared" si="21"/>
        <v>200000</v>
      </c>
      <c r="J111" s="2805">
        <v>70</v>
      </c>
      <c r="K111" s="2653">
        <v>14000000</v>
      </c>
      <c r="L111" s="2803">
        <f t="shared" si="22"/>
        <v>200000</v>
      </c>
      <c r="M111" s="2805">
        <v>0</v>
      </c>
      <c r="N111" s="2653">
        <v>0</v>
      </c>
      <c r="O111" s="2803">
        <v>0</v>
      </c>
      <c r="P111" s="2653">
        <f t="shared" ref="P111:P112" si="23">O111-F111</f>
        <v>0</v>
      </c>
      <c r="Q111" s="2807">
        <v>0</v>
      </c>
      <c r="R111" s="2808">
        <v>0</v>
      </c>
    </row>
    <row r="112" spans="1:18" ht="15" customHeight="1">
      <c r="A112" s="2761" t="s">
        <v>685</v>
      </c>
      <c r="B112" s="2652" t="s">
        <v>686</v>
      </c>
      <c r="C112" s="2765"/>
      <c r="D112" s="2802"/>
      <c r="E112" s="2802"/>
      <c r="F112" s="2802"/>
      <c r="G112" s="2805">
        <v>46</v>
      </c>
      <c r="H112" s="2653">
        <v>3500000</v>
      </c>
      <c r="I112" s="2804">
        <f t="shared" si="21"/>
        <v>76086.956521739135</v>
      </c>
      <c r="J112" s="2805">
        <v>46</v>
      </c>
      <c r="K112" s="2653">
        <v>3500000</v>
      </c>
      <c r="L112" s="2803">
        <f t="shared" si="22"/>
        <v>76086.956521739135</v>
      </c>
      <c r="M112" s="2805">
        <v>0</v>
      </c>
      <c r="N112" s="2653">
        <v>0</v>
      </c>
      <c r="O112" s="2803">
        <v>0</v>
      </c>
      <c r="P112" s="2653">
        <f t="shared" si="23"/>
        <v>0</v>
      </c>
      <c r="Q112" s="2807">
        <v>0</v>
      </c>
      <c r="R112" s="2808">
        <v>0</v>
      </c>
    </row>
    <row r="113" spans="1:19" ht="15" customHeight="1">
      <c r="A113" s="2761" t="s">
        <v>97</v>
      </c>
      <c r="B113" s="2652" t="s">
        <v>6</v>
      </c>
      <c r="C113" s="2765"/>
      <c r="D113" s="2802"/>
      <c r="E113" s="2802">
        <f>E109+E110</f>
        <v>283388887.19999999</v>
      </c>
      <c r="F113" s="2802"/>
      <c r="G113" s="2805"/>
      <c r="H113" s="2653">
        <f>SUM(H109:H112)</f>
        <v>437696000</v>
      </c>
      <c r="I113" s="2653">
        <f t="shared" ref="I113:N113" si="24">SUM(I109:I112)</f>
        <v>4801271.9353071237</v>
      </c>
      <c r="J113" s="2653"/>
      <c r="K113" s="2653">
        <f t="shared" si="24"/>
        <v>438096000</v>
      </c>
      <c r="L113" s="2653">
        <f t="shared" si="24"/>
        <v>4801297.2661918048</v>
      </c>
      <c r="M113" s="2653">
        <f t="shared" si="24"/>
        <v>3908</v>
      </c>
      <c r="N113" s="2653">
        <f t="shared" si="24"/>
        <v>92299744.629999995</v>
      </c>
      <c r="O113" s="2805"/>
      <c r="P113" s="2805"/>
      <c r="Q113" s="2805"/>
      <c r="R113" s="2809"/>
    </row>
    <row r="114" spans="1:19" ht="15" customHeight="1" thickBot="1">
      <c r="A114" s="2810" t="s">
        <v>98</v>
      </c>
      <c r="B114" s="2811"/>
      <c r="C114" s="2811"/>
      <c r="D114" s="2811"/>
      <c r="E114" s="2811"/>
      <c r="F114" s="2811"/>
      <c r="G114" s="2811"/>
      <c r="H114" s="2811"/>
      <c r="I114" s="2811"/>
      <c r="J114" s="2811"/>
      <c r="K114" s="2811"/>
      <c r="L114" s="2811"/>
      <c r="M114" s="2811"/>
      <c r="N114" s="2811"/>
      <c r="O114" s="2811"/>
      <c r="P114" s="2811"/>
      <c r="Q114" s="2811"/>
      <c r="R114" s="2812"/>
    </row>
    <row r="115" spans="1:19" ht="15" customHeight="1" thickTop="1">
      <c r="A115" s="2813"/>
      <c r="B115" s="2813"/>
      <c r="C115" s="2813"/>
      <c r="D115" s="2813"/>
      <c r="E115" s="2813"/>
      <c r="F115" s="2813"/>
      <c r="G115" s="2813"/>
      <c r="H115" s="2813"/>
      <c r="I115" s="2813"/>
      <c r="J115" s="2813"/>
      <c r="K115" s="2813"/>
      <c r="L115" s="2813"/>
      <c r="M115" s="2813"/>
      <c r="N115" s="2813"/>
      <c r="O115" s="2813"/>
      <c r="P115" s="2813"/>
      <c r="Q115" s="2813"/>
      <c r="R115" s="2813"/>
    </row>
    <row r="116" spans="1:19" ht="15" customHeight="1">
      <c r="A116" s="2814"/>
      <c r="B116" s="2771"/>
      <c r="C116" s="2771"/>
      <c r="D116" s="2771"/>
      <c r="E116" s="2771"/>
      <c r="F116" s="2771"/>
      <c r="G116" s="2771"/>
      <c r="H116" s="2771"/>
      <c r="I116" s="2771"/>
      <c r="J116" s="2771"/>
      <c r="K116" s="2771"/>
      <c r="L116" s="2771"/>
      <c r="M116" s="2771"/>
      <c r="N116" s="2771"/>
      <c r="O116" s="2771"/>
      <c r="P116" s="2771"/>
      <c r="Q116" s="2771"/>
      <c r="R116" s="2771"/>
    </row>
    <row r="117" spans="1:19" ht="15" customHeight="1">
      <c r="D117" s="2657"/>
    </row>
    <row r="118" spans="1:19" ht="15" customHeight="1">
      <c r="D118" s="2657"/>
    </row>
    <row r="119" spans="1:19" ht="15" customHeight="1">
      <c r="D119" s="2657"/>
    </row>
    <row r="120" spans="1:19">
      <c r="D120" s="2657"/>
    </row>
    <row r="121" spans="1:19">
      <c r="D121" s="2657"/>
    </row>
    <row r="122" spans="1:19" ht="15.75">
      <c r="A122" s="2658" t="s">
        <v>138</v>
      </c>
      <c r="B122" s="2658"/>
      <c r="C122" s="2658"/>
      <c r="D122" s="2658"/>
      <c r="E122" s="2658"/>
      <c r="F122" s="2658"/>
      <c r="G122" s="2658"/>
      <c r="H122" s="2658"/>
      <c r="I122" s="2658"/>
      <c r="J122" s="2658"/>
      <c r="K122" s="2658"/>
      <c r="L122" s="2658"/>
      <c r="M122" s="2658"/>
      <c r="N122" s="2658"/>
      <c r="O122" s="2658"/>
      <c r="P122" s="2658"/>
      <c r="Q122" s="2658"/>
      <c r="R122" s="2658"/>
      <c r="S122" s="2658"/>
    </row>
    <row r="123" spans="1:19" ht="15.75">
      <c r="A123" s="1989" t="s">
        <v>602</v>
      </c>
      <c r="B123" s="1989"/>
      <c r="C123" s="1989"/>
      <c r="D123" s="1989"/>
      <c r="E123" s="1989"/>
      <c r="F123" s="1989"/>
      <c r="G123" s="1989"/>
      <c r="H123" s="1989"/>
      <c r="I123" s="1989"/>
      <c r="J123" s="1989"/>
      <c r="K123" s="1989"/>
      <c r="L123" s="1989"/>
      <c r="M123" s="1989"/>
      <c r="N123" s="1989"/>
      <c r="O123" s="1989"/>
      <c r="P123" s="1989"/>
      <c r="Q123" s="1989"/>
      <c r="R123" s="1989"/>
      <c r="S123" s="1989"/>
    </row>
    <row r="124" spans="1:19" ht="15.75" thickBot="1">
      <c r="A124" s="2815" t="s">
        <v>0</v>
      </c>
      <c r="B124" s="2816" t="s">
        <v>28</v>
      </c>
      <c r="C124" s="2816" t="s">
        <v>45</v>
      </c>
      <c r="D124" s="2816" t="s">
        <v>139</v>
      </c>
      <c r="E124" s="2817" t="s">
        <v>80</v>
      </c>
      <c r="F124" s="2817"/>
      <c r="G124" s="2816" t="s">
        <v>46</v>
      </c>
      <c r="H124" s="2816" t="s">
        <v>140</v>
      </c>
      <c r="I124" s="2818" t="s">
        <v>5</v>
      </c>
      <c r="J124" s="2818"/>
      <c r="K124" s="2818"/>
      <c r="L124" s="2818"/>
      <c r="M124" s="2818"/>
      <c r="N124" s="2818"/>
      <c r="O124" s="2818"/>
      <c r="P124" s="2818"/>
      <c r="Q124" s="2818"/>
      <c r="R124" s="2818"/>
      <c r="S124" s="2819"/>
    </row>
    <row r="125" spans="1:19" ht="16.5" thickTop="1" thickBot="1">
      <c r="A125" s="2820"/>
      <c r="B125" s="2746"/>
      <c r="C125" s="2746"/>
      <c r="D125" s="2746"/>
      <c r="E125" s="2821"/>
      <c r="F125" s="2821"/>
      <c r="G125" s="2746"/>
      <c r="H125" s="2746"/>
      <c r="I125" s="2822" t="s">
        <v>6</v>
      </c>
      <c r="J125" s="2751" t="s">
        <v>365</v>
      </c>
      <c r="K125" s="2751" t="s">
        <v>366</v>
      </c>
      <c r="L125" s="2751" t="s">
        <v>358</v>
      </c>
      <c r="M125" s="2751" t="s">
        <v>359</v>
      </c>
      <c r="N125" s="2751" t="s">
        <v>360</v>
      </c>
      <c r="O125" s="2752" t="s">
        <v>361</v>
      </c>
      <c r="P125" s="2752"/>
      <c r="Q125" s="2751" t="s">
        <v>362</v>
      </c>
      <c r="R125" s="2751" t="s">
        <v>363</v>
      </c>
      <c r="S125" s="2823" t="s">
        <v>364</v>
      </c>
    </row>
    <row r="126" spans="1:19" ht="90.75" thickTop="1">
      <c r="A126" s="2820"/>
      <c r="B126" s="2746"/>
      <c r="C126" s="2746"/>
      <c r="D126" s="2746"/>
      <c r="E126" s="2821"/>
      <c r="F126" s="2821"/>
      <c r="G126" s="2746"/>
      <c r="H126" s="2746"/>
      <c r="I126" s="2822"/>
      <c r="J126" s="2758" t="s">
        <v>368</v>
      </c>
      <c r="K126" s="2758" t="s">
        <v>369</v>
      </c>
      <c r="L126" s="2758" t="s">
        <v>8</v>
      </c>
      <c r="M126" s="2758" t="s">
        <v>370</v>
      </c>
      <c r="N126" s="2758" t="s">
        <v>371</v>
      </c>
      <c r="O126" s="2759" t="s">
        <v>372</v>
      </c>
      <c r="P126" s="2759"/>
      <c r="Q126" s="2758" t="s">
        <v>373</v>
      </c>
      <c r="R126" s="2758" t="s">
        <v>374</v>
      </c>
      <c r="S126" s="2824" t="s">
        <v>141</v>
      </c>
    </row>
    <row r="127" spans="1:19" ht="51">
      <c r="A127" s="2825" t="s">
        <v>337</v>
      </c>
      <c r="B127" s="2651" t="s">
        <v>355</v>
      </c>
      <c r="C127" s="2826" t="s">
        <v>167</v>
      </c>
      <c r="D127" s="2651" t="s">
        <v>679</v>
      </c>
      <c r="E127" s="2827" t="s">
        <v>680</v>
      </c>
      <c r="F127" s="2827"/>
      <c r="G127" s="2765" t="s">
        <v>11</v>
      </c>
      <c r="H127" s="2653">
        <v>15791</v>
      </c>
      <c r="I127" s="2653">
        <f>J127+K127+L127+M127+N127+O127+Q127+R127+S127</f>
        <v>397696000</v>
      </c>
      <c r="J127" s="2653">
        <v>0</v>
      </c>
      <c r="K127" s="2653">
        <v>0</v>
      </c>
      <c r="L127" s="2653">
        <v>308000000</v>
      </c>
      <c r="M127" s="2653">
        <v>56796000</v>
      </c>
      <c r="N127" s="2653">
        <v>32900000</v>
      </c>
      <c r="O127" s="2766">
        <v>0</v>
      </c>
      <c r="P127" s="2766"/>
      <c r="Q127" s="2653">
        <v>0</v>
      </c>
      <c r="R127" s="2653">
        <v>0</v>
      </c>
      <c r="S127" s="2828">
        <v>0</v>
      </c>
    </row>
    <row r="128" spans="1:19" ht="51">
      <c r="A128" s="2825" t="s">
        <v>337</v>
      </c>
      <c r="B128" s="2651" t="s">
        <v>355</v>
      </c>
      <c r="C128" s="2826" t="s">
        <v>167</v>
      </c>
      <c r="D128" s="2651" t="s">
        <v>679</v>
      </c>
      <c r="E128" s="2827" t="s">
        <v>680</v>
      </c>
      <c r="F128" s="2827"/>
      <c r="G128" s="2765" t="s">
        <v>12</v>
      </c>
      <c r="H128" s="2653">
        <v>15791</v>
      </c>
      <c r="I128" s="2653">
        <f t="shared" ref="I128:I141" si="25">J128+K128+L128+M128+N128+O128+Q128+R128+S128</f>
        <v>398096000</v>
      </c>
      <c r="J128" s="2653">
        <v>0</v>
      </c>
      <c r="K128" s="2653">
        <v>0</v>
      </c>
      <c r="L128" s="2653">
        <v>308000000</v>
      </c>
      <c r="M128" s="2653">
        <v>56796000</v>
      </c>
      <c r="N128" s="2653">
        <v>32852000</v>
      </c>
      <c r="O128" s="2766">
        <v>0</v>
      </c>
      <c r="P128" s="2766"/>
      <c r="Q128" s="2653">
        <v>0</v>
      </c>
      <c r="R128" s="2653">
        <v>0</v>
      </c>
      <c r="S128" s="2828">
        <v>448000</v>
      </c>
    </row>
    <row r="129" spans="1:19" ht="51">
      <c r="A129" s="2825" t="s">
        <v>337</v>
      </c>
      <c r="B129" s="2651" t="s">
        <v>355</v>
      </c>
      <c r="C129" s="2826" t="s">
        <v>167</v>
      </c>
      <c r="D129" s="2651" t="s">
        <v>679</v>
      </c>
      <c r="E129" s="2827" t="s">
        <v>680</v>
      </c>
      <c r="F129" s="2827"/>
      <c r="G129" s="2765" t="s">
        <v>13</v>
      </c>
      <c r="H129" s="2653">
        <v>3908</v>
      </c>
      <c r="I129" s="2653">
        <f t="shared" si="25"/>
        <v>92299744.629999995</v>
      </c>
      <c r="J129" s="2806">
        <v>0</v>
      </c>
      <c r="K129" s="2806">
        <v>0</v>
      </c>
      <c r="L129" s="2806">
        <v>71876429</v>
      </c>
      <c r="M129" s="2806">
        <v>11692461</v>
      </c>
      <c r="N129" s="2806">
        <v>8688374.629999999</v>
      </c>
      <c r="O129" s="2829">
        <v>0</v>
      </c>
      <c r="P129" s="2829"/>
      <c r="Q129" s="2806">
        <v>0</v>
      </c>
      <c r="R129" s="2806">
        <v>0</v>
      </c>
      <c r="S129" s="2830">
        <v>42480</v>
      </c>
    </row>
    <row r="130" spans="1:19" ht="51">
      <c r="A130" s="2825" t="s">
        <v>337</v>
      </c>
      <c r="B130" s="2651" t="s">
        <v>355</v>
      </c>
      <c r="C130" s="2826" t="s">
        <v>167</v>
      </c>
      <c r="D130" s="2651" t="s">
        <v>681</v>
      </c>
      <c r="E130" s="2831" t="s">
        <v>682</v>
      </c>
      <c r="F130" s="2832"/>
      <c r="G130" s="2765" t="s">
        <v>11</v>
      </c>
      <c r="H130" s="2805">
        <v>5</v>
      </c>
      <c r="I130" s="2653">
        <f t="shared" si="25"/>
        <v>22500000</v>
      </c>
      <c r="J130" s="2653">
        <v>0</v>
      </c>
      <c r="K130" s="2653">
        <v>22500000</v>
      </c>
      <c r="L130" s="2653">
        <v>0</v>
      </c>
      <c r="M130" s="2653">
        <v>0</v>
      </c>
      <c r="N130" s="2653">
        <v>0</v>
      </c>
      <c r="O130" s="2766">
        <v>0</v>
      </c>
      <c r="P130" s="2766"/>
      <c r="Q130" s="2653">
        <v>0</v>
      </c>
      <c r="R130" s="2653">
        <v>0</v>
      </c>
      <c r="S130" s="2828">
        <v>0</v>
      </c>
    </row>
    <row r="131" spans="1:19" ht="51">
      <c r="A131" s="2825"/>
      <c r="B131" s="2651" t="s">
        <v>689</v>
      </c>
      <c r="C131" s="2826" t="s">
        <v>167</v>
      </c>
      <c r="D131" s="2651" t="s">
        <v>683</v>
      </c>
      <c r="E131" s="2831" t="s">
        <v>684</v>
      </c>
      <c r="F131" s="2832"/>
      <c r="G131" s="2765" t="s">
        <v>11</v>
      </c>
      <c r="H131" s="2805">
        <v>70</v>
      </c>
      <c r="I131" s="2653">
        <f t="shared" si="25"/>
        <v>14000000</v>
      </c>
      <c r="J131" s="2653">
        <v>0</v>
      </c>
      <c r="K131" s="2653">
        <v>14000000</v>
      </c>
      <c r="L131" s="2653">
        <v>0</v>
      </c>
      <c r="M131" s="2653">
        <v>0</v>
      </c>
      <c r="N131" s="2653">
        <v>0</v>
      </c>
      <c r="O131" s="2768">
        <v>0</v>
      </c>
      <c r="P131" s="2769"/>
      <c r="Q131" s="2653">
        <v>0</v>
      </c>
      <c r="R131" s="2653">
        <v>0</v>
      </c>
      <c r="S131" s="2828">
        <v>0</v>
      </c>
    </row>
    <row r="132" spans="1:19" ht="51">
      <c r="A132" s="2825"/>
      <c r="B132" s="2651" t="s">
        <v>690</v>
      </c>
      <c r="C132" s="2826" t="s">
        <v>167</v>
      </c>
      <c r="D132" s="2651" t="s">
        <v>685</v>
      </c>
      <c r="E132" s="2831" t="s">
        <v>686</v>
      </c>
      <c r="F132" s="2832"/>
      <c r="G132" s="2765" t="s">
        <v>11</v>
      </c>
      <c r="H132" s="2805">
        <v>46</v>
      </c>
      <c r="I132" s="2653">
        <f t="shared" si="25"/>
        <v>3500000</v>
      </c>
      <c r="J132" s="2653">
        <v>0</v>
      </c>
      <c r="K132" s="2653">
        <v>3500000</v>
      </c>
      <c r="L132" s="2653"/>
      <c r="M132" s="2653">
        <v>0</v>
      </c>
      <c r="N132" s="2653">
        <v>0</v>
      </c>
      <c r="O132" s="2768">
        <v>0</v>
      </c>
      <c r="P132" s="2769"/>
      <c r="Q132" s="2653">
        <v>0</v>
      </c>
      <c r="R132" s="2653">
        <v>0</v>
      </c>
      <c r="S132" s="2828">
        <v>0</v>
      </c>
    </row>
    <row r="133" spans="1:19" ht="51">
      <c r="A133" s="2825" t="s">
        <v>337</v>
      </c>
      <c r="B133" s="2651" t="s">
        <v>355</v>
      </c>
      <c r="C133" s="2826" t="s">
        <v>167</v>
      </c>
      <c r="D133" s="2651" t="s">
        <v>681</v>
      </c>
      <c r="E133" s="2831" t="s">
        <v>682</v>
      </c>
      <c r="F133" s="2832"/>
      <c r="G133" s="2765" t="s">
        <v>12</v>
      </c>
      <c r="H133" s="2805">
        <v>5</v>
      </c>
      <c r="I133" s="2653">
        <f t="shared" si="25"/>
        <v>22500000</v>
      </c>
      <c r="J133" s="2653">
        <v>0</v>
      </c>
      <c r="K133" s="2653">
        <v>22500000</v>
      </c>
      <c r="L133" s="2653">
        <v>0</v>
      </c>
      <c r="M133" s="2653">
        <v>0</v>
      </c>
      <c r="N133" s="2653">
        <v>0</v>
      </c>
      <c r="O133" s="2766">
        <v>0</v>
      </c>
      <c r="P133" s="2766"/>
      <c r="Q133" s="2653">
        <v>0</v>
      </c>
      <c r="R133" s="2653">
        <v>0</v>
      </c>
      <c r="S133" s="2828">
        <v>0</v>
      </c>
    </row>
    <row r="134" spans="1:19" ht="51">
      <c r="A134" s="2825"/>
      <c r="B134" s="2651">
        <v>3350</v>
      </c>
      <c r="C134" s="2826" t="s">
        <v>167</v>
      </c>
      <c r="D134" s="2651" t="s">
        <v>683</v>
      </c>
      <c r="E134" s="2831" t="s">
        <v>684</v>
      </c>
      <c r="F134" s="2832"/>
      <c r="G134" s="2765" t="s">
        <v>12</v>
      </c>
      <c r="H134" s="2805">
        <v>70</v>
      </c>
      <c r="I134" s="2653">
        <f t="shared" si="25"/>
        <v>14000000</v>
      </c>
      <c r="J134" s="2653"/>
      <c r="K134" s="2653">
        <v>14000000</v>
      </c>
      <c r="L134" s="2653">
        <v>0</v>
      </c>
      <c r="M134" s="2653">
        <v>0</v>
      </c>
      <c r="N134" s="2653">
        <v>0</v>
      </c>
      <c r="O134" s="2768">
        <v>0</v>
      </c>
      <c r="P134" s="2769"/>
      <c r="Q134" s="2653">
        <v>0</v>
      </c>
      <c r="R134" s="2653">
        <v>0</v>
      </c>
      <c r="S134" s="2828">
        <v>0</v>
      </c>
    </row>
    <row r="135" spans="1:19" ht="51">
      <c r="A135" s="2825"/>
      <c r="B135" s="2651">
        <v>3350</v>
      </c>
      <c r="C135" s="2826" t="s">
        <v>167</v>
      </c>
      <c r="D135" s="2651" t="s">
        <v>685</v>
      </c>
      <c r="E135" s="2831" t="s">
        <v>686</v>
      </c>
      <c r="F135" s="2832"/>
      <c r="G135" s="2765" t="s">
        <v>12</v>
      </c>
      <c r="H135" s="2805">
        <v>46</v>
      </c>
      <c r="I135" s="2653">
        <f t="shared" si="25"/>
        <v>3500000</v>
      </c>
      <c r="J135" s="2653"/>
      <c r="K135" s="2653">
        <v>3500000</v>
      </c>
      <c r="L135" s="2653">
        <v>0</v>
      </c>
      <c r="M135" s="2653">
        <v>0</v>
      </c>
      <c r="N135" s="2653">
        <v>0</v>
      </c>
      <c r="O135" s="2768">
        <v>0</v>
      </c>
      <c r="P135" s="2769"/>
      <c r="Q135" s="2653">
        <v>0</v>
      </c>
      <c r="R135" s="2653">
        <v>0</v>
      </c>
      <c r="S135" s="2828">
        <v>0</v>
      </c>
    </row>
    <row r="136" spans="1:19" ht="51">
      <c r="A136" s="2825"/>
      <c r="B136" s="2651">
        <v>3350</v>
      </c>
      <c r="C136" s="2826" t="s">
        <v>167</v>
      </c>
      <c r="D136" s="2651" t="s">
        <v>681</v>
      </c>
      <c r="E136" s="2831" t="s">
        <v>682</v>
      </c>
      <c r="F136" s="2832"/>
      <c r="G136" s="2765" t="s">
        <v>13</v>
      </c>
      <c r="H136" s="2805">
        <v>5</v>
      </c>
      <c r="I136" s="2653">
        <f t="shared" si="25"/>
        <v>0</v>
      </c>
      <c r="J136" s="2653"/>
      <c r="K136" s="2653">
        <v>0</v>
      </c>
      <c r="L136" s="2653">
        <v>0</v>
      </c>
      <c r="M136" s="2653">
        <v>0</v>
      </c>
      <c r="N136" s="2653">
        <v>0</v>
      </c>
      <c r="O136" s="2768">
        <v>0</v>
      </c>
      <c r="P136" s="2769"/>
      <c r="Q136" s="2653">
        <v>0</v>
      </c>
      <c r="R136" s="2653">
        <v>0</v>
      </c>
      <c r="S136" s="2828">
        <v>0</v>
      </c>
    </row>
    <row r="137" spans="1:19" ht="51">
      <c r="A137" s="2825"/>
      <c r="B137" s="2651">
        <v>3350</v>
      </c>
      <c r="C137" s="2826" t="s">
        <v>167</v>
      </c>
      <c r="D137" s="2651" t="s">
        <v>683</v>
      </c>
      <c r="E137" s="2831" t="s">
        <v>684</v>
      </c>
      <c r="F137" s="2832"/>
      <c r="G137" s="2765" t="s">
        <v>13</v>
      </c>
      <c r="H137" s="2805">
        <v>70</v>
      </c>
      <c r="I137" s="2653">
        <f t="shared" si="25"/>
        <v>0</v>
      </c>
      <c r="J137" s="2653"/>
      <c r="K137" s="2653">
        <v>0</v>
      </c>
      <c r="L137" s="2653">
        <v>0</v>
      </c>
      <c r="M137" s="2653">
        <v>0</v>
      </c>
      <c r="N137" s="2653">
        <v>0</v>
      </c>
      <c r="O137" s="2768">
        <v>0</v>
      </c>
      <c r="P137" s="2769"/>
      <c r="Q137" s="2653">
        <v>0</v>
      </c>
      <c r="R137" s="2653">
        <v>0</v>
      </c>
      <c r="S137" s="2828">
        <v>0</v>
      </c>
    </row>
    <row r="138" spans="1:19" ht="51">
      <c r="A138" s="2825" t="s">
        <v>337</v>
      </c>
      <c r="B138" s="2651" t="s">
        <v>355</v>
      </c>
      <c r="C138" s="2826" t="s">
        <v>167</v>
      </c>
      <c r="D138" s="2651" t="s">
        <v>685</v>
      </c>
      <c r="E138" s="2831" t="s">
        <v>686</v>
      </c>
      <c r="F138" s="2832"/>
      <c r="G138" s="2765" t="s">
        <v>13</v>
      </c>
      <c r="H138" s="2805">
        <v>46</v>
      </c>
      <c r="I138" s="2653">
        <f t="shared" si="25"/>
        <v>0</v>
      </c>
      <c r="J138" s="2806">
        <v>0</v>
      </c>
      <c r="K138" s="2806">
        <v>0</v>
      </c>
      <c r="L138" s="2653">
        <v>0</v>
      </c>
      <c r="M138" s="2653">
        <v>0</v>
      </c>
      <c r="N138" s="2653">
        <v>0</v>
      </c>
      <c r="O138" s="2766">
        <v>0</v>
      </c>
      <c r="P138" s="2766"/>
      <c r="Q138" s="2653">
        <v>0</v>
      </c>
      <c r="R138" s="2653">
        <v>0</v>
      </c>
      <c r="S138" s="2828">
        <v>0</v>
      </c>
    </row>
    <row r="139" spans="1:19">
      <c r="A139" s="2825"/>
      <c r="B139" s="2651"/>
      <c r="C139" s="2652"/>
      <c r="D139" s="2651"/>
      <c r="E139" s="2827" t="s">
        <v>142</v>
      </c>
      <c r="F139" s="2827"/>
      <c r="G139" s="2765" t="s">
        <v>11</v>
      </c>
      <c r="H139" s="2805"/>
      <c r="I139" s="2653">
        <f>J139+K139+L139+M139+N139+O139+Q139+R139+S139</f>
        <v>437696000</v>
      </c>
      <c r="J139" s="2653">
        <v>0</v>
      </c>
      <c r="K139" s="2653">
        <f>K127+K130+K131+K132</f>
        <v>40000000</v>
      </c>
      <c r="L139" s="2653">
        <f>L127+L130</f>
        <v>308000000</v>
      </c>
      <c r="M139" s="2653">
        <f>M127+M130</f>
        <v>56796000</v>
      </c>
      <c r="N139" s="2653">
        <f>N127+N130</f>
        <v>32900000</v>
      </c>
      <c r="O139" s="2766">
        <v>0</v>
      </c>
      <c r="P139" s="2766"/>
      <c r="Q139" s="2653">
        <v>0</v>
      </c>
      <c r="R139" s="2653">
        <v>0</v>
      </c>
      <c r="S139" s="2828">
        <f>S127+S130</f>
        <v>0</v>
      </c>
    </row>
    <row r="140" spans="1:19">
      <c r="A140" s="2825"/>
      <c r="B140" s="2651"/>
      <c r="C140" s="2652"/>
      <c r="D140" s="2651"/>
      <c r="E140" s="2827" t="s">
        <v>142</v>
      </c>
      <c r="F140" s="2827"/>
      <c r="G140" s="2765" t="s">
        <v>12</v>
      </c>
      <c r="H140" s="2805"/>
      <c r="I140" s="2653">
        <f t="shared" si="25"/>
        <v>438096000</v>
      </c>
      <c r="J140" s="2653">
        <v>0</v>
      </c>
      <c r="K140" s="2653">
        <f>K128+K131+K132+K133</f>
        <v>40000000</v>
      </c>
      <c r="L140" s="2653">
        <f>L128+L133</f>
        <v>308000000</v>
      </c>
      <c r="M140" s="2653">
        <f>M128+M133</f>
        <v>56796000</v>
      </c>
      <c r="N140" s="2653">
        <f>N128+N133</f>
        <v>32852000</v>
      </c>
      <c r="O140" s="2766">
        <v>0</v>
      </c>
      <c r="P140" s="2766"/>
      <c r="Q140" s="2653">
        <v>0</v>
      </c>
      <c r="R140" s="2653">
        <v>0</v>
      </c>
      <c r="S140" s="2828">
        <f>S128+S133</f>
        <v>448000</v>
      </c>
    </row>
    <row r="141" spans="1:19">
      <c r="A141" s="2833"/>
      <c r="B141" s="2834"/>
      <c r="C141" s="2835"/>
      <c r="D141" s="2834"/>
      <c r="E141" s="2836" t="s">
        <v>142</v>
      </c>
      <c r="F141" s="2836"/>
      <c r="G141" s="2837" t="s">
        <v>13</v>
      </c>
      <c r="H141" s="2838"/>
      <c r="I141" s="2653">
        <f t="shared" si="25"/>
        <v>92299744.629999995</v>
      </c>
      <c r="J141" s="2839">
        <f>J129+J138</f>
        <v>0</v>
      </c>
      <c r="K141" s="2839">
        <f>K129+K138</f>
        <v>0</v>
      </c>
      <c r="L141" s="2839">
        <f>L129+L138</f>
        <v>71876429</v>
      </c>
      <c r="M141" s="2839">
        <f>M129+M138</f>
        <v>11692461</v>
      </c>
      <c r="N141" s="2839">
        <f>N129+N138</f>
        <v>8688374.629999999</v>
      </c>
      <c r="O141" s="2840">
        <v>0</v>
      </c>
      <c r="P141" s="2840"/>
      <c r="Q141" s="2839">
        <f>Q129+Q138</f>
        <v>0</v>
      </c>
      <c r="R141" s="2839">
        <f>R129+R138</f>
        <v>0</v>
      </c>
      <c r="S141" s="2841">
        <f>S129+S138</f>
        <v>42480</v>
      </c>
    </row>
    <row r="142" spans="1:19">
      <c r="A142" s="2657"/>
      <c r="B142" s="2657"/>
      <c r="C142" s="2657"/>
      <c r="D142" s="2657"/>
      <c r="E142" s="2657"/>
      <c r="F142" s="2657"/>
      <c r="G142" s="2657"/>
      <c r="H142" s="2657"/>
      <c r="I142" s="2657"/>
      <c r="J142" s="2657"/>
      <c r="K142" s="2657"/>
      <c r="L142" s="2657"/>
      <c r="M142" s="2657"/>
      <c r="N142" s="2657"/>
      <c r="O142" s="2657"/>
      <c r="P142" s="2657"/>
      <c r="Q142" s="2657"/>
      <c r="R142" s="2657"/>
      <c r="S142" s="2657"/>
    </row>
    <row r="143" spans="1:19">
      <c r="D143" s="2657"/>
    </row>
    <row r="144" spans="1:19" ht="15.75">
      <c r="A144" s="1989" t="s">
        <v>99</v>
      </c>
      <c r="B144" s="1989"/>
      <c r="C144" s="1989"/>
      <c r="D144" s="1989"/>
      <c r="E144" s="1989"/>
      <c r="F144" s="1989"/>
      <c r="G144" s="1989"/>
      <c r="H144" s="1989"/>
      <c r="I144" s="1989"/>
      <c r="J144" s="1989"/>
      <c r="K144" s="1989"/>
      <c r="L144" s="164"/>
      <c r="M144" s="164"/>
      <c r="N144" s="164"/>
      <c r="O144" s="164"/>
      <c r="P144" s="164"/>
    </row>
    <row r="145" spans="1:16" ht="57">
      <c r="A145" s="2842" t="s">
        <v>100</v>
      </c>
      <c r="B145" s="2843" t="s">
        <v>101</v>
      </c>
      <c r="C145" s="2843" t="s">
        <v>102</v>
      </c>
      <c r="D145" s="2843" t="s">
        <v>103</v>
      </c>
      <c r="E145" s="2843" t="s">
        <v>104</v>
      </c>
      <c r="F145" s="2843" t="s">
        <v>105</v>
      </c>
      <c r="G145" s="2843" t="s">
        <v>106</v>
      </c>
      <c r="H145" s="2844">
        <v>2023</v>
      </c>
      <c r="I145" s="2844">
        <v>2024</v>
      </c>
      <c r="J145" s="2844">
        <v>2025</v>
      </c>
      <c r="K145" s="2845">
        <v>2026</v>
      </c>
      <c r="L145" s="2846"/>
      <c r="M145" s="164"/>
      <c r="N145" s="164"/>
      <c r="O145" s="164"/>
      <c r="P145" s="164"/>
    </row>
    <row r="146" spans="1:16" ht="24.95" customHeight="1">
      <c r="A146" s="2847" t="s">
        <v>337</v>
      </c>
      <c r="B146" s="2848" t="s">
        <v>355</v>
      </c>
      <c r="C146" s="2849" t="s">
        <v>167</v>
      </c>
      <c r="D146" s="2848"/>
      <c r="E146" s="2848" t="s">
        <v>679</v>
      </c>
      <c r="F146" s="2850" t="s">
        <v>680</v>
      </c>
      <c r="G146" s="2851" t="s">
        <v>107</v>
      </c>
      <c r="H146" s="2852">
        <v>21985</v>
      </c>
      <c r="I146" s="2852">
        <v>22513</v>
      </c>
      <c r="J146" s="2852">
        <v>15208</v>
      </c>
      <c r="K146" s="2853">
        <v>15791</v>
      </c>
      <c r="L146" s="2854"/>
      <c r="M146" s="164"/>
      <c r="N146" s="164"/>
      <c r="O146" s="164"/>
      <c r="P146" s="164"/>
    </row>
    <row r="147" spans="1:16" ht="24.95" customHeight="1">
      <c r="A147" s="2847" t="s">
        <v>337</v>
      </c>
      <c r="B147" s="2848" t="s">
        <v>355</v>
      </c>
      <c r="C147" s="2849" t="s">
        <v>167</v>
      </c>
      <c r="D147" s="2848"/>
      <c r="E147" s="2848" t="s">
        <v>679</v>
      </c>
      <c r="F147" s="2850" t="s">
        <v>680</v>
      </c>
      <c r="G147" s="2850" t="s">
        <v>108</v>
      </c>
      <c r="H147" s="2852">
        <v>160300000</v>
      </c>
      <c r="I147" s="2852">
        <v>293200000</v>
      </c>
      <c r="J147" s="2852">
        <v>297936000</v>
      </c>
      <c r="K147" s="2855">
        <v>397696000</v>
      </c>
      <c r="L147" s="2854"/>
      <c r="M147" s="164"/>
      <c r="N147" s="164"/>
      <c r="O147" s="164"/>
      <c r="P147" s="164"/>
    </row>
    <row r="148" spans="1:16" ht="24.95" customHeight="1">
      <c r="A148" s="2847" t="s">
        <v>337</v>
      </c>
      <c r="B148" s="2848" t="s">
        <v>355</v>
      </c>
      <c r="C148" s="2849" t="s">
        <v>167</v>
      </c>
      <c r="D148" s="2848"/>
      <c r="E148" s="2848" t="s">
        <v>679</v>
      </c>
      <c r="F148" s="2850" t="s">
        <v>680</v>
      </c>
      <c r="G148" s="2850" t="s">
        <v>109</v>
      </c>
      <c r="H148" s="2852">
        <f t="shared" ref="H148:I148" si="26">H147/H146</f>
        <v>7291.3350011371385</v>
      </c>
      <c r="I148" s="2852">
        <f t="shared" si="26"/>
        <v>13023.586372318216</v>
      </c>
      <c r="J148" s="2852">
        <f>J147/J146</f>
        <v>19590.741714886903</v>
      </c>
      <c r="K148" s="2855">
        <f>K147/K146</f>
        <v>25184.978785384079</v>
      </c>
      <c r="L148" s="2856"/>
      <c r="M148" s="2857"/>
      <c r="N148" s="2857"/>
      <c r="O148" s="2857"/>
      <c r="P148" s="164"/>
    </row>
    <row r="149" spans="1:16" ht="24.95" customHeight="1">
      <c r="A149" s="2847"/>
      <c r="B149" s="2848"/>
      <c r="C149" s="2849"/>
      <c r="D149" s="2848"/>
      <c r="E149" s="2848"/>
      <c r="F149" s="2858" t="s">
        <v>110</v>
      </c>
      <c r="G149" s="2859"/>
      <c r="H149" s="2860">
        <v>189.24478187360401</v>
      </c>
      <c r="I149" s="2860">
        <v>5732.251371181077</v>
      </c>
      <c r="J149" s="2860">
        <v>6567.155342568687</v>
      </c>
      <c r="K149" s="2861">
        <f>K148-J148</f>
        <v>5594.2370704971763</v>
      </c>
      <c r="L149" s="2862"/>
      <c r="M149" s="2857"/>
      <c r="N149" s="2857"/>
      <c r="O149" s="2857"/>
      <c r="P149" s="164"/>
    </row>
    <row r="150" spans="1:16" ht="24.95" customHeight="1">
      <c r="A150" s="2847" t="s">
        <v>337</v>
      </c>
      <c r="B150" s="2848" t="s">
        <v>355</v>
      </c>
      <c r="C150" s="2849" t="s">
        <v>167</v>
      </c>
      <c r="D150" s="2848"/>
      <c r="E150" s="2848" t="s">
        <v>679</v>
      </c>
      <c r="F150" s="2850" t="s">
        <v>680</v>
      </c>
      <c r="G150" s="2851" t="s">
        <v>111</v>
      </c>
      <c r="H150" s="2852">
        <v>14125</v>
      </c>
      <c r="I150" s="2852">
        <v>14653</v>
      </c>
      <c r="J150" s="2852">
        <v>15208</v>
      </c>
      <c r="K150" s="2855">
        <v>15791</v>
      </c>
      <c r="L150" s="2854"/>
      <c r="M150" s="2857"/>
      <c r="N150" s="2857"/>
      <c r="O150" s="2857"/>
      <c r="P150" s="164"/>
    </row>
    <row r="151" spans="1:16" ht="24.95" customHeight="1">
      <c r="A151" s="2847" t="s">
        <v>337</v>
      </c>
      <c r="B151" s="2848" t="s">
        <v>355</v>
      </c>
      <c r="C151" s="2849" t="s">
        <v>167</v>
      </c>
      <c r="D151" s="2848"/>
      <c r="E151" s="2848" t="s">
        <v>679</v>
      </c>
      <c r="F151" s="2850" t="s">
        <v>680</v>
      </c>
      <c r="G151" s="2850" t="s">
        <v>112</v>
      </c>
      <c r="H151" s="2852">
        <v>218100000</v>
      </c>
      <c r="I151" s="2852">
        <v>263093000</v>
      </c>
      <c r="J151" s="2852">
        <v>293326000</v>
      </c>
      <c r="K151" s="2855">
        <v>398096000</v>
      </c>
      <c r="L151" s="2854"/>
      <c r="M151" s="2857"/>
      <c r="N151" s="2857"/>
      <c r="O151" s="2857"/>
      <c r="P151" s="164"/>
    </row>
    <row r="152" spans="1:16" ht="24.95" customHeight="1">
      <c r="A152" s="2847" t="s">
        <v>337</v>
      </c>
      <c r="B152" s="2848" t="s">
        <v>355</v>
      </c>
      <c r="C152" s="2849" t="s">
        <v>167</v>
      </c>
      <c r="D152" s="2848"/>
      <c r="E152" s="2848" t="s">
        <v>679</v>
      </c>
      <c r="F152" s="2850" t="s">
        <v>680</v>
      </c>
      <c r="G152" s="2850" t="s">
        <v>113</v>
      </c>
      <c r="H152" s="2852">
        <v>15440.70796460177</v>
      </c>
      <c r="I152" s="2852">
        <v>17954.889783662049</v>
      </c>
      <c r="J152" s="2852">
        <v>19287.611783271961</v>
      </c>
      <c r="K152" s="2855">
        <f t="shared" ref="K152" si="27">K151/K150</f>
        <v>25210.309670065228</v>
      </c>
      <c r="L152" s="2856"/>
      <c r="M152" s="2857"/>
      <c r="N152" s="2857"/>
      <c r="O152" s="2857"/>
      <c r="P152" s="164"/>
    </row>
    <row r="153" spans="1:16" ht="24.95" customHeight="1">
      <c r="A153" s="2847"/>
      <c r="B153" s="2848"/>
      <c r="C153" s="2849"/>
      <c r="D153" s="2848"/>
      <c r="E153" s="2848"/>
      <c r="F153" s="2858" t="s">
        <v>114</v>
      </c>
      <c r="G153" s="2859"/>
      <c r="H153" s="2860">
        <v>9521.8028856948295</v>
      </c>
      <c r="I153" s="2860">
        <v>2514.1818190602789</v>
      </c>
      <c r="J153" s="2860">
        <v>1332.721999609912</v>
      </c>
      <c r="K153" s="2861">
        <f>K152-J152</f>
        <v>5922.6978867932667</v>
      </c>
      <c r="L153" s="2862"/>
      <c r="M153" s="2857"/>
      <c r="N153" s="2857"/>
      <c r="O153" s="2857"/>
      <c r="P153" s="164"/>
    </row>
    <row r="154" spans="1:16" ht="24.95" customHeight="1">
      <c r="A154" s="2847" t="s">
        <v>337</v>
      </c>
      <c r="B154" s="2848" t="s">
        <v>355</v>
      </c>
      <c r="C154" s="2849" t="s">
        <v>167</v>
      </c>
      <c r="D154" s="2848"/>
      <c r="E154" s="2848" t="s">
        <v>679</v>
      </c>
      <c r="F154" s="2850" t="s">
        <v>680</v>
      </c>
      <c r="G154" s="2851" t="s">
        <v>115</v>
      </c>
      <c r="H154" s="2852">
        <v>9161</v>
      </c>
      <c r="I154" s="2852">
        <v>9586</v>
      </c>
      <c r="J154" s="2852">
        <v>12420</v>
      </c>
      <c r="K154" s="2855">
        <v>3908</v>
      </c>
      <c r="L154" s="2854"/>
      <c r="M154" s="2857"/>
      <c r="N154" s="2857"/>
      <c r="O154" s="2857"/>
      <c r="P154" s="164"/>
    </row>
    <row r="155" spans="1:16" ht="24.95" customHeight="1">
      <c r="A155" s="2847" t="s">
        <v>337</v>
      </c>
      <c r="B155" s="2848" t="s">
        <v>355</v>
      </c>
      <c r="C155" s="2849" t="s">
        <v>167</v>
      </c>
      <c r="D155" s="2848"/>
      <c r="E155" s="2848" t="s">
        <v>679</v>
      </c>
      <c r="F155" s="2850" t="s">
        <v>680</v>
      </c>
      <c r="G155" s="2850" t="s">
        <v>116</v>
      </c>
      <c r="H155" s="2852">
        <v>212462186</v>
      </c>
      <c r="I155" s="2852">
        <v>261245314</v>
      </c>
      <c r="J155" s="2852">
        <v>279572887.19999999</v>
      </c>
      <c r="K155" s="2863">
        <v>92299744.629999995</v>
      </c>
      <c r="L155" s="2854"/>
      <c r="M155" s="2857"/>
      <c r="N155" s="2857"/>
      <c r="O155" s="2857"/>
      <c r="P155" s="164"/>
    </row>
    <row r="156" spans="1:16" ht="24.95" customHeight="1">
      <c r="A156" s="2847" t="s">
        <v>337</v>
      </c>
      <c r="B156" s="2848" t="s">
        <v>355</v>
      </c>
      <c r="C156" s="2849" t="s">
        <v>167</v>
      </c>
      <c r="D156" s="2848"/>
      <c r="E156" s="2848" t="s">
        <v>679</v>
      </c>
      <c r="F156" s="2850" t="s">
        <v>680</v>
      </c>
      <c r="G156" s="2850" t="s">
        <v>117</v>
      </c>
      <c r="H156" s="2852">
        <v>23192.029909398538</v>
      </c>
      <c r="I156" s="2852">
        <v>27252.797204256207</v>
      </c>
      <c r="J156" s="2852">
        <v>22509.894299516905</v>
      </c>
      <c r="K156" s="2855">
        <f t="shared" ref="K156" si="28">K155/K154</f>
        <v>23618.153692425793</v>
      </c>
      <c r="L156" s="2856"/>
      <c r="M156" s="2857"/>
      <c r="N156" s="2857"/>
      <c r="O156" s="2857"/>
      <c r="P156" s="164"/>
    </row>
    <row r="157" spans="1:16" ht="24.95" customHeight="1">
      <c r="A157" s="2847"/>
      <c r="B157" s="2848"/>
      <c r="C157" s="2849"/>
      <c r="D157" s="2848"/>
      <c r="E157" s="2848"/>
      <c r="F157" s="2864" t="s">
        <v>118</v>
      </c>
      <c r="G157" s="2865"/>
      <c r="H157" s="2866">
        <v>17325.66819439458</v>
      </c>
      <c r="I157" s="2866">
        <v>4060.7672948576692</v>
      </c>
      <c r="J157" s="2866">
        <v>-4742.9029047393014</v>
      </c>
      <c r="K157" s="2867">
        <f>K156-J156</f>
        <v>1108.2593929088871</v>
      </c>
      <c r="L157" s="2868"/>
      <c r="M157" s="2857"/>
      <c r="N157" s="2857"/>
      <c r="O157" s="2857"/>
      <c r="P157" s="164"/>
    </row>
    <row r="158" spans="1:16" ht="24.95" customHeight="1">
      <c r="A158" s="2847" t="s">
        <v>337</v>
      </c>
      <c r="B158" s="2848" t="s">
        <v>355</v>
      </c>
      <c r="C158" s="2849" t="s">
        <v>167</v>
      </c>
      <c r="D158" s="2848"/>
      <c r="E158" s="2848" t="s">
        <v>683</v>
      </c>
      <c r="F158" s="2850" t="s">
        <v>684</v>
      </c>
      <c r="G158" s="2851" t="s">
        <v>107</v>
      </c>
      <c r="H158" s="2852"/>
      <c r="I158" s="2852">
        <v>0</v>
      </c>
      <c r="J158" s="2852">
        <v>0</v>
      </c>
      <c r="K158" s="2855">
        <v>70</v>
      </c>
      <c r="L158" s="2854"/>
      <c r="M158" s="2857"/>
      <c r="N158" s="2857"/>
      <c r="O158" s="2857"/>
      <c r="P158" s="164"/>
    </row>
    <row r="159" spans="1:16" ht="24.95" customHeight="1">
      <c r="A159" s="2847" t="s">
        <v>337</v>
      </c>
      <c r="B159" s="2848" t="s">
        <v>355</v>
      </c>
      <c r="C159" s="2849" t="s">
        <v>167</v>
      </c>
      <c r="D159" s="2848"/>
      <c r="E159" s="2848" t="s">
        <v>683</v>
      </c>
      <c r="F159" s="2850" t="s">
        <v>684</v>
      </c>
      <c r="G159" s="2850" t="s">
        <v>108</v>
      </c>
      <c r="H159" s="2852">
        <v>0</v>
      </c>
      <c r="I159" s="2852">
        <v>0</v>
      </c>
      <c r="J159" s="2852">
        <v>0</v>
      </c>
      <c r="K159" s="2855">
        <v>14000000</v>
      </c>
      <c r="L159" s="2854"/>
      <c r="M159" s="2857"/>
      <c r="N159" s="2857"/>
      <c r="O159" s="2857"/>
      <c r="P159" s="164"/>
    </row>
    <row r="160" spans="1:16" ht="24.95" customHeight="1">
      <c r="A160" s="2847" t="s">
        <v>337</v>
      </c>
      <c r="B160" s="2848" t="s">
        <v>355</v>
      </c>
      <c r="C160" s="2849" t="s">
        <v>167</v>
      </c>
      <c r="D160" s="2848"/>
      <c r="E160" s="2848" t="s">
        <v>683</v>
      </c>
      <c r="F160" s="2850" t="s">
        <v>684</v>
      </c>
      <c r="G160" s="2850" t="s">
        <v>109</v>
      </c>
      <c r="H160" s="2852">
        <v>0</v>
      </c>
      <c r="I160" s="2852">
        <v>0</v>
      </c>
      <c r="J160" s="2852">
        <v>0</v>
      </c>
      <c r="K160" s="2855">
        <f>K159/K158</f>
        <v>200000</v>
      </c>
      <c r="L160" s="2854"/>
      <c r="M160" s="2857"/>
      <c r="N160" s="2857"/>
      <c r="O160" s="2857"/>
      <c r="P160" s="164"/>
    </row>
    <row r="161" spans="1:16" ht="24.95" customHeight="1">
      <c r="A161" s="2847"/>
      <c r="B161" s="2848"/>
      <c r="C161" s="2849"/>
      <c r="D161" s="2848"/>
      <c r="E161" s="2848"/>
      <c r="F161" s="2858" t="s">
        <v>110</v>
      </c>
      <c r="G161" s="2859"/>
      <c r="H161" s="2860"/>
      <c r="I161" s="2860"/>
      <c r="J161" s="2860">
        <v>0</v>
      </c>
      <c r="K161" s="2861">
        <v>14000000</v>
      </c>
      <c r="L161" s="2869"/>
      <c r="M161" s="2857"/>
      <c r="N161" s="2857"/>
      <c r="O161" s="2857"/>
      <c r="P161" s="164"/>
    </row>
    <row r="162" spans="1:16" ht="24.95" customHeight="1">
      <c r="A162" s="2847" t="s">
        <v>337</v>
      </c>
      <c r="B162" s="2848" t="s">
        <v>355</v>
      </c>
      <c r="C162" s="2849" t="s">
        <v>167</v>
      </c>
      <c r="D162" s="2848"/>
      <c r="E162" s="2848" t="s">
        <v>683</v>
      </c>
      <c r="F162" s="2850" t="s">
        <v>684</v>
      </c>
      <c r="G162" s="2851" t="s">
        <v>111</v>
      </c>
      <c r="H162" s="2852"/>
      <c r="I162" s="2852">
        <v>0</v>
      </c>
      <c r="J162" s="2852">
        <v>0</v>
      </c>
      <c r="K162" s="2855">
        <v>70</v>
      </c>
      <c r="L162" s="2854"/>
      <c r="M162" s="2857"/>
      <c r="N162" s="2857"/>
      <c r="O162" s="2857"/>
      <c r="P162" s="164"/>
    </row>
    <row r="163" spans="1:16" ht="24.95" customHeight="1">
      <c r="A163" s="2847" t="s">
        <v>337</v>
      </c>
      <c r="B163" s="2848" t="s">
        <v>355</v>
      </c>
      <c r="C163" s="2849" t="s">
        <v>167</v>
      </c>
      <c r="D163" s="2848"/>
      <c r="E163" s="2848" t="s">
        <v>683</v>
      </c>
      <c r="F163" s="2850" t="s">
        <v>684</v>
      </c>
      <c r="G163" s="2850" t="s">
        <v>112</v>
      </c>
      <c r="H163" s="2852">
        <v>0</v>
      </c>
      <c r="I163" s="2852">
        <v>0</v>
      </c>
      <c r="J163" s="2852">
        <v>0</v>
      </c>
      <c r="K163" s="2855">
        <v>14000000</v>
      </c>
      <c r="L163" s="2854"/>
      <c r="M163" s="2857"/>
      <c r="N163" s="2857"/>
      <c r="O163" s="2857"/>
      <c r="P163" s="164"/>
    </row>
    <row r="164" spans="1:16" ht="24.95" customHeight="1">
      <c r="A164" s="2847" t="s">
        <v>337</v>
      </c>
      <c r="B164" s="2848" t="s">
        <v>355</v>
      </c>
      <c r="C164" s="2849" t="s">
        <v>167</v>
      </c>
      <c r="D164" s="2848"/>
      <c r="E164" s="2848" t="s">
        <v>683</v>
      </c>
      <c r="F164" s="2850" t="s">
        <v>684</v>
      </c>
      <c r="G164" s="2850" t="s">
        <v>113</v>
      </c>
      <c r="H164" s="2852">
        <v>0</v>
      </c>
      <c r="I164" s="2852"/>
      <c r="J164" s="2852">
        <v>0</v>
      </c>
      <c r="K164" s="2855">
        <f>K163/K162</f>
        <v>200000</v>
      </c>
      <c r="L164" s="2854"/>
      <c r="M164" s="2857"/>
      <c r="N164" s="2857"/>
      <c r="O164" s="2857"/>
      <c r="P164" s="164"/>
    </row>
    <row r="165" spans="1:16" ht="24.95" customHeight="1">
      <c r="A165" s="2847"/>
      <c r="B165" s="2848"/>
      <c r="C165" s="2849"/>
      <c r="D165" s="2848"/>
      <c r="E165" s="2848"/>
      <c r="F165" s="2858" t="s">
        <v>114</v>
      </c>
      <c r="G165" s="2859"/>
      <c r="H165" s="2860">
        <v>0</v>
      </c>
      <c r="I165" s="2860">
        <v>0</v>
      </c>
      <c r="J165" s="2860">
        <v>0</v>
      </c>
      <c r="K165" s="2861">
        <v>14000000</v>
      </c>
      <c r="L165" s="2869"/>
      <c r="M165" s="2857"/>
      <c r="N165" s="2857"/>
      <c r="O165" s="2857"/>
      <c r="P165" s="164"/>
    </row>
    <row r="166" spans="1:16" ht="24.95" customHeight="1">
      <c r="A166" s="2847" t="s">
        <v>337</v>
      </c>
      <c r="B166" s="2848" t="s">
        <v>355</v>
      </c>
      <c r="C166" s="2849" t="s">
        <v>167</v>
      </c>
      <c r="D166" s="2848"/>
      <c r="E166" s="2848" t="s">
        <v>683</v>
      </c>
      <c r="F166" s="2850" t="s">
        <v>684</v>
      </c>
      <c r="G166" s="2851" t="s">
        <v>115</v>
      </c>
      <c r="H166" s="2852">
        <v>0</v>
      </c>
      <c r="I166" s="2852">
        <v>0</v>
      </c>
      <c r="J166" s="2852">
        <v>0</v>
      </c>
      <c r="K166" s="2855">
        <v>0</v>
      </c>
      <c r="L166" s="2854"/>
      <c r="M166" s="2857"/>
      <c r="N166" s="2857"/>
      <c r="O166" s="2857"/>
      <c r="P166" s="164"/>
    </row>
    <row r="167" spans="1:16" ht="24.95" customHeight="1">
      <c r="A167" s="2847" t="s">
        <v>337</v>
      </c>
      <c r="B167" s="2848" t="s">
        <v>355</v>
      </c>
      <c r="C167" s="2849" t="s">
        <v>167</v>
      </c>
      <c r="D167" s="2848"/>
      <c r="E167" s="2848" t="s">
        <v>683</v>
      </c>
      <c r="F167" s="2850" t="s">
        <v>684</v>
      </c>
      <c r="G167" s="2850" t="s">
        <v>116</v>
      </c>
      <c r="H167" s="2852">
        <v>0</v>
      </c>
      <c r="I167" s="2852">
        <v>0</v>
      </c>
      <c r="J167" s="2852">
        <v>0</v>
      </c>
      <c r="K167" s="2855">
        <v>0</v>
      </c>
      <c r="L167" s="2854"/>
      <c r="M167" s="2857"/>
      <c r="N167" s="2857"/>
      <c r="O167" s="2857"/>
      <c r="P167" s="164"/>
    </row>
    <row r="168" spans="1:16" ht="24.95" customHeight="1">
      <c r="A168" s="2847" t="s">
        <v>337</v>
      </c>
      <c r="B168" s="2848" t="s">
        <v>355</v>
      </c>
      <c r="C168" s="2849" t="s">
        <v>167</v>
      </c>
      <c r="D168" s="2848"/>
      <c r="E168" s="2848" t="s">
        <v>683</v>
      </c>
      <c r="F168" s="2850" t="s">
        <v>684</v>
      </c>
      <c r="G168" s="2850" t="s">
        <v>117</v>
      </c>
      <c r="H168" s="2852">
        <v>0</v>
      </c>
      <c r="I168" s="2852">
        <v>0</v>
      </c>
      <c r="J168" s="2852">
        <v>0</v>
      </c>
      <c r="K168" s="2855">
        <v>0</v>
      </c>
      <c r="L168" s="2854"/>
      <c r="M168" s="2857"/>
      <c r="N168" s="2857"/>
      <c r="O168" s="2857"/>
      <c r="P168" s="164"/>
    </row>
    <row r="169" spans="1:16" ht="24.95" customHeight="1">
      <c r="A169" s="2847"/>
      <c r="B169" s="2848"/>
      <c r="C169" s="2849"/>
      <c r="D169" s="2848"/>
      <c r="E169" s="2848"/>
      <c r="F169" s="2864" t="s">
        <v>118</v>
      </c>
      <c r="G169" s="2865"/>
      <c r="H169" s="2866"/>
      <c r="I169" s="2866">
        <v>0</v>
      </c>
      <c r="J169" s="2866">
        <v>0</v>
      </c>
      <c r="K169" s="2867">
        <v>0</v>
      </c>
      <c r="L169" s="2870"/>
      <c r="M169" s="2857"/>
      <c r="N169" s="2857"/>
      <c r="O169" s="2857"/>
      <c r="P169" s="164"/>
    </row>
    <row r="170" spans="1:16" ht="24.95" customHeight="1">
      <c r="A170" s="2847" t="s">
        <v>337</v>
      </c>
      <c r="B170" s="2848" t="s">
        <v>355</v>
      </c>
      <c r="C170" s="2849" t="s">
        <v>167</v>
      </c>
      <c r="D170" s="2848"/>
      <c r="E170" s="2848" t="s">
        <v>691</v>
      </c>
      <c r="F170" s="2850" t="s">
        <v>692</v>
      </c>
      <c r="G170" s="2851" t="s">
        <v>107</v>
      </c>
      <c r="H170" s="2852">
        <v>0</v>
      </c>
      <c r="I170" s="2852">
        <v>0</v>
      </c>
      <c r="J170" s="2852">
        <v>0</v>
      </c>
      <c r="K170" s="2855">
        <v>0</v>
      </c>
      <c r="L170" s="2854"/>
      <c r="M170" s="2857"/>
      <c r="N170" s="2857"/>
      <c r="O170" s="2857"/>
      <c r="P170" s="164"/>
    </row>
    <row r="171" spans="1:16" ht="24.95" customHeight="1">
      <c r="A171" s="2847" t="s">
        <v>337</v>
      </c>
      <c r="B171" s="2848" t="s">
        <v>355</v>
      </c>
      <c r="C171" s="2849" t="s">
        <v>167</v>
      </c>
      <c r="D171" s="2848"/>
      <c r="E171" s="2848" t="s">
        <v>691</v>
      </c>
      <c r="F171" s="2850" t="s">
        <v>692</v>
      </c>
      <c r="G171" s="2850" t="s">
        <v>108</v>
      </c>
      <c r="H171" s="2852">
        <v>0</v>
      </c>
      <c r="I171" s="2852">
        <v>0</v>
      </c>
      <c r="J171" s="2852">
        <v>0</v>
      </c>
      <c r="K171" s="2855">
        <v>0</v>
      </c>
      <c r="L171" s="2854"/>
      <c r="M171" s="2857"/>
      <c r="N171" s="2857"/>
      <c r="O171" s="2857"/>
      <c r="P171" s="164"/>
    </row>
    <row r="172" spans="1:16" ht="24.95" customHeight="1">
      <c r="A172" s="2847" t="s">
        <v>337</v>
      </c>
      <c r="B172" s="2848" t="s">
        <v>355</v>
      </c>
      <c r="C172" s="2849" t="s">
        <v>167</v>
      </c>
      <c r="D172" s="2848"/>
      <c r="E172" s="2848" t="s">
        <v>691</v>
      </c>
      <c r="F172" s="2850" t="s">
        <v>692</v>
      </c>
      <c r="G172" s="2850" t="s">
        <v>109</v>
      </c>
      <c r="H172" s="2852">
        <v>0</v>
      </c>
      <c r="I172" s="2852"/>
      <c r="J172" s="2852">
        <v>0</v>
      </c>
      <c r="K172" s="2855">
        <v>0</v>
      </c>
      <c r="L172" s="2854"/>
      <c r="M172" s="2857"/>
      <c r="N172" s="2857"/>
      <c r="O172" s="2857"/>
      <c r="P172" s="164"/>
    </row>
    <row r="173" spans="1:16" ht="24.95" customHeight="1">
      <c r="A173" s="2847"/>
      <c r="B173" s="2848"/>
      <c r="C173" s="2849"/>
      <c r="D173" s="2848"/>
      <c r="E173" s="2848"/>
      <c r="F173" s="2858" t="s">
        <v>110</v>
      </c>
      <c r="G173" s="2859"/>
      <c r="H173" s="2860">
        <v>0</v>
      </c>
      <c r="I173" s="2860">
        <v>0</v>
      </c>
      <c r="J173" s="2860">
        <v>0</v>
      </c>
      <c r="K173" s="2861">
        <v>0</v>
      </c>
      <c r="L173" s="2869"/>
      <c r="M173" s="2857"/>
      <c r="N173" s="2857"/>
      <c r="O173" s="2857"/>
      <c r="P173" s="164"/>
    </row>
    <row r="174" spans="1:16" ht="24.95" customHeight="1">
      <c r="A174" s="2847" t="s">
        <v>337</v>
      </c>
      <c r="B174" s="2848" t="s">
        <v>355</v>
      </c>
      <c r="C174" s="2849" t="s">
        <v>167</v>
      </c>
      <c r="D174" s="2848"/>
      <c r="E174" s="2848" t="s">
        <v>691</v>
      </c>
      <c r="F174" s="2850" t="s">
        <v>692</v>
      </c>
      <c r="G174" s="2851" t="s">
        <v>115</v>
      </c>
      <c r="H174" s="2852">
        <v>0</v>
      </c>
      <c r="I174" s="2852">
        <v>0</v>
      </c>
      <c r="J174" s="2852">
        <v>0</v>
      </c>
      <c r="K174" s="2855">
        <v>0</v>
      </c>
      <c r="L174" s="2854"/>
      <c r="M174" s="2857"/>
      <c r="N174" s="2857"/>
      <c r="O174" s="2857"/>
      <c r="P174" s="164"/>
    </row>
    <row r="175" spans="1:16" ht="24.95" customHeight="1">
      <c r="A175" s="2847" t="s">
        <v>337</v>
      </c>
      <c r="B175" s="2848" t="s">
        <v>355</v>
      </c>
      <c r="C175" s="2849" t="s">
        <v>167</v>
      </c>
      <c r="D175" s="2848"/>
      <c r="E175" s="2848" t="s">
        <v>691</v>
      </c>
      <c r="F175" s="2850" t="s">
        <v>692</v>
      </c>
      <c r="G175" s="2850" t="s">
        <v>116</v>
      </c>
      <c r="H175" s="2852">
        <v>0</v>
      </c>
      <c r="I175" s="2852">
        <v>0</v>
      </c>
      <c r="J175" s="2852">
        <v>0</v>
      </c>
      <c r="K175" s="2855">
        <v>0</v>
      </c>
      <c r="L175" s="2854"/>
      <c r="M175" s="2857"/>
      <c r="N175" s="2857"/>
      <c r="O175" s="2857"/>
      <c r="P175" s="164"/>
    </row>
    <row r="176" spans="1:16" ht="24.95" customHeight="1">
      <c r="A176" s="2847" t="s">
        <v>337</v>
      </c>
      <c r="B176" s="2848" t="s">
        <v>355</v>
      </c>
      <c r="C176" s="2849" t="s">
        <v>167</v>
      </c>
      <c r="D176" s="2848"/>
      <c r="E176" s="2848" t="s">
        <v>691</v>
      </c>
      <c r="F176" s="2850" t="s">
        <v>692</v>
      </c>
      <c r="G176" s="2850" t="s">
        <v>117</v>
      </c>
      <c r="H176" s="2852">
        <v>0</v>
      </c>
      <c r="I176" s="2852">
        <v>0</v>
      </c>
      <c r="J176" s="2852">
        <v>0</v>
      </c>
      <c r="K176" s="2855">
        <v>0</v>
      </c>
      <c r="L176" s="2854"/>
      <c r="M176" s="2857"/>
      <c r="N176" s="2857"/>
      <c r="O176" s="2857"/>
      <c r="P176" s="164"/>
    </row>
    <row r="177" spans="1:16" ht="24.95" customHeight="1">
      <c r="A177" s="2847"/>
      <c r="B177" s="2848"/>
      <c r="C177" s="2849"/>
      <c r="D177" s="2848"/>
      <c r="E177" s="2848"/>
      <c r="F177" s="2864" t="s">
        <v>118</v>
      </c>
      <c r="G177" s="2865"/>
      <c r="H177" s="2866">
        <v>0</v>
      </c>
      <c r="I177" s="2866">
        <v>0</v>
      </c>
      <c r="J177" s="2866">
        <v>0</v>
      </c>
      <c r="K177" s="2867">
        <v>0</v>
      </c>
      <c r="L177" s="2854"/>
      <c r="M177" s="2857"/>
      <c r="N177" s="2857"/>
      <c r="O177" s="2857"/>
      <c r="P177" s="164"/>
    </row>
    <row r="178" spans="1:16" ht="24.95" customHeight="1">
      <c r="A178" s="2847" t="s">
        <v>337</v>
      </c>
      <c r="B178" s="2848" t="s">
        <v>355</v>
      </c>
      <c r="C178" s="2849" t="s">
        <v>167</v>
      </c>
      <c r="D178" s="2848"/>
      <c r="E178" s="2848" t="s">
        <v>168</v>
      </c>
      <c r="F178" s="2850" t="s">
        <v>169</v>
      </c>
      <c r="G178" s="2851" t="s">
        <v>107</v>
      </c>
      <c r="H178" s="2852"/>
      <c r="I178" s="2852">
        <v>1</v>
      </c>
      <c r="J178" s="2852">
        <v>1</v>
      </c>
      <c r="K178" s="2855">
        <v>5</v>
      </c>
      <c r="L178" s="2854"/>
      <c r="M178" s="2857"/>
      <c r="N178" s="2857"/>
      <c r="O178" s="2857"/>
      <c r="P178" s="164"/>
    </row>
    <row r="179" spans="1:16" ht="24.95" customHeight="1">
      <c r="A179" s="2847" t="s">
        <v>337</v>
      </c>
      <c r="B179" s="2848" t="s">
        <v>355</v>
      </c>
      <c r="C179" s="2849" t="s">
        <v>167</v>
      </c>
      <c r="D179" s="2848"/>
      <c r="E179" s="2848" t="s">
        <v>168</v>
      </c>
      <c r="F179" s="2850" t="s">
        <v>169</v>
      </c>
      <c r="G179" s="2850" t="s">
        <v>108</v>
      </c>
      <c r="H179" s="2852">
        <v>5000000</v>
      </c>
      <c r="I179" s="2852">
        <v>5000000</v>
      </c>
      <c r="J179" s="2852">
        <v>5000000</v>
      </c>
      <c r="K179" s="2855">
        <v>22500000</v>
      </c>
      <c r="L179" s="2854"/>
      <c r="M179" s="2857"/>
      <c r="N179" s="2857"/>
      <c r="O179" s="2857"/>
      <c r="P179" s="164"/>
    </row>
    <row r="180" spans="1:16" ht="24.95" customHeight="1">
      <c r="A180" s="2847" t="s">
        <v>337</v>
      </c>
      <c r="B180" s="2848" t="s">
        <v>355</v>
      </c>
      <c r="C180" s="2849" t="s">
        <v>167</v>
      </c>
      <c r="D180" s="2848"/>
      <c r="E180" s="2848" t="s">
        <v>168</v>
      </c>
      <c r="F180" s="2850" t="s">
        <v>169</v>
      </c>
      <c r="G180" s="2850" t="s">
        <v>109</v>
      </c>
      <c r="H180" s="2852">
        <v>5000000</v>
      </c>
      <c r="I180" s="2852">
        <v>5000000</v>
      </c>
      <c r="J180" s="2852">
        <f>J179/J178</f>
        <v>5000000</v>
      </c>
      <c r="K180" s="2855">
        <f>K179/K178</f>
        <v>4500000</v>
      </c>
      <c r="L180" s="2854"/>
      <c r="M180" s="2857"/>
      <c r="N180" s="2857"/>
      <c r="O180" s="2857"/>
      <c r="P180" s="164"/>
    </row>
    <row r="181" spans="1:16" ht="24.95" customHeight="1">
      <c r="A181" s="2847"/>
      <c r="B181" s="2848"/>
      <c r="C181" s="2849"/>
      <c r="D181" s="2848"/>
      <c r="E181" s="2848"/>
      <c r="F181" s="2858" t="s">
        <v>110</v>
      </c>
      <c r="G181" s="2859"/>
      <c r="H181" s="2860">
        <v>0</v>
      </c>
      <c r="I181" s="2860">
        <v>0</v>
      </c>
      <c r="J181" s="2860">
        <v>0</v>
      </c>
      <c r="K181" s="2861">
        <f>K179-J179</f>
        <v>17500000</v>
      </c>
      <c r="L181" s="2854"/>
      <c r="M181" s="2857"/>
      <c r="N181" s="2857"/>
      <c r="O181" s="2857"/>
      <c r="P181" s="164"/>
    </row>
    <row r="182" spans="1:16" ht="24.95" customHeight="1">
      <c r="A182" s="2847" t="s">
        <v>337</v>
      </c>
      <c r="B182" s="2848" t="s">
        <v>355</v>
      </c>
      <c r="C182" s="2849" t="s">
        <v>167</v>
      </c>
      <c r="D182" s="2848"/>
      <c r="E182" s="2848" t="s">
        <v>168</v>
      </c>
      <c r="F182" s="2850" t="s">
        <v>169</v>
      </c>
      <c r="G182" s="2851" t="s">
        <v>111</v>
      </c>
      <c r="H182" s="2852"/>
      <c r="I182" s="2852">
        <v>1</v>
      </c>
      <c r="J182" s="2852">
        <v>2</v>
      </c>
      <c r="K182" s="2855">
        <v>5</v>
      </c>
      <c r="L182" s="2854"/>
      <c r="M182" s="2857"/>
      <c r="N182" s="2857"/>
      <c r="O182" s="2857"/>
      <c r="P182" s="164"/>
    </row>
    <row r="183" spans="1:16" ht="24.95" customHeight="1">
      <c r="A183" s="2847" t="s">
        <v>337</v>
      </c>
      <c r="B183" s="2848" t="s">
        <v>355</v>
      </c>
      <c r="C183" s="2849" t="s">
        <v>167</v>
      </c>
      <c r="D183" s="2848"/>
      <c r="E183" s="2848" t="s">
        <v>168</v>
      </c>
      <c r="F183" s="2850" t="s">
        <v>169</v>
      </c>
      <c r="G183" s="2850" t="s">
        <v>112</v>
      </c>
      <c r="H183" s="2852">
        <v>0</v>
      </c>
      <c r="I183" s="2852">
        <v>4080000</v>
      </c>
      <c r="J183" s="2852">
        <v>3900000</v>
      </c>
      <c r="K183" s="2855">
        <v>22500000</v>
      </c>
      <c r="L183" s="2854"/>
      <c r="M183" s="2857"/>
      <c r="N183" s="2857"/>
      <c r="O183" s="2857"/>
      <c r="P183" s="164"/>
    </row>
    <row r="184" spans="1:16" ht="24.95" customHeight="1">
      <c r="A184" s="2847" t="s">
        <v>337</v>
      </c>
      <c r="B184" s="2848" t="s">
        <v>355</v>
      </c>
      <c r="C184" s="2849" t="s">
        <v>167</v>
      </c>
      <c r="D184" s="2848"/>
      <c r="E184" s="2848" t="s">
        <v>168</v>
      </c>
      <c r="F184" s="2850" t="s">
        <v>169</v>
      </c>
      <c r="G184" s="2850" t="s">
        <v>113</v>
      </c>
      <c r="H184" s="2852">
        <v>0</v>
      </c>
      <c r="I184" s="2852">
        <f>I183/I182</f>
        <v>4080000</v>
      </c>
      <c r="J184" s="2852">
        <f t="shared" ref="J184:K184" si="29">J183/J182</f>
        <v>1950000</v>
      </c>
      <c r="K184" s="2852">
        <f t="shared" si="29"/>
        <v>4500000</v>
      </c>
      <c r="L184" s="2854"/>
      <c r="M184" s="2857"/>
      <c r="N184" s="2857"/>
      <c r="O184" s="2857"/>
      <c r="P184" s="164"/>
    </row>
    <row r="185" spans="1:16" ht="24.95" customHeight="1">
      <c r="A185" s="2847"/>
      <c r="B185" s="2848"/>
      <c r="C185" s="2849"/>
      <c r="D185" s="2848"/>
      <c r="E185" s="2848"/>
      <c r="F185" s="2858" t="s">
        <v>114</v>
      </c>
      <c r="G185" s="2859"/>
      <c r="H185" s="2860">
        <v>0</v>
      </c>
      <c r="I185" s="2860">
        <v>-4080000</v>
      </c>
      <c r="J185" s="2860">
        <f>J183-I183</f>
        <v>-180000</v>
      </c>
      <c r="K185" s="2861">
        <f>K183-J183</f>
        <v>18600000</v>
      </c>
      <c r="L185" s="2869"/>
      <c r="M185" s="2857"/>
      <c r="N185" s="2857"/>
      <c r="O185" s="2857"/>
      <c r="P185" s="164"/>
    </row>
    <row r="186" spans="1:16" ht="24.95" customHeight="1">
      <c r="A186" s="2847"/>
      <c r="B186" s="2848"/>
      <c r="C186" s="2849"/>
      <c r="D186" s="2848"/>
      <c r="E186" s="2848"/>
      <c r="F186" s="2871" t="s">
        <v>118</v>
      </c>
      <c r="G186" s="2872"/>
      <c r="H186" s="2873"/>
      <c r="I186" s="2873">
        <v>-4080000</v>
      </c>
      <c r="J186" s="2873">
        <f>J184-I184</f>
        <v>-2130000</v>
      </c>
      <c r="K186" s="2874">
        <f>K184-J184</f>
        <v>2550000</v>
      </c>
      <c r="L186" s="2869"/>
      <c r="M186" s="2857"/>
      <c r="N186" s="2857"/>
      <c r="O186" s="2857"/>
      <c r="P186" s="164"/>
    </row>
    <row r="187" spans="1:16" ht="24.95" customHeight="1">
      <c r="A187" s="2847" t="s">
        <v>337</v>
      </c>
      <c r="B187" s="2848" t="s">
        <v>355</v>
      </c>
      <c r="C187" s="2849" t="s">
        <v>167</v>
      </c>
      <c r="D187" s="2848"/>
      <c r="E187" s="2848" t="s">
        <v>168</v>
      </c>
      <c r="F187" s="2850" t="s">
        <v>169</v>
      </c>
      <c r="G187" s="2851" t="s">
        <v>115</v>
      </c>
      <c r="H187" s="2852"/>
      <c r="I187" s="2852">
        <v>1</v>
      </c>
      <c r="J187" s="2852">
        <v>2</v>
      </c>
      <c r="K187" s="2855">
        <v>5</v>
      </c>
      <c r="L187" s="2854"/>
      <c r="M187" s="2857"/>
      <c r="N187" s="2857"/>
      <c r="O187" s="2857"/>
      <c r="P187" s="164"/>
    </row>
    <row r="188" spans="1:16" ht="24.95" customHeight="1">
      <c r="A188" s="2847" t="s">
        <v>337</v>
      </c>
      <c r="B188" s="2848" t="s">
        <v>355</v>
      </c>
      <c r="C188" s="2849" t="s">
        <v>167</v>
      </c>
      <c r="D188" s="2848"/>
      <c r="E188" s="2848" t="s">
        <v>168</v>
      </c>
      <c r="F188" s="2850" t="s">
        <v>169</v>
      </c>
      <c r="G188" s="2850" t="s">
        <v>116</v>
      </c>
      <c r="H188" s="2852">
        <v>0</v>
      </c>
      <c r="I188" s="2852">
        <v>4080000</v>
      </c>
      <c r="J188" s="2852">
        <v>3816000</v>
      </c>
      <c r="K188" s="2863">
        <v>22500000</v>
      </c>
      <c r="L188" s="2854"/>
      <c r="M188" s="2857"/>
      <c r="N188" s="2857"/>
      <c r="O188" s="2857"/>
      <c r="P188" s="164"/>
    </row>
    <row r="189" spans="1:16" ht="24.95" customHeight="1">
      <c r="A189" s="2847" t="s">
        <v>337</v>
      </c>
      <c r="B189" s="2848" t="s">
        <v>355</v>
      </c>
      <c r="C189" s="2849" t="s">
        <v>167</v>
      </c>
      <c r="D189" s="2848"/>
      <c r="E189" s="2848" t="s">
        <v>168</v>
      </c>
      <c r="F189" s="2850" t="s">
        <v>169</v>
      </c>
      <c r="G189" s="2850" t="s">
        <v>117</v>
      </c>
      <c r="H189" s="2852">
        <v>0</v>
      </c>
      <c r="I189" s="2852">
        <v>4080000</v>
      </c>
      <c r="J189" s="2852">
        <v>1908000</v>
      </c>
      <c r="K189" s="2855">
        <f>K188/K187</f>
        <v>4500000</v>
      </c>
      <c r="L189" s="2854"/>
      <c r="M189" s="2857"/>
      <c r="N189" s="2857"/>
      <c r="O189" s="2857"/>
      <c r="P189" s="164"/>
    </row>
    <row r="190" spans="1:16" ht="24.95" customHeight="1">
      <c r="A190" s="2847"/>
      <c r="B190" s="2848"/>
      <c r="C190" s="2849"/>
      <c r="D190" s="2848"/>
      <c r="E190" s="2848"/>
      <c r="F190" s="2871" t="s">
        <v>118</v>
      </c>
      <c r="G190" s="2850"/>
      <c r="H190" s="2852"/>
      <c r="I190" s="2875">
        <f>I188/I187</f>
        <v>4080000</v>
      </c>
      <c r="J190" s="2875">
        <f>J189-I189</f>
        <v>-2172000</v>
      </c>
      <c r="K190" s="2876">
        <f>K189-J189</f>
        <v>2592000</v>
      </c>
      <c r="L190" s="2854"/>
      <c r="M190" s="2857"/>
      <c r="N190" s="2857"/>
      <c r="O190" s="2857"/>
      <c r="P190" s="164"/>
    </row>
    <row r="191" spans="1:16" ht="24.95" customHeight="1">
      <c r="A191" s="2847" t="s">
        <v>337</v>
      </c>
      <c r="B191" s="2848" t="s">
        <v>355</v>
      </c>
      <c r="C191" s="2849" t="s">
        <v>167</v>
      </c>
      <c r="D191" s="2848"/>
      <c r="E191" s="2848" t="s">
        <v>685</v>
      </c>
      <c r="F191" s="2850" t="s">
        <v>686</v>
      </c>
      <c r="G191" s="2851" t="s">
        <v>107</v>
      </c>
      <c r="H191" s="2852">
        <v>0</v>
      </c>
      <c r="I191" s="2852">
        <v>0</v>
      </c>
      <c r="J191" s="2852">
        <v>0</v>
      </c>
      <c r="K191" s="2855">
        <v>46</v>
      </c>
      <c r="L191" s="2854"/>
      <c r="M191" s="2857"/>
      <c r="N191" s="2857"/>
      <c r="O191" s="2857"/>
      <c r="P191" s="164"/>
    </row>
    <row r="192" spans="1:16" ht="24.95" customHeight="1">
      <c r="A192" s="2847" t="s">
        <v>337</v>
      </c>
      <c r="B192" s="2848" t="s">
        <v>355</v>
      </c>
      <c r="C192" s="2849" t="s">
        <v>167</v>
      </c>
      <c r="D192" s="2848"/>
      <c r="E192" s="2848" t="s">
        <v>685</v>
      </c>
      <c r="F192" s="2850" t="s">
        <v>686</v>
      </c>
      <c r="G192" s="2850" t="s">
        <v>108</v>
      </c>
      <c r="H192" s="2852">
        <v>0</v>
      </c>
      <c r="I192" s="2852">
        <v>0</v>
      </c>
      <c r="J192" s="2852">
        <v>0</v>
      </c>
      <c r="K192" s="2855">
        <v>3500000</v>
      </c>
      <c r="L192" s="2854"/>
      <c r="M192" s="2857"/>
      <c r="N192" s="2857"/>
      <c r="O192" s="2857"/>
      <c r="P192" s="164"/>
    </row>
    <row r="193" spans="1:16" ht="24.95" customHeight="1">
      <c r="A193" s="2847" t="s">
        <v>337</v>
      </c>
      <c r="B193" s="2848" t="s">
        <v>355</v>
      </c>
      <c r="C193" s="2849" t="s">
        <v>167</v>
      </c>
      <c r="D193" s="2848"/>
      <c r="E193" s="2848" t="s">
        <v>685</v>
      </c>
      <c r="F193" s="2850" t="s">
        <v>686</v>
      </c>
      <c r="G193" s="2850" t="s">
        <v>109</v>
      </c>
      <c r="H193" s="2852">
        <v>0</v>
      </c>
      <c r="I193" s="2852">
        <v>0</v>
      </c>
      <c r="J193" s="2852">
        <v>0</v>
      </c>
      <c r="K193" s="2855">
        <f>K192/K191</f>
        <v>76086.956521739135</v>
      </c>
      <c r="L193" s="2854"/>
      <c r="M193" s="2857"/>
      <c r="N193" s="2857"/>
      <c r="O193" s="2857"/>
      <c r="P193" s="164"/>
    </row>
    <row r="194" spans="1:16" ht="24.95" customHeight="1">
      <c r="A194" s="2847"/>
      <c r="B194" s="2848"/>
      <c r="C194" s="2849"/>
      <c r="D194" s="2848"/>
      <c r="E194" s="2848"/>
      <c r="F194" s="2858" t="s">
        <v>110</v>
      </c>
      <c r="G194" s="2859"/>
      <c r="H194" s="2860">
        <v>0</v>
      </c>
      <c r="I194" s="2860">
        <v>0</v>
      </c>
      <c r="J194" s="2860">
        <v>0</v>
      </c>
      <c r="K194" s="2861">
        <v>0</v>
      </c>
      <c r="L194" s="2869"/>
      <c r="M194" s="2857"/>
      <c r="N194" s="2857"/>
      <c r="O194" s="2857"/>
      <c r="P194" s="164"/>
    </row>
    <row r="195" spans="1:16" ht="24.95" customHeight="1">
      <c r="A195" s="2847" t="s">
        <v>337</v>
      </c>
      <c r="B195" s="2848" t="s">
        <v>355</v>
      </c>
      <c r="C195" s="2849" t="s">
        <v>167</v>
      </c>
      <c r="D195" s="2848"/>
      <c r="E195" s="2848" t="s">
        <v>685</v>
      </c>
      <c r="F195" s="2850" t="s">
        <v>686</v>
      </c>
      <c r="G195" s="2851" t="s">
        <v>111</v>
      </c>
      <c r="H195" s="2852">
        <v>0</v>
      </c>
      <c r="I195" s="2852">
        <v>0</v>
      </c>
      <c r="J195" s="2852">
        <v>0</v>
      </c>
      <c r="K195" s="2855">
        <v>46</v>
      </c>
      <c r="L195" s="2854"/>
      <c r="M195" s="2857"/>
      <c r="N195" s="2857"/>
      <c r="O195" s="2857"/>
      <c r="P195" s="164"/>
    </row>
    <row r="196" spans="1:16" ht="24.95" customHeight="1">
      <c r="A196" s="2847" t="s">
        <v>337</v>
      </c>
      <c r="B196" s="2848" t="s">
        <v>355</v>
      </c>
      <c r="C196" s="2849" t="s">
        <v>167</v>
      </c>
      <c r="D196" s="2848"/>
      <c r="E196" s="2848" t="s">
        <v>685</v>
      </c>
      <c r="F196" s="2850" t="s">
        <v>686</v>
      </c>
      <c r="G196" s="2850" t="s">
        <v>112</v>
      </c>
      <c r="H196" s="2852">
        <v>0</v>
      </c>
      <c r="I196" s="2852">
        <v>0</v>
      </c>
      <c r="J196" s="2852">
        <v>0</v>
      </c>
      <c r="K196" s="2855">
        <v>3500000</v>
      </c>
      <c r="L196" s="2854"/>
      <c r="M196" s="2857"/>
      <c r="N196" s="2857"/>
      <c r="O196" s="2857"/>
      <c r="P196" s="164"/>
    </row>
    <row r="197" spans="1:16" ht="24.95" customHeight="1">
      <c r="A197" s="2847" t="s">
        <v>337</v>
      </c>
      <c r="B197" s="2848" t="s">
        <v>355</v>
      </c>
      <c r="C197" s="2849" t="s">
        <v>167</v>
      </c>
      <c r="D197" s="2848"/>
      <c r="E197" s="2848" t="s">
        <v>685</v>
      </c>
      <c r="F197" s="2850" t="s">
        <v>686</v>
      </c>
      <c r="G197" s="2850" t="s">
        <v>113</v>
      </c>
      <c r="H197" s="2852">
        <v>0</v>
      </c>
      <c r="I197" s="2852">
        <v>0</v>
      </c>
      <c r="J197" s="2852">
        <v>0</v>
      </c>
      <c r="K197" s="2855">
        <f>K196/K195</f>
        <v>76086.956521739135</v>
      </c>
      <c r="L197" s="2854"/>
      <c r="M197" s="2857"/>
      <c r="N197" s="2857"/>
      <c r="O197" s="2857"/>
      <c r="P197" s="164"/>
    </row>
    <row r="198" spans="1:16" ht="24.95" customHeight="1">
      <c r="A198" s="2847"/>
      <c r="B198" s="2848"/>
      <c r="C198" s="2849"/>
      <c r="D198" s="2848"/>
      <c r="E198" s="2848"/>
      <c r="F198" s="2858" t="s">
        <v>114</v>
      </c>
      <c r="G198" s="2859"/>
      <c r="H198" s="2860">
        <v>0</v>
      </c>
      <c r="I198" s="2860">
        <v>0</v>
      </c>
      <c r="J198" s="2860">
        <v>0</v>
      </c>
      <c r="K198" s="2861">
        <v>0</v>
      </c>
      <c r="L198" s="2869"/>
      <c r="M198" s="2857"/>
      <c r="N198" s="2857"/>
      <c r="O198" s="2857"/>
      <c r="P198" s="164"/>
    </row>
    <row r="199" spans="1:16" ht="24.95" customHeight="1">
      <c r="A199" s="2847" t="s">
        <v>337</v>
      </c>
      <c r="B199" s="2848" t="s">
        <v>355</v>
      </c>
      <c r="C199" s="2849" t="s">
        <v>167</v>
      </c>
      <c r="D199" s="2848"/>
      <c r="E199" s="2848" t="s">
        <v>685</v>
      </c>
      <c r="F199" s="2850" t="s">
        <v>686</v>
      </c>
      <c r="G199" s="2851" t="s">
        <v>115</v>
      </c>
      <c r="H199" s="2852">
        <v>0</v>
      </c>
      <c r="I199" s="2852">
        <v>0</v>
      </c>
      <c r="J199" s="2852">
        <v>0</v>
      </c>
      <c r="K199" s="2855">
        <v>0</v>
      </c>
      <c r="L199" s="2854"/>
      <c r="M199" s="2857"/>
      <c r="N199" s="2857"/>
      <c r="O199" s="2857"/>
      <c r="P199" s="164"/>
    </row>
    <row r="200" spans="1:16" ht="24.95" customHeight="1">
      <c r="A200" s="2847" t="s">
        <v>337</v>
      </c>
      <c r="B200" s="2848" t="s">
        <v>355</v>
      </c>
      <c r="C200" s="2849" t="s">
        <v>167</v>
      </c>
      <c r="D200" s="2848"/>
      <c r="E200" s="2848" t="s">
        <v>685</v>
      </c>
      <c r="F200" s="2850" t="s">
        <v>686</v>
      </c>
      <c r="G200" s="2850" t="s">
        <v>116</v>
      </c>
      <c r="H200" s="2852">
        <v>0</v>
      </c>
      <c r="I200" s="2852">
        <v>0</v>
      </c>
      <c r="J200" s="2852">
        <v>0</v>
      </c>
      <c r="K200" s="2863">
        <v>0</v>
      </c>
      <c r="L200" s="2854"/>
      <c r="M200" s="2857"/>
      <c r="N200" s="2857"/>
      <c r="O200" s="2857"/>
      <c r="P200" s="164"/>
    </row>
    <row r="201" spans="1:16" ht="24.95" customHeight="1">
      <c r="A201" s="2847" t="s">
        <v>337</v>
      </c>
      <c r="B201" s="2848" t="s">
        <v>355</v>
      </c>
      <c r="C201" s="2849" t="s">
        <v>167</v>
      </c>
      <c r="D201" s="2848"/>
      <c r="E201" s="2848" t="s">
        <v>685</v>
      </c>
      <c r="F201" s="2850" t="s">
        <v>686</v>
      </c>
      <c r="G201" s="2850" t="s">
        <v>117</v>
      </c>
      <c r="H201" s="2852">
        <v>0</v>
      </c>
      <c r="I201" s="2852">
        <v>0</v>
      </c>
      <c r="J201" s="2852">
        <v>0</v>
      </c>
      <c r="K201" s="2855">
        <v>0</v>
      </c>
      <c r="L201" s="2877"/>
      <c r="M201" s="2857"/>
      <c r="N201" s="2857"/>
      <c r="O201" s="2857"/>
      <c r="P201" s="164"/>
    </row>
    <row r="202" spans="1:16">
      <c r="A202" s="2878"/>
      <c r="B202" s="2879"/>
      <c r="C202" s="2880"/>
      <c r="D202" s="2879"/>
      <c r="E202" s="2879"/>
      <c r="F202" s="2871"/>
      <c r="G202" s="2872"/>
      <c r="H202" s="2873"/>
      <c r="I202" s="2873"/>
      <c r="J202" s="2873"/>
      <c r="K202" s="2874"/>
      <c r="L202" s="2870"/>
      <c r="M202" s="2857"/>
      <c r="N202" s="2857"/>
      <c r="O202" s="2857"/>
      <c r="P202" s="164"/>
    </row>
    <row r="203" spans="1:16">
      <c r="A203" s="2881"/>
      <c r="B203" s="2881"/>
      <c r="C203" s="2771"/>
      <c r="D203" s="2771"/>
      <c r="E203" s="2771"/>
      <c r="F203" s="2771"/>
      <c r="G203" s="2771"/>
      <c r="H203" s="2771"/>
      <c r="I203" s="2771"/>
      <c r="J203" s="2771"/>
      <c r="K203" s="2771"/>
    </row>
    <row r="204" spans="1:16">
      <c r="D204" s="2657"/>
    </row>
    <row r="205" spans="1:16">
      <c r="D205" s="2657"/>
    </row>
    <row r="206" spans="1:16">
      <c r="D206" s="2657"/>
    </row>
    <row r="207" spans="1:16" ht="15.75">
      <c r="A207" s="1989" t="s">
        <v>119</v>
      </c>
      <c r="B207" s="1989"/>
      <c r="C207" s="1989"/>
      <c r="D207" s="1989"/>
      <c r="E207" s="1989"/>
      <c r="F207" s="1989"/>
      <c r="G207" s="1989"/>
      <c r="H207" s="1989"/>
      <c r="I207" s="1989"/>
      <c r="J207" s="1989"/>
    </row>
    <row r="208" spans="1:16" ht="16.5" thickBot="1">
      <c r="A208" s="2882" t="s">
        <v>693</v>
      </c>
      <c r="B208" s="2882"/>
      <c r="C208" s="2882"/>
      <c r="D208" s="2882"/>
      <c r="E208" s="2882"/>
      <c r="F208" s="1107"/>
      <c r="G208" s="1107"/>
      <c r="H208" s="1107"/>
      <c r="I208" s="1107"/>
      <c r="J208" s="1107"/>
    </row>
    <row r="209" spans="1:15" ht="25.5">
      <c r="A209" s="2883" t="s">
        <v>18</v>
      </c>
      <c r="B209" s="2884" t="s">
        <v>19</v>
      </c>
      <c r="C209" s="2884"/>
      <c r="D209" s="2885" t="s">
        <v>120</v>
      </c>
      <c r="E209" s="2885"/>
      <c r="F209" s="2886" t="s">
        <v>337</v>
      </c>
      <c r="G209" s="2886"/>
      <c r="H209" s="2886"/>
      <c r="I209" s="2886"/>
      <c r="J209" s="2886"/>
    </row>
    <row r="210" spans="1:15" ht="26.25" thickBot="1">
      <c r="A210" s="2887" t="s">
        <v>121</v>
      </c>
      <c r="B210" s="2888" t="s">
        <v>167</v>
      </c>
      <c r="C210" s="2888"/>
      <c r="D210" s="2889" t="s">
        <v>28</v>
      </c>
      <c r="E210" s="2889"/>
      <c r="F210" s="2890" t="s">
        <v>355</v>
      </c>
      <c r="G210" s="2890"/>
      <c r="H210" s="2890"/>
      <c r="I210" s="2890"/>
      <c r="J210" s="2890"/>
    </row>
    <row r="211" spans="1:15" ht="78.75">
      <c r="A211" s="1205" t="s">
        <v>122</v>
      </c>
      <c r="B211" s="1961" t="s">
        <v>694</v>
      </c>
      <c r="C211" s="1961"/>
      <c r="D211" s="1961"/>
      <c r="E211" s="1961"/>
      <c r="F211" s="1961"/>
      <c r="G211" s="1961"/>
      <c r="H211" s="1961"/>
      <c r="I211" s="1961"/>
      <c r="J211" s="1961"/>
    </row>
    <row r="212" spans="1:15" ht="15.75">
      <c r="A212" s="1962" t="s">
        <v>123</v>
      </c>
      <c r="B212" s="1962"/>
      <c r="C212" s="1963" t="s">
        <v>124</v>
      </c>
      <c r="D212" s="1963"/>
      <c r="E212" s="1963"/>
      <c r="F212" s="1963"/>
      <c r="G212" s="1963"/>
      <c r="H212" s="1963"/>
      <c r="I212" s="1963"/>
      <c r="J212" s="1963"/>
    </row>
    <row r="213" spans="1:15" ht="110.25">
      <c r="A213" s="1205" t="s">
        <v>125</v>
      </c>
      <c r="B213" s="1206" t="s">
        <v>126</v>
      </c>
      <c r="C213" s="1207" t="s">
        <v>395</v>
      </c>
      <c r="D213" s="1207" t="s">
        <v>127</v>
      </c>
      <c r="E213" s="1207" t="s">
        <v>396</v>
      </c>
      <c r="F213" s="1208" t="s">
        <v>545</v>
      </c>
      <c r="G213" s="1208" t="s">
        <v>546</v>
      </c>
      <c r="H213" s="1208" t="s">
        <v>397</v>
      </c>
      <c r="I213" s="1207" t="s">
        <v>398</v>
      </c>
      <c r="J213" s="1665" t="s">
        <v>128</v>
      </c>
    </row>
    <row r="214" spans="1:15" ht="28.5" customHeight="1">
      <c r="A214" s="2891"/>
      <c r="B214" s="2892" t="s">
        <v>695</v>
      </c>
      <c r="C214" s="2893"/>
      <c r="D214" s="2894"/>
      <c r="E214" s="2895">
        <v>53978</v>
      </c>
      <c r="F214" s="1223">
        <v>54000</v>
      </c>
      <c r="G214" s="1223">
        <v>54000</v>
      </c>
      <c r="H214" s="2896">
        <v>53778</v>
      </c>
      <c r="I214" s="2897">
        <f>G214-H214</f>
        <v>222</v>
      </c>
      <c r="J214" s="2898">
        <f>H214/G214%</f>
        <v>99.588888888888889</v>
      </c>
    </row>
    <row r="215" spans="1:15" ht="15.75">
      <c r="A215" s="1962" t="s">
        <v>130</v>
      </c>
      <c r="B215" s="1962"/>
      <c r="C215" s="1954"/>
      <c r="D215" s="1954"/>
      <c r="E215" s="1954"/>
      <c r="F215" s="1954"/>
      <c r="G215" s="1954"/>
      <c r="H215" s="1954"/>
      <c r="I215" s="1954"/>
      <c r="J215" s="1954"/>
    </row>
    <row r="216" spans="1:15" ht="31.5">
      <c r="A216" s="1210" t="s">
        <v>131</v>
      </c>
      <c r="B216" s="2899" t="s">
        <v>696</v>
      </c>
      <c r="C216" s="2899"/>
      <c r="D216" s="2899"/>
      <c r="E216" s="2899"/>
      <c r="F216" s="2899"/>
      <c r="G216" s="2899"/>
      <c r="H216" s="2899"/>
      <c r="I216" s="2899"/>
      <c r="J216" s="2899"/>
    </row>
    <row r="217" spans="1:15" ht="50.25" customHeight="1">
      <c r="A217" s="2900"/>
      <c r="B217" s="2901" t="s">
        <v>697</v>
      </c>
      <c r="C217" s="2897"/>
      <c r="D217" s="2897"/>
      <c r="E217" s="2902">
        <v>3524</v>
      </c>
      <c r="F217" s="2897">
        <v>3300</v>
      </c>
      <c r="G217" s="2897">
        <v>3300</v>
      </c>
      <c r="H217" s="2897">
        <v>624</v>
      </c>
      <c r="I217" s="2897">
        <f>G217-H217</f>
        <v>2676</v>
      </c>
      <c r="J217" s="2898">
        <f>H217/G217%</f>
        <v>18.90909090909091</v>
      </c>
    </row>
    <row r="218" spans="1:15" ht="56.25" customHeight="1">
      <c r="A218" s="2900"/>
      <c r="B218" s="2901" t="s">
        <v>698</v>
      </c>
      <c r="C218" s="2897"/>
      <c r="D218" s="2897"/>
      <c r="E218" s="2902">
        <v>6475</v>
      </c>
      <c r="F218" s="2897">
        <v>11583</v>
      </c>
      <c r="G218" s="2897">
        <v>11583</v>
      </c>
      <c r="H218" s="2903">
        <v>2071</v>
      </c>
      <c r="I218" s="2897">
        <f t="shared" ref="I218:I221" si="30">G218-H218</f>
        <v>9512</v>
      </c>
      <c r="J218" s="2898">
        <f t="shared" ref="J218:J221" si="31">H218/G218%</f>
        <v>17.879651212984548</v>
      </c>
      <c r="N218" s="2698"/>
      <c r="O218" s="2698"/>
    </row>
    <row r="219" spans="1:15" ht="34.5" customHeight="1">
      <c r="A219" s="2900"/>
      <c r="B219" s="2901" t="s">
        <v>699</v>
      </c>
      <c r="C219" s="2897"/>
      <c r="D219" s="2897"/>
      <c r="E219" s="2902">
        <v>1268</v>
      </c>
      <c r="F219" s="2897">
        <v>908</v>
      </c>
      <c r="G219" s="2897">
        <v>908</v>
      </c>
      <c r="H219" s="2903">
        <v>908</v>
      </c>
      <c r="I219" s="2897">
        <f t="shared" si="30"/>
        <v>0</v>
      </c>
      <c r="J219" s="2898">
        <f t="shared" si="31"/>
        <v>100</v>
      </c>
    </row>
    <row r="220" spans="1:15" ht="57.75" customHeight="1">
      <c r="A220" s="2900"/>
      <c r="B220" s="2904" t="s">
        <v>700</v>
      </c>
      <c r="C220" s="2897" t="s">
        <v>129</v>
      </c>
      <c r="D220" s="2897"/>
      <c r="E220" s="2902">
        <v>1153</v>
      </c>
      <c r="F220" s="2897">
        <v>850</v>
      </c>
      <c r="G220" s="2897">
        <v>850</v>
      </c>
      <c r="H220" s="2897">
        <v>305</v>
      </c>
      <c r="I220" s="2897">
        <f t="shared" si="30"/>
        <v>545</v>
      </c>
      <c r="J220" s="2898">
        <f t="shared" si="31"/>
        <v>35.882352941176471</v>
      </c>
    </row>
    <row r="221" spans="1:15" ht="42" customHeight="1">
      <c r="A221" s="2900"/>
      <c r="B221" s="2901" t="s">
        <v>701</v>
      </c>
      <c r="C221" s="2897" t="s">
        <v>129</v>
      </c>
      <c r="D221" s="2897"/>
      <c r="E221" s="2905"/>
      <c r="F221" s="2897">
        <v>8500</v>
      </c>
      <c r="G221" s="2897">
        <v>8500</v>
      </c>
      <c r="H221" s="2897">
        <v>8207</v>
      </c>
      <c r="I221" s="2897">
        <f t="shared" si="30"/>
        <v>293</v>
      </c>
      <c r="J221" s="2898">
        <f t="shared" si="31"/>
        <v>96.552941176470583</v>
      </c>
    </row>
    <row r="222" spans="1:15" ht="15.75">
      <c r="A222" s="1952" t="s">
        <v>132</v>
      </c>
      <c r="B222" s="1952"/>
      <c r="C222" s="1953"/>
      <c r="D222" s="1953"/>
      <c r="E222" s="1953"/>
      <c r="F222" s="1953"/>
      <c r="G222" s="1953"/>
      <c r="H222" s="1953"/>
      <c r="I222" s="1953"/>
      <c r="J222" s="1953"/>
    </row>
    <row r="223" spans="1:15" ht="63">
      <c r="A223" s="1205" t="s">
        <v>133</v>
      </c>
      <c r="B223" s="2906" t="s">
        <v>134</v>
      </c>
      <c r="C223" s="1954"/>
      <c r="D223" s="1954"/>
      <c r="E223" s="1954"/>
      <c r="F223" s="1954"/>
      <c r="G223" s="1954"/>
      <c r="H223" s="1954"/>
      <c r="I223" s="1954"/>
      <c r="J223" s="1954"/>
    </row>
    <row r="224" spans="1:15" ht="36" customHeight="1">
      <c r="A224" s="1211" t="s">
        <v>679</v>
      </c>
      <c r="B224" s="1220" t="s">
        <v>680</v>
      </c>
      <c r="C224" s="1221"/>
      <c r="D224" s="1222" t="s">
        <v>688</v>
      </c>
      <c r="E224" s="2907">
        <v>12420</v>
      </c>
      <c r="F224" s="2653">
        <v>15971</v>
      </c>
      <c r="G224" s="2653">
        <v>15971</v>
      </c>
      <c r="H224" s="1223">
        <v>3908</v>
      </c>
      <c r="I224" s="1223">
        <f>G224-H224</f>
        <v>12063</v>
      </c>
      <c r="J224" s="2908">
        <f>H224/G224%</f>
        <v>24.469350698140378</v>
      </c>
      <c r="N224" s="2698"/>
      <c r="O224" s="2698"/>
    </row>
    <row r="225" spans="1:15" ht="34.5" customHeight="1">
      <c r="A225" s="2691" t="s">
        <v>681</v>
      </c>
      <c r="B225" s="2735" t="s">
        <v>682</v>
      </c>
      <c r="C225" s="1221"/>
      <c r="D225" s="1222"/>
      <c r="E225" s="2907">
        <v>2</v>
      </c>
      <c r="F225" s="2909">
        <v>5</v>
      </c>
      <c r="G225" s="2909">
        <v>5</v>
      </c>
      <c r="H225" s="1223">
        <v>0</v>
      </c>
      <c r="I225" s="1223">
        <v>5</v>
      </c>
      <c r="J225" s="2908">
        <v>0</v>
      </c>
      <c r="N225" s="2698"/>
      <c r="O225" s="2698"/>
    </row>
    <row r="226" spans="1:15" ht="26.25" customHeight="1">
      <c r="A226" s="2691" t="s">
        <v>683</v>
      </c>
      <c r="B226" s="2735" t="s">
        <v>684</v>
      </c>
      <c r="C226" s="1221"/>
      <c r="D226" s="1222"/>
      <c r="E226" s="2907">
        <v>0</v>
      </c>
      <c r="F226" s="2909">
        <v>70</v>
      </c>
      <c r="G226" s="2909">
        <v>70</v>
      </c>
      <c r="H226" s="1223">
        <v>0</v>
      </c>
      <c r="I226" s="1223">
        <v>70</v>
      </c>
      <c r="J226" s="2908">
        <v>0</v>
      </c>
      <c r="N226" s="2698"/>
      <c r="O226" s="2698"/>
    </row>
    <row r="227" spans="1:15" ht="26.25" customHeight="1">
      <c r="A227" s="2691" t="s">
        <v>685</v>
      </c>
      <c r="B227" s="2735" t="s">
        <v>686</v>
      </c>
      <c r="C227" s="1221"/>
      <c r="D227" s="1222"/>
      <c r="E227" s="2907">
        <v>0</v>
      </c>
      <c r="F227" s="2909">
        <v>46</v>
      </c>
      <c r="G227" s="2909">
        <v>46</v>
      </c>
      <c r="H227" s="1223">
        <v>0</v>
      </c>
      <c r="I227" s="1223">
        <v>46</v>
      </c>
      <c r="J227" s="2908">
        <v>0</v>
      </c>
      <c r="N227" s="2698"/>
      <c r="O227" s="2698"/>
    </row>
    <row r="228" spans="1:15" ht="16.5" thickBot="1">
      <c r="A228" s="1211"/>
      <c r="B228" s="1220"/>
      <c r="C228" s="1221"/>
      <c r="D228" s="1222" t="s">
        <v>135</v>
      </c>
      <c r="E228" s="2907">
        <v>279572887</v>
      </c>
      <c r="F228" s="1225">
        <v>397696000</v>
      </c>
      <c r="G228" s="1225">
        <v>398096000</v>
      </c>
      <c r="H228" s="2910">
        <v>92299744.629999995</v>
      </c>
      <c r="I228" s="1225">
        <f>G228-H228</f>
        <v>305796255.37</v>
      </c>
      <c r="J228" s="2908">
        <f>H228/G228%</f>
        <v>23.185298176821671</v>
      </c>
    </row>
    <row r="229" spans="1:15">
      <c r="A229" s="2911"/>
      <c r="B229" s="2911"/>
      <c r="C229" s="2911"/>
      <c r="D229" s="2911"/>
      <c r="E229" s="2911"/>
      <c r="F229" s="2911"/>
      <c r="G229" s="2911"/>
      <c r="H229" s="2911"/>
      <c r="I229" s="2911"/>
      <c r="J229" s="2911"/>
    </row>
    <row r="230" spans="1:15">
      <c r="A230" s="2912"/>
      <c r="B230" s="2913"/>
      <c r="C230" s="2913"/>
      <c r="D230" s="2913"/>
      <c r="E230" s="2913"/>
      <c r="F230" s="2913"/>
      <c r="G230" s="2913"/>
      <c r="H230" s="2913"/>
      <c r="I230" s="2913"/>
      <c r="J230" s="2913"/>
    </row>
    <row r="231" spans="1:15">
      <c r="D231" s="2657"/>
      <c r="G231" s="164"/>
      <c r="H231" s="164"/>
      <c r="I231" s="164"/>
      <c r="J231" s="164"/>
    </row>
    <row r="232" spans="1:15">
      <c r="D232" s="2657"/>
    </row>
    <row r="233" spans="1:15">
      <c r="D233" s="2657"/>
      <c r="L233" s="2914"/>
      <c r="M233" s="2914"/>
    </row>
    <row r="234" spans="1:15">
      <c r="D234" s="2657"/>
    </row>
    <row r="235" spans="1:15">
      <c r="D235" s="2657"/>
    </row>
    <row r="236" spans="1:15">
      <c r="D236" s="2657"/>
    </row>
    <row r="237" spans="1:15">
      <c r="D237" s="2657"/>
    </row>
    <row r="238" spans="1:15">
      <c r="D238" s="2657"/>
    </row>
    <row r="239" spans="1:15">
      <c r="D239" s="2657"/>
    </row>
    <row r="240" spans="1:15">
      <c r="D240" s="2657"/>
    </row>
    <row r="241" spans="4:4">
      <c r="D241" s="2657"/>
    </row>
    <row r="242" spans="4:4">
      <c r="D242" s="2657"/>
    </row>
    <row r="243" spans="4:4">
      <c r="D243" s="2657"/>
    </row>
    <row r="244" spans="4:4">
      <c r="D244" s="2657"/>
    </row>
    <row r="245" spans="4:4">
      <c r="D245" s="2657"/>
    </row>
    <row r="246" spans="4:4">
      <c r="D246" s="2657"/>
    </row>
    <row r="247" spans="4:4">
      <c r="D247" s="2657"/>
    </row>
    <row r="248" spans="4:4">
      <c r="D248" s="2657"/>
    </row>
    <row r="249" spans="4:4">
      <c r="D249" s="2657"/>
    </row>
    <row r="250" spans="4:4">
      <c r="D250" s="2657"/>
    </row>
    <row r="251" spans="4:4">
      <c r="D251" s="2657"/>
    </row>
    <row r="252" spans="4:4">
      <c r="D252" s="2657"/>
    </row>
    <row r="253" spans="4:4">
      <c r="D253" s="2657"/>
    </row>
    <row r="254" spans="4:4">
      <c r="D254" s="2657"/>
    </row>
    <row r="255" spans="4:4">
      <c r="D255" s="2657"/>
    </row>
    <row r="256" spans="4:4">
      <c r="D256" s="2657"/>
    </row>
    <row r="257" spans="4:4">
      <c r="D257" s="2657"/>
    </row>
    <row r="258" spans="4:4">
      <c r="D258" s="2657"/>
    </row>
    <row r="259" spans="4:4">
      <c r="D259" s="2657"/>
    </row>
    <row r="260" spans="4:4">
      <c r="D260" s="2657"/>
    </row>
    <row r="261" spans="4:4">
      <c r="D261" s="2657"/>
    </row>
    <row r="262" spans="4:4">
      <c r="D262" s="2657"/>
    </row>
    <row r="263" spans="4:4">
      <c r="D263" s="2657"/>
    </row>
    <row r="264" spans="4:4">
      <c r="D264" s="2657"/>
    </row>
    <row r="265" spans="4:4">
      <c r="D265" s="2657"/>
    </row>
    <row r="266" spans="4:4">
      <c r="D266" s="2657"/>
    </row>
    <row r="267" spans="4:4">
      <c r="D267" s="2657"/>
    </row>
    <row r="268" spans="4:4">
      <c r="D268" s="2657"/>
    </row>
    <row r="269" spans="4:4">
      <c r="D269" s="2657"/>
    </row>
    <row r="270" spans="4:4">
      <c r="D270" s="2657"/>
    </row>
    <row r="271" spans="4:4">
      <c r="D271" s="2657"/>
    </row>
    <row r="272" spans="4:4">
      <c r="D272" s="2657"/>
    </row>
    <row r="273" spans="4:4">
      <c r="D273" s="2657"/>
    </row>
    <row r="274" spans="4:4">
      <c r="D274" s="2657"/>
    </row>
    <row r="275" spans="4:4">
      <c r="D275" s="2657"/>
    </row>
    <row r="276" spans="4:4">
      <c r="D276" s="2657"/>
    </row>
    <row r="277" spans="4:4">
      <c r="D277" s="2657"/>
    </row>
    <row r="278" spans="4:4">
      <c r="D278" s="2657"/>
    </row>
    <row r="279" spans="4:4">
      <c r="D279" s="2657"/>
    </row>
    <row r="280" spans="4:4">
      <c r="D280" s="2657"/>
    </row>
    <row r="281" spans="4:4">
      <c r="D281" s="2657"/>
    </row>
    <row r="282" spans="4:4">
      <c r="D282" s="2657"/>
    </row>
    <row r="283" spans="4:4">
      <c r="D283" s="2657"/>
    </row>
    <row r="284" spans="4:4">
      <c r="D284" s="2657"/>
    </row>
    <row r="285" spans="4:4">
      <c r="D285" s="2657"/>
    </row>
  </sheetData>
  <mergeCells count="138">
    <mergeCell ref="C223:J223"/>
    <mergeCell ref="A229:J229"/>
    <mergeCell ref="A215:B215"/>
    <mergeCell ref="C215:J215"/>
    <mergeCell ref="B216:J216"/>
    <mergeCell ref="A222:B222"/>
    <mergeCell ref="C222:J222"/>
    <mergeCell ref="B210:C210"/>
    <mergeCell ref="D210:E210"/>
    <mergeCell ref="F210:J210"/>
    <mergeCell ref="B211:J211"/>
    <mergeCell ref="A212:B212"/>
    <mergeCell ref="C212:J212"/>
    <mergeCell ref="A144:K144"/>
    <mergeCell ref="A203:B203"/>
    <mergeCell ref="A207:J207"/>
    <mergeCell ref="A208:E208"/>
    <mergeCell ref="B209:C209"/>
    <mergeCell ref="D209:E209"/>
    <mergeCell ref="F209:J209"/>
    <mergeCell ref="E139:F139"/>
    <mergeCell ref="O139:P139"/>
    <mergeCell ref="E140:F140"/>
    <mergeCell ref="O140:P140"/>
    <mergeCell ref="E141:F141"/>
    <mergeCell ref="O141:P141"/>
    <mergeCell ref="E136:F136"/>
    <mergeCell ref="O136:P136"/>
    <mergeCell ref="E137:F137"/>
    <mergeCell ref="O137:P137"/>
    <mergeCell ref="E138:F138"/>
    <mergeCell ref="O138:P138"/>
    <mergeCell ref="E133:F133"/>
    <mergeCell ref="O133:P133"/>
    <mergeCell ref="E134:F134"/>
    <mergeCell ref="O134:P134"/>
    <mergeCell ref="E135:F135"/>
    <mergeCell ref="O135:P135"/>
    <mergeCell ref="E130:F130"/>
    <mergeCell ref="O130:P130"/>
    <mergeCell ref="E131:F131"/>
    <mergeCell ref="O131:P131"/>
    <mergeCell ref="E132:F132"/>
    <mergeCell ref="O132:P132"/>
    <mergeCell ref="E127:F127"/>
    <mergeCell ref="O127:P127"/>
    <mergeCell ref="E128:F128"/>
    <mergeCell ref="O128:P128"/>
    <mergeCell ref="E129:F129"/>
    <mergeCell ref="O129:P129"/>
    <mergeCell ref="G124:G126"/>
    <mergeCell ref="H124:H126"/>
    <mergeCell ref="I124:S124"/>
    <mergeCell ref="I125:I126"/>
    <mergeCell ref="O125:P125"/>
    <mergeCell ref="O126:P126"/>
    <mergeCell ref="A124:A126"/>
    <mergeCell ref="B124:B126"/>
    <mergeCell ref="C124:C126"/>
    <mergeCell ref="D124:D126"/>
    <mergeCell ref="E124:F126"/>
    <mergeCell ref="A108:R108"/>
    <mergeCell ref="A114:R114"/>
    <mergeCell ref="A115:R115"/>
    <mergeCell ref="A122:S122"/>
    <mergeCell ref="A123:S123"/>
    <mergeCell ref="G104:I104"/>
    <mergeCell ref="J104:R104"/>
    <mergeCell ref="A105:A106"/>
    <mergeCell ref="B105:B106"/>
    <mergeCell ref="C105:C106"/>
    <mergeCell ref="D105:F105"/>
    <mergeCell ref="G105:I105"/>
    <mergeCell ref="J105:L105"/>
    <mergeCell ref="M105:O105"/>
    <mergeCell ref="P105:R105"/>
    <mergeCell ref="C92:D92"/>
    <mergeCell ref="Q92:R92"/>
    <mergeCell ref="C93:D93"/>
    <mergeCell ref="Q93:R93"/>
    <mergeCell ref="C94:D94"/>
    <mergeCell ref="Q94:R94"/>
    <mergeCell ref="C89:D89"/>
    <mergeCell ref="Q89:R89"/>
    <mergeCell ref="C90:D90"/>
    <mergeCell ref="Q90:R90"/>
    <mergeCell ref="C91:D91"/>
    <mergeCell ref="Q91:R91"/>
    <mergeCell ref="C86:D86"/>
    <mergeCell ref="Q86:R86"/>
    <mergeCell ref="C87:D87"/>
    <mergeCell ref="Q87:R87"/>
    <mergeCell ref="C88:D88"/>
    <mergeCell ref="Q88:R88"/>
    <mergeCell ref="I82:S82"/>
    <mergeCell ref="Q83:R83"/>
    <mergeCell ref="Q84:R84"/>
    <mergeCell ref="C85:D85"/>
    <mergeCell ref="Q85:R85"/>
    <mergeCell ref="C82:D84"/>
    <mergeCell ref="E82:E84"/>
    <mergeCell ref="F82:F84"/>
    <mergeCell ref="G82:G83"/>
    <mergeCell ref="H82:H84"/>
    <mergeCell ref="A36:B36"/>
    <mergeCell ref="A57:B57"/>
    <mergeCell ref="A73:M73"/>
    <mergeCell ref="A80:Q80"/>
    <mergeCell ref="A81:S81"/>
    <mergeCell ref="A32:B35"/>
    <mergeCell ref="C32:M32"/>
    <mergeCell ref="E33:F33"/>
    <mergeCell ref="G33:H33"/>
    <mergeCell ref="J33:K33"/>
    <mergeCell ref="L33:L34"/>
    <mergeCell ref="M33:M34"/>
    <mergeCell ref="A29:A30"/>
    <mergeCell ref="B29:D30"/>
    <mergeCell ref="E29:F30"/>
    <mergeCell ref="G29:M30"/>
    <mergeCell ref="B31:D31"/>
    <mergeCell ref="E31:F31"/>
    <mergeCell ref="G31:M31"/>
    <mergeCell ref="A1:O1"/>
    <mergeCell ref="A2:O2"/>
    <mergeCell ref="A26:M26"/>
    <mergeCell ref="A27:M27"/>
    <mergeCell ref="A28:M28"/>
    <mergeCell ref="A95:B95"/>
    <mergeCell ref="A100:R100"/>
    <mergeCell ref="A101:R101"/>
    <mergeCell ref="A102:R102"/>
    <mergeCell ref="B103:D103"/>
    <mergeCell ref="G103:I103"/>
    <mergeCell ref="J103:R103"/>
    <mergeCell ref="B104:D104"/>
    <mergeCell ref="A82:A84"/>
    <mergeCell ref="B82:B8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99AC-F3F5-472A-8CE8-1659E6234E3C}">
  <dimension ref="A2:T186"/>
  <sheetViews>
    <sheetView topLeftCell="A175" workbookViewId="0">
      <selection activeCell="M181" sqref="M181"/>
    </sheetView>
  </sheetViews>
  <sheetFormatPr defaultRowHeight="15"/>
  <cols>
    <col min="3" max="3" width="40.7109375" customWidth="1"/>
    <col min="4" max="4" width="18.85546875" customWidth="1"/>
    <col min="5" max="5" width="14.28515625" customWidth="1"/>
    <col min="6" max="6" width="20.5703125" customWidth="1"/>
    <col min="7" max="7" width="21.5703125" customWidth="1"/>
    <col min="8" max="8" width="22.140625" customWidth="1"/>
    <col min="9" max="9" width="17.42578125" customWidth="1"/>
    <col min="10" max="10" width="18" customWidth="1"/>
    <col min="11" max="11" width="20" customWidth="1"/>
    <col min="12" max="12" width="12" customWidth="1"/>
    <col min="13" max="13" width="17.42578125" customWidth="1"/>
    <col min="14" max="14" width="16.85546875" customWidth="1"/>
    <col min="15" max="15" width="12.28515625" customWidth="1"/>
    <col min="16" max="16" width="13.7109375" customWidth="1"/>
    <col min="17" max="17" width="12.7109375" customWidth="1"/>
    <col min="18" max="18" width="24.5703125" customWidth="1"/>
    <col min="19" max="19" width="12.140625" customWidth="1"/>
  </cols>
  <sheetData>
    <row r="2" spans="1:14">
      <c r="A2" s="1397"/>
      <c r="B2" s="1397"/>
      <c r="C2" s="1397"/>
      <c r="D2" s="1398" t="s">
        <v>601</v>
      </c>
      <c r="E2" s="1397"/>
      <c r="F2" s="1397"/>
      <c r="G2" s="1397"/>
      <c r="H2" s="1397"/>
      <c r="I2" s="1397"/>
      <c r="J2" s="1397"/>
      <c r="K2" s="1397"/>
      <c r="L2" s="1397"/>
      <c r="M2" s="1397"/>
      <c r="N2" s="1397"/>
    </row>
    <row r="3" spans="1:14">
      <c r="A3" s="1398" t="s">
        <v>602</v>
      </c>
      <c r="B3" s="1397"/>
      <c r="C3" s="1397"/>
      <c r="D3" s="1397"/>
      <c r="E3" s="1397"/>
      <c r="F3" s="1397"/>
      <c r="G3" s="1397"/>
      <c r="H3" s="1397"/>
      <c r="I3" s="1397"/>
      <c r="J3" s="1397"/>
      <c r="K3" s="1397"/>
      <c r="L3" s="1397"/>
      <c r="M3" s="1397"/>
      <c r="N3" s="1397"/>
    </row>
    <row r="4" spans="1:14" ht="45">
      <c r="A4" s="1399" t="s">
        <v>0</v>
      </c>
      <c r="B4" s="1399" t="s">
        <v>28</v>
      </c>
      <c r="C4" s="1399" t="s">
        <v>45</v>
      </c>
      <c r="D4" s="1399" t="s">
        <v>419</v>
      </c>
      <c r="E4" s="1399" t="s">
        <v>46</v>
      </c>
      <c r="F4" s="1399" t="s">
        <v>420</v>
      </c>
      <c r="G4" s="1399" t="s">
        <v>421</v>
      </c>
      <c r="H4" s="1399" t="s">
        <v>422</v>
      </c>
      <c r="I4" s="1399" t="s">
        <v>423</v>
      </c>
      <c r="J4" s="1399" t="s">
        <v>424</v>
      </c>
      <c r="K4" s="1399" t="s">
        <v>425</v>
      </c>
      <c r="L4" s="1399" t="s">
        <v>426</v>
      </c>
      <c r="M4" s="1399" t="s">
        <v>427</v>
      </c>
      <c r="N4" s="1399" t="s">
        <v>428</v>
      </c>
    </row>
    <row r="5" spans="1:14" ht="20.100000000000001" customHeight="1">
      <c r="A5" s="1400">
        <v>14</v>
      </c>
      <c r="B5" s="1401" t="s">
        <v>352</v>
      </c>
      <c r="C5" s="1400" t="s">
        <v>603</v>
      </c>
      <c r="D5" s="1400">
        <v>2026</v>
      </c>
      <c r="E5" s="1400" t="s">
        <v>11</v>
      </c>
      <c r="F5" s="1400">
        <v>0</v>
      </c>
      <c r="G5" s="1402">
        <v>200000</v>
      </c>
      <c r="H5" s="1403">
        <v>13390000</v>
      </c>
      <c r="I5" s="1403">
        <v>2280000</v>
      </c>
      <c r="J5" s="1403">
        <v>3440000</v>
      </c>
      <c r="K5" s="1400">
        <v>0</v>
      </c>
      <c r="L5" s="1400">
        <v>0</v>
      </c>
      <c r="M5" s="1400">
        <v>0</v>
      </c>
      <c r="N5" s="1400">
        <v>0</v>
      </c>
    </row>
    <row r="6" spans="1:14" ht="20.100000000000001" customHeight="1">
      <c r="A6" s="1400">
        <v>14</v>
      </c>
      <c r="B6" s="1401" t="s">
        <v>352</v>
      </c>
      <c r="C6" s="1400" t="s">
        <v>603</v>
      </c>
      <c r="D6" s="1400">
        <v>2026</v>
      </c>
      <c r="E6" s="1400" t="s">
        <v>12</v>
      </c>
      <c r="F6" s="1400">
        <v>0</v>
      </c>
      <c r="G6" s="1402">
        <v>200000</v>
      </c>
      <c r="H6" s="1403">
        <v>13390000</v>
      </c>
      <c r="I6" s="1403">
        <v>2280000</v>
      </c>
      <c r="J6" s="1402">
        <v>3416000</v>
      </c>
      <c r="K6" s="1400">
        <v>0</v>
      </c>
      <c r="L6" s="1400">
        <v>0</v>
      </c>
      <c r="M6" s="1400">
        <v>0</v>
      </c>
      <c r="N6" s="1402">
        <v>124000</v>
      </c>
    </row>
    <row r="7" spans="1:14" ht="20.100000000000001" customHeight="1">
      <c r="A7" s="1400">
        <v>14</v>
      </c>
      <c r="B7" s="1401" t="s">
        <v>352</v>
      </c>
      <c r="C7" s="1400" t="s">
        <v>603</v>
      </c>
      <c r="D7" s="1400">
        <v>2026</v>
      </c>
      <c r="E7" s="1400" t="s">
        <v>429</v>
      </c>
      <c r="F7" s="1402">
        <v>0</v>
      </c>
      <c r="G7" s="1402">
        <v>0</v>
      </c>
      <c r="H7" s="1403">
        <v>4676944</v>
      </c>
      <c r="I7" s="1403">
        <v>770573</v>
      </c>
      <c r="J7" s="1403">
        <v>661971</v>
      </c>
      <c r="K7" s="1400">
        <v>0</v>
      </c>
      <c r="L7" s="1400">
        <v>0</v>
      </c>
      <c r="M7" s="1400">
        <v>0</v>
      </c>
      <c r="N7" s="1402">
        <v>4000</v>
      </c>
    </row>
    <row r="8" spans="1:14" ht="20.100000000000001" customHeight="1">
      <c r="A8" s="1400">
        <v>14</v>
      </c>
      <c r="B8" s="1401" t="s">
        <v>352</v>
      </c>
      <c r="C8" s="1400" t="s">
        <v>603</v>
      </c>
      <c r="D8" s="1400">
        <v>2026</v>
      </c>
      <c r="E8" s="1400" t="s">
        <v>14</v>
      </c>
      <c r="F8" s="1400">
        <v>0</v>
      </c>
      <c r="G8" s="1400">
        <v>0</v>
      </c>
      <c r="H8" s="1400">
        <v>0</v>
      </c>
      <c r="I8" s="1400">
        <v>0</v>
      </c>
      <c r="J8" s="1400">
        <v>0</v>
      </c>
      <c r="K8" s="1400">
        <v>0</v>
      </c>
      <c r="L8" s="1400">
        <v>0</v>
      </c>
      <c r="M8" s="1400">
        <v>0</v>
      </c>
      <c r="N8" s="1400">
        <v>0</v>
      </c>
    </row>
    <row r="9" spans="1:14" ht="20.100000000000001" customHeight="1">
      <c r="A9" s="1400">
        <v>14</v>
      </c>
      <c r="B9" s="1401" t="s">
        <v>352</v>
      </c>
      <c r="C9" s="1400" t="s">
        <v>475</v>
      </c>
      <c r="D9" s="1400">
        <v>2026</v>
      </c>
      <c r="E9" s="1400"/>
      <c r="F9" s="1402">
        <v>0</v>
      </c>
      <c r="G9" s="1402">
        <v>200000</v>
      </c>
      <c r="H9" s="1402">
        <v>8713056</v>
      </c>
      <c r="I9" s="1402">
        <v>1509427</v>
      </c>
      <c r="J9" s="1402">
        <v>2754029</v>
      </c>
      <c r="K9" s="1402">
        <v>0</v>
      </c>
      <c r="L9" s="1402">
        <v>0</v>
      </c>
      <c r="M9" s="1402">
        <v>0</v>
      </c>
      <c r="N9" s="1402">
        <v>120000</v>
      </c>
    </row>
    <row r="10" spans="1:14" ht="20.100000000000001" customHeight="1">
      <c r="A10" s="1400">
        <v>14</v>
      </c>
      <c r="B10" s="1401" t="s">
        <v>352</v>
      </c>
      <c r="C10" s="1400" t="s">
        <v>476</v>
      </c>
      <c r="D10" s="1400">
        <v>2026</v>
      </c>
      <c r="E10" s="1400"/>
      <c r="F10" s="1402">
        <v>0</v>
      </c>
      <c r="G10" s="1404">
        <v>0</v>
      </c>
      <c r="H10" s="1405">
        <v>34.928633308439103</v>
      </c>
      <c r="I10" s="1405">
        <v>33.797061403508771</v>
      </c>
      <c r="J10" s="1405">
        <v>19.378542154566745</v>
      </c>
      <c r="K10" s="1404">
        <v>0</v>
      </c>
      <c r="L10" s="1404">
        <v>0</v>
      </c>
      <c r="M10" s="1404">
        <v>0</v>
      </c>
      <c r="N10" s="1405">
        <v>3.2258064516128999</v>
      </c>
    </row>
    <row r="11" spans="1:14" ht="20.100000000000001" customHeight="1">
      <c r="A11" s="1400">
        <v>14</v>
      </c>
      <c r="B11" s="1400"/>
      <c r="C11" s="1400" t="s">
        <v>477</v>
      </c>
      <c r="D11" s="1400">
        <v>2026</v>
      </c>
      <c r="E11" s="1400" t="s">
        <v>429</v>
      </c>
      <c r="F11" s="1400">
        <v>0</v>
      </c>
      <c r="G11" s="1400">
        <v>0</v>
      </c>
      <c r="H11" s="1402">
        <v>0</v>
      </c>
      <c r="I11" s="1402">
        <v>0</v>
      </c>
      <c r="J11" s="1402">
        <v>0</v>
      </c>
      <c r="K11" s="1400">
        <v>0</v>
      </c>
      <c r="L11" s="1400">
        <v>0</v>
      </c>
      <c r="M11" s="1400">
        <v>0</v>
      </c>
      <c r="N11" s="1400"/>
    </row>
    <row r="12" spans="1:14" ht="20.100000000000001" customHeight="1">
      <c r="A12" s="1400">
        <v>14</v>
      </c>
      <c r="B12" s="1400"/>
      <c r="C12" s="1400" t="s">
        <v>478</v>
      </c>
      <c r="D12" s="1400">
        <v>2026</v>
      </c>
      <c r="E12" s="1400" t="s">
        <v>11</v>
      </c>
      <c r="F12" s="1400">
        <v>9</v>
      </c>
      <c r="G12" s="1400"/>
      <c r="H12" s="1400"/>
      <c r="I12" s="1400"/>
      <c r="J12" s="1400"/>
      <c r="K12" s="1400"/>
      <c r="L12" s="1400"/>
      <c r="M12" s="1400"/>
      <c r="N12" s="1400"/>
    </row>
    <row r="13" spans="1:14" ht="20.100000000000001" customHeight="1">
      <c r="A13" s="1400">
        <v>14</v>
      </c>
      <c r="B13" s="1400"/>
      <c r="C13" s="1400" t="s">
        <v>478</v>
      </c>
      <c r="D13" s="1400">
        <v>2026</v>
      </c>
      <c r="E13" s="1400" t="s">
        <v>12</v>
      </c>
      <c r="F13" s="1400">
        <v>9</v>
      </c>
      <c r="G13" s="1400"/>
      <c r="H13" s="1400"/>
      <c r="I13" s="1400"/>
      <c r="J13" s="1400"/>
      <c r="K13" s="1400"/>
      <c r="L13" s="1400"/>
      <c r="M13" s="1400"/>
      <c r="N13" s="1400"/>
    </row>
    <row r="14" spans="1:14" ht="20.100000000000001" customHeight="1">
      <c r="A14" s="1400">
        <v>14</v>
      </c>
      <c r="B14" s="1400"/>
      <c r="C14" s="1400" t="s">
        <v>478</v>
      </c>
      <c r="D14" s="1400">
        <v>2026</v>
      </c>
      <c r="E14" s="1400" t="s">
        <v>432</v>
      </c>
      <c r="F14" s="1400">
        <v>8</v>
      </c>
      <c r="G14" s="1400"/>
      <c r="H14" s="1400"/>
      <c r="I14" s="1400"/>
      <c r="J14" s="1400"/>
      <c r="K14" s="1400"/>
      <c r="L14" s="1400"/>
      <c r="M14" s="1400"/>
      <c r="N14" s="1400"/>
    </row>
    <row r="17" spans="1:16">
      <c r="A17" s="65"/>
      <c r="B17" s="1406"/>
      <c r="C17" s="65"/>
      <c r="D17" s="65"/>
      <c r="E17" s="65"/>
      <c r="F17" s="65"/>
      <c r="G17" s="65"/>
      <c r="H17" s="65"/>
      <c r="I17" s="65"/>
      <c r="J17" s="65"/>
      <c r="K17" s="65"/>
      <c r="L17" s="65"/>
      <c r="M17" s="65"/>
      <c r="N17" s="65"/>
    </row>
    <row r="18" spans="1:16" ht="15.75">
      <c r="A18" s="65"/>
      <c r="B18" s="2451" t="s">
        <v>48</v>
      </c>
      <c r="C18" s="2451"/>
      <c r="D18" s="2451"/>
      <c r="E18" s="2451"/>
      <c r="F18" s="2451"/>
      <c r="G18" s="2451"/>
      <c r="H18" s="2451"/>
      <c r="I18" s="2451"/>
      <c r="J18" s="2451"/>
      <c r="K18" s="2451"/>
      <c r="L18" s="2451"/>
      <c r="M18" s="2451"/>
      <c r="N18" s="2451"/>
    </row>
    <row r="19" spans="1:16" ht="15.75">
      <c r="A19" s="65"/>
      <c r="B19" s="1989" t="s">
        <v>602</v>
      </c>
      <c r="C19" s="1989"/>
      <c r="D19" s="1989"/>
      <c r="E19" s="1989"/>
      <c r="F19" s="1989"/>
      <c r="G19" s="1989"/>
      <c r="H19" s="1989"/>
      <c r="I19" s="1989"/>
      <c r="J19" s="1989"/>
      <c r="K19" s="1989"/>
      <c r="L19" s="1989"/>
      <c r="M19" s="1989"/>
      <c r="N19" s="1989"/>
    </row>
    <row r="20" spans="1:16">
      <c r="A20" s="65"/>
      <c r="B20" s="2452" t="s">
        <v>17</v>
      </c>
      <c r="C20" s="2452"/>
      <c r="D20" s="2452"/>
      <c r="E20" s="2452"/>
      <c r="F20" s="2452"/>
      <c r="G20" s="2452"/>
      <c r="H20" s="2452"/>
      <c r="I20" s="2452"/>
      <c r="J20" s="2452"/>
      <c r="K20" s="2452"/>
      <c r="L20" s="2452"/>
      <c r="M20" s="2452"/>
      <c r="N20" s="2452"/>
    </row>
    <row r="21" spans="1:16" ht="15.75" thickBot="1">
      <c r="A21" s="2453"/>
      <c r="B21" s="65"/>
      <c r="C21" s="65"/>
      <c r="D21" s="65"/>
      <c r="E21" s="65"/>
      <c r="F21" s="65"/>
      <c r="G21" s="65"/>
      <c r="H21" s="65"/>
      <c r="I21" s="65"/>
      <c r="J21" s="65"/>
      <c r="K21" s="65"/>
      <c r="L21" s="65"/>
      <c r="M21" s="65"/>
      <c r="N21" s="65"/>
    </row>
    <row r="22" spans="1:16" ht="16.5" thickTop="1" thickBot="1">
      <c r="A22" s="2453"/>
      <c r="B22" s="2454" t="s">
        <v>376</v>
      </c>
      <c r="C22" s="2455" t="s">
        <v>19</v>
      </c>
      <c r="D22" s="2455"/>
      <c r="E22" s="2455"/>
      <c r="F22" s="2456" t="s">
        <v>20</v>
      </c>
      <c r="G22" s="2456"/>
      <c r="H22" s="2457" t="s">
        <v>337</v>
      </c>
      <c r="I22" s="2457"/>
      <c r="J22" s="2457"/>
      <c r="K22" s="2457"/>
      <c r="L22" s="2457"/>
      <c r="M22" s="2457"/>
      <c r="N22" s="2457"/>
    </row>
    <row r="23" spans="1:16" ht="15.75" thickTop="1">
      <c r="A23" s="65"/>
      <c r="B23" s="2454"/>
      <c r="C23" s="2455"/>
      <c r="D23" s="2455"/>
      <c r="E23" s="2455"/>
      <c r="F23" s="2456"/>
      <c r="G23" s="2456"/>
      <c r="H23" s="2457"/>
      <c r="I23" s="2457"/>
      <c r="J23" s="2457"/>
      <c r="K23" s="2457"/>
      <c r="L23" s="2457"/>
      <c r="M23" s="2457"/>
      <c r="N23" s="2457"/>
    </row>
    <row r="24" spans="1:16">
      <c r="A24" s="65"/>
      <c r="B24" s="1407" t="s">
        <v>377</v>
      </c>
      <c r="C24" s="2458" t="s">
        <v>170</v>
      </c>
      <c r="D24" s="2458"/>
      <c r="E24" s="2458"/>
      <c r="F24" s="2459" t="s">
        <v>49</v>
      </c>
      <c r="G24" s="2459"/>
      <c r="H24" s="2460" t="s">
        <v>352</v>
      </c>
      <c r="I24" s="2460"/>
      <c r="J24" s="2460"/>
      <c r="K24" s="2460"/>
      <c r="L24" s="2460"/>
      <c r="M24" s="2460"/>
      <c r="N24" s="2460"/>
    </row>
    <row r="25" spans="1:16" ht="15.75" thickBot="1">
      <c r="A25" s="65"/>
      <c r="B25" s="2479" t="s">
        <v>21</v>
      </c>
      <c r="C25" s="2479"/>
      <c r="D25" s="2480" t="s">
        <v>50</v>
      </c>
      <c r="E25" s="2480"/>
      <c r="F25" s="2480"/>
      <c r="G25" s="2480"/>
      <c r="H25" s="2480"/>
      <c r="I25" s="2480"/>
      <c r="J25" s="2480"/>
      <c r="K25" s="2480"/>
      <c r="L25" s="2480"/>
      <c r="M25" s="2480"/>
      <c r="N25" s="2480"/>
    </row>
    <row r="26" spans="1:16" ht="27" thickTop="1" thickBot="1">
      <c r="A26" s="65"/>
      <c r="B26" s="2479"/>
      <c r="C26" s="2479"/>
      <c r="D26" s="1408" t="s">
        <v>604</v>
      </c>
      <c r="E26" s="1409"/>
      <c r="F26" s="2462" t="s">
        <v>3</v>
      </c>
      <c r="G26" s="2462"/>
      <c r="H26" s="2462" t="s">
        <v>3</v>
      </c>
      <c r="I26" s="2462"/>
      <c r="J26" s="1410" t="s">
        <v>3</v>
      </c>
      <c r="K26" s="2462" t="s">
        <v>3</v>
      </c>
      <c r="L26" s="2462"/>
      <c r="M26" s="2463" t="s">
        <v>52</v>
      </c>
      <c r="N26" s="2464" t="s">
        <v>22</v>
      </c>
    </row>
    <row r="27" spans="1:16" ht="52.5" thickTop="1" thickBot="1">
      <c r="A27" s="65"/>
      <c r="B27" s="2479"/>
      <c r="C27" s="2479"/>
      <c r="D27" s="1411" t="s">
        <v>53</v>
      </c>
      <c r="E27" s="1412" t="s">
        <v>23</v>
      </c>
      <c r="F27" s="1413" t="s">
        <v>535</v>
      </c>
      <c r="G27" s="1414" t="s">
        <v>23</v>
      </c>
      <c r="H27" s="1413" t="s">
        <v>536</v>
      </c>
      <c r="I27" s="1414" t="s">
        <v>23</v>
      </c>
      <c r="J27" s="1415" t="s">
        <v>54</v>
      </c>
      <c r="K27" s="1413" t="s">
        <v>24</v>
      </c>
      <c r="L27" s="1414" t="s">
        <v>23</v>
      </c>
      <c r="M27" s="2463"/>
      <c r="N27" s="2464"/>
    </row>
    <row r="28" spans="1:16" ht="16.5" thickTop="1" thickBot="1">
      <c r="A28" s="65"/>
      <c r="B28" s="2479"/>
      <c r="C28" s="2479"/>
      <c r="D28" s="1416" t="s">
        <v>341</v>
      </c>
      <c r="E28" s="1416" t="s">
        <v>342</v>
      </c>
      <c r="F28" s="1416" t="s">
        <v>343</v>
      </c>
      <c r="G28" s="1416" t="s">
        <v>344</v>
      </c>
      <c r="H28" s="1416" t="s">
        <v>345</v>
      </c>
      <c r="I28" s="1416" t="s">
        <v>346</v>
      </c>
      <c r="J28" s="1416" t="s">
        <v>25</v>
      </c>
      <c r="K28" s="1416" t="s">
        <v>347</v>
      </c>
      <c r="L28" s="1416" t="s">
        <v>348</v>
      </c>
      <c r="M28" s="1416" t="s">
        <v>26</v>
      </c>
      <c r="N28" s="1417" t="s">
        <v>27</v>
      </c>
    </row>
    <row r="29" spans="1:16" ht="15.75" thickTop="1">
      <c r="A29" s="65"/>
      <c r="B29" s="2465" t="s">
        <v>34</v>
      </c>
      <c r="C29" s="2465"/>
      <c r="D29" s="42"/>
      <c r="E29" s="43"/>
      <c r="F29" s="42"/>
      <c r="G29" s="43"/>
      <c r="H29" s="42"/>
      <c r="I29" s="43"/>
      <c r="J29" s="44"/>
      <c r="K29" s="42"/>
      <c r="L29" s="43"/>
      <c r="M29" s="42"/>
      <c r="N29" s="45"/>
    </row>
    <row r="30" spans="1:16">
      <c r="A30" s="65"/>
      <c r="B30" s="222" t="s">
        <v>28</v>
      </c>
      <c r="C30" s="223" t="s">
        <v>29</v>
      </c>
      <c r="D30" s="42"/>
      <c r="E30" s="43"/>
      <c r="F30" s="42"/>
      <c r="G30" s="43"/>
      <c r="H30" s="42"/>
      <c r="I30" s="43"/>
      <c r="J30" s="47"/>
      <c r="K30" s="42"/>
      <c r="L30" s="43"/>
      <c r="M30" s="42"/>
      <c r="N30" s="45"/>
    </row>
    <row r="31" spans="1:16">
      <c r="A31" s="65"/>
      <c r="B31" s="1418" t="s">
        <v>358</v>
      </c>
      <c r="C31" s="1419" t="s">
        <v>36</v>
      </c>
      <c r="D31" s="1420">
        <v>10907893</v>
      </c>
      <c r="E31" s="1421">
        <v>72.90438604253626</v>
      </c>
      <c r="F31" s="1421">
        <v>13390000</v>
      </c>
      <c r="G31" s="1421">
        <v>69.342309684101508</v>
      </c>
      <c r="H31" s="1421">
        <v>13390000</v>
      </c>
      <c r="I31" s="1421">
        <v>68.985059247810412</v>
      </c>
      <c r="J31" s="1421">
        <v>0</v>
      </c>
      <c r="K31" s="1422">
        <v>4676944</v>
      </c>
      <c r="L31" s="1421">
        <v>76.502055782231025</v>
      </c>
      <c r="M31" s="1421">
        <v>8713056</v>
      </c>
      <c r="N31" s="1423">
        <v>34.928633308439103</v>
      </c>
      <c r="P31">
        <f>K31/H31*100</f>
        <v>34.928633308439132</v>
      </c>
    </row>
    <row r="32" spans="1:16">
      <c r="A32" s="65"/>
      <c r="B32" s="1418" t="s">
        <v>359</v>
      </c>
      <c r="C32" s="1419" t="s">
        <v>37</v>
      </c>
      <c r="D32" s="1420">
        <v>1768526</v>
      </c>
      <c r="E32" s="1421">
        <v>11.820183992477968</v>
      </c>
      <c r="F32" s="1421">
        <v>2280000</v>
      </c>
      <c r="G32" s="1421">
        <v>11.807353702744692</v>
      </c>
      <c r="H32" s="1421">
        <v>2280000</v>
      </c>
      <c r="I32" s="1421">
        <v>11.746522411128284</v>
      </c>
      <c r="J32" s="1421">
        <v>0</v>
      </c>
      <c r="K32" s="1422">
        <v>770573</v>
      </c>
      <c r="L32" s="1421">
        <v>12.60447391080182</v>
      </c>
      <c r="M32" s="1421">
        <v>1509427</v>
      </c>
      <c r="N32" s="1423">
        <v>33.797061403508771</v>
      </c>
      <c r="P32">
        <f t="shared" ref="P32:P41" si="0">K32/H32*100</f>
        <v>33.797061403508771</v>
      </c>
    </row>
    <row r="33" spans="1:16">
      <c r="A33" s="65"/>
      <c r="B33" s="1418" t="s">
        <v>360</v>
      </c>
      <c r="C33" s="1419" t="s">
        <v>38</v>
      </c>
      <c r="D33" s="1424">
        <v>2174241</v>
      </c>
      <c r="E33" s="1421">
        <v>14.531835361193044</v>
      </c>
      <c r="F33" s="1421">
        <v>3440000</v>
      </c>
      <c r="G33" s="1421">
        <v>17.81460383221129</v>
      </c>
      <c r="H33" s="1421">
        <v>3416000</v>
      </c>
      <c r="I33" s="1421">
        <v>17.599175682637817</v>
      </c>
      <c r="J33" s="1421">
        <v>-24000</v>
      </c>
      <c r="K33" s="1422">
        <v>661971</v>
      </c>
      <c r="L33" s="1421">
        <v>10.828041209862521</v>
      </c>
      <c r="M33" s="1421">
        <v>2754029</v>
      </c>
      <c r="N33" s="1423">
        <v>19.378542154566745</v>
      </c>
      <c r="P33">
        <f t="shared" si="0"/>
        <v>19.378542154566745</v>
      </c>
    </row>
    <row r="34" spans="1:16">
      <c r="A34" s="65"/>
      <c r="B34" s="1418" t="s">
        <v>361</v>
      </c>
      <c r="C34" s="1419" t="s">
        <v>39</v>
      </c>
      <c r="D34" s="1425">
        <v>0</v>
      </c>
      <c r="E34" s="1421">
        <v>0</v>
      </c>
      <c r="F34" s="1421">
        <v>0</v>
      </c>
      <c r="G34" s="1421">
        <v>0</v>
      </c>
      <c r="H34" s="1421">
        <v>0</v>
      </c>
      <c r="I34" s="1421">
        <v>0</v>
      </c>
      <c r="J34" s="1421">
        <v>0</v>
      </c>
      <c r="K34" s="1421">
        <v>0</v>
      </c>
      <c r="L34" s="1421">
        <v>0</v>
      </c>
      <c r="M34" s="1421">
        <v>0</v>
      </c>
      <c r="N34" s="1423">
        <v>0</v>
      </c>
      <c r="P34" t="e">
        <f t="shared" si="0"/>
        <v>#DIV/0!</v>
      </c>
    </row>
    <row r="35" spans="1:16">
      <c r="A35" s="65"/>
      <c r="B35" s="1418" t="s">
        <v>362</v>
      </c>
      <c r="C35" s="1419" t="s">
        <v>40</v>
      </c>
      <c r="D35" s="1425">
        <v>0</v>
      </c>
      <c r="E35" s="1421">
        <v>0</v>
      </c>
      <c r="F35" s="1421">
        <v>0</v>
      </c>
      <c r="G35" s="1421">
        <v>0</v>
      </c>
      <c r="H35" s="1421">
        <v>0</v>
      </c>
      <c r="I35" s="1421">
        <v>0</v>
      </c>
      <c r="J35" s="1421">
        <v>0</v>
      </c>
      <c r="K35" s="1421">
        <v>0</v>
      </c>
      <c r="L35" s="1421">
        <v>0</v>
      </c>
      <c r="M35" s="1421">
        <v>0</v>
      </c>
      <c r="N35" s="1423">
        <v>0</v>
      </c>
      <c r="P35" t="e">
        <f t="shared" si="0"/>
        <v>#DIV/0!</v>
      </c>
    </row>
    <row r="36" spans="1:16">
      <c r="A36" s="65"/>
      <c r="B36" s="1418" t="s">
        <v>363</v>
      </c>
      <c r="C36" s="1419" t="s">
        <v>41</v>
      </c>
      <c r="D36" s="1425">
        <v>0</v>
      </c>
      <c r="E36" s="1421">
        <v>0</v>
      </c>
      <c r="F36" s="1421">
        <v>0</v>
      </c>
      <c r="G36" s="1421">
        <v>0</v>
      </c>
      <c r="H36" s="1421">
        <v>0</v>
      </c>
      <c r="I36" s="1421">
        <v>0</v>
      </c>
      <c r="J36" s="1421">
        <v>0</v>
      </c>
      <c r="K36" s="1421">
        <v>0</v>
      </c>
      <c r="L36" s="1421">
        <v>0</v>
      </c>
      <c r="M36" s="1421">
        <v>0</v>
      </c>
      <c r="N36" s="1423">
        <v>0</v>
      </c>
      <c r="P36" t="e">
        <f t="shared" si="0"/>
        <v>#DIV/0!</v>
      </c>
    </row>
    <row r="37" spans="1:16">
      <c r="A37" s="65"/>
      <c r="B37" s="1418" t="s">
        <v>364</v>
      </c>
      <c r="C37" s="1419" t="s">
        <v>42</v>
      </c>
      <c r="D37" s="1420">
        <v>24872</v>
      </c>
      <c r="E37" s="1421">
        <v>1.6623539391612679E-3</v>
      </c>
      <c r="F37" s="1421">
        <v>0</v>
      </c>
      <c r="G37" s="1421">
        <v>0</v>
      </c>
      <c r="H37" s="1421">
        <v>124000</v>
      </c>
      <c r="I37" s="1421">
        <v>0.63884595569294178</v>
      </c>
      <c r="J37" s="1421">
        <v>100000</v>
      </c>
      <c r="K37" s="1421">
        <v>4000</v>
      </c>
      <c r="L37" s="1421">
        <v>6.5429097104631592E-4</v>
      </c>
      <c r="M37" s="1421">
        <v>120000</v>
      </c>
      <c r="N37" s="1423">
        <v>3.225806451612903</v>
      </c>
      <c r="P37">
        <f t="shared" si="0"/>
        <v>3.225806451612903</v>
      </c>
    </row>
    <row r="38" spans="1:16">
      <c r="A38" s="65"/>
      <c r="B38" s="1426"/>
      <c r="C38" s="1427" t="s">
        <v>55</v>
      </c>
      <c r="D38" s="1428">
        <v>14875532</v>
      </c>
      <c r="E38" s="1428">
        <v>99.422640790123396</v>
      </c>
      <c r="F38" s="1428">
        <v>19110000</v>
      </c>
      <c r="G38" s="1428">
        <v>98.96426721905749</v>
      </c>
      <c r="H38" s="1428">
        <v>19210000</v>
      </c>
      <c r="I38" s="1428">
        <v>98.969603297269444</v>
      </c>
      <c r="J38" s="1428">
        <v>100000</v>
      </c>
      <c r="K38" s="1428">
        <v>6113488</v>
      </c>
      <c r="L38" s="1428">
        <v>100</v>
      </c>
      <c r="M38" s="1428">
        <v>13096512</v>
      </c>
      <c r="N38" s="1429">
        <v>31.824508068714213</v>
      </c>
      <c r="P38">
        <f t="shared" si="0"/>
        <v>31.824508068714213</v>
      </c>
    </row>
    <row r="39" spans="1:16">
      <c r="A39" s="65"/>
      <c r="B39" s="1418" t="s">
        <v>365</v>
      </c>
      <c r="C39" s="1419" t="s">
        <v>43</v>
      </c>
      <c r="D39" s="1425">
        <v>0</v>
      </c>
      <c r="E39" s="1421">
        <v>0</v>
      </c>
      <c r="F39" s="1421">
        <v>0</v>
      </c>
      <c r="G39" s="1421">
        <v>0</v>
      </c>
      <c r="H39" s="1421">
        <v>0</v>
      </c>
      <c r="I39" s="1421">
        <v>0</v>
      </c>
      <c r="J39" s="1421">
        <v>0</v>
      </c>
      <c r="K39" s="1430">
        <v>0</v>
      </c>
      <c r="L39" s="1421">
        <v>0</v>
      </c>
      <c r="M39" s="1421">
        <v>0</v>
      </c>
      <c r="N39" s="1423">
        <v>0</v>
      </c>
      <c r="P39" t="e">
        <f t="shared" si="0"/>
        <v>#DIV/0!</v>
      </c>
    </row>
    <row r="40" spans="1:16">
      <c r="A40" s="65"/>
      <c r="B40" s="1418" t="s">
        <v>366</v>
      </c>
      <c r="C40" s="1419" t="s">
        <v>44</v>
      </c>
      <c r="D40" s="1420">
        <v>86384</v>
      </c>
      <c r="E40" s="1421">
        <v>0.57735920987659595</v>
      </c>
      <c r="F40" s="1421">
        <v>200000</v>
      </c>
      <c r="G40" s="1421">
        <v>1.0357327809425168</v>
      </c>
      <c r="H40" s="1421">
        <v>200000</v>
      </c>
      <c r="I40" s="1421">
        <v>1.0303967027305512</v>
      </c>
      <c r="J40" s="1421">
        <v>0</v>
      </c>
      <c r="K40" s="1421">
        <v>0</v>
      </c>
      <c r="L40" s="1421">
        <v>0</v>
      </c>
      <c r="M40" s="1421">
        <v>200000</v>
      </c>
      <c r="N40" s="1423">
        <v>0</v>
      </c>
      <c r="P40">
        <f t="shared" si="0"/>
        <v>0</v>
      </c>
    </row>
    <row r="41" spans="1:16" ht="26.25" customHeight="1">
      <c r="A41" s="65"/>
      <c r="B41" s="1426"/>
      <c r="C41" s="1431" t="s">
        <v>56</v>
      </c>
      <c r="D41" s="1432">
        <v>86384</v>
      </c>
      <c r="E41" s="1428">
        <v>1</v>
      </c>
      <c r="F41" s="1428">
        <v>200000</v>
      </c>
      <c r="G41" s="1428">
        <v>1.0357327809425168</v>
      </c>
      <c r="H41" s="1428">
        <v>200000</v>
      </c>
      <c r="I41" s="1428">
        <v>1.0303967027305512</v>
      </c>
      <c r="J41" s="1428">
        <v>0</v>
      </c>
      <c r="K41" s="1428">
        <v>0</v>
      </c>
      <c r="L41" s="1428">
        <v>0</v>
      </c>
      <c r="M41" s="1428">
        <v>200000</v>
      </c>
      <c r="N41" s="1429">
        <v>0</v>
      </c>
      <c r="P41">
        <f t="shared" si="0"/>
        <v>0</v>
      </c>
    </row>
    <row r="42" spans="1:16">
      <c r="A42" s="65"/>
      <c r="B42" s="1418" t="s">
        <v>365</v>
      </c>
      <c r="C42" s="1419" t="s">
        <v>43</v>
      </c>
      <c r="D42" s="1421">
        <v>0</v>
      </c>
      <c r="E42" s="1421">
        <v>0</v>
      </c>
      <c r="F42" s="1421">
        <v>0</v>
      </c>
      <c r="G42" s="1421">
        <v>0</v>
      </c>
      <c r="H42" s="1421">
        <v>0</v>
      </c>
      <c r="I42" s="1421">
        <v>0</v>
      </c>
      <c r="J42" s="1421">
        <v>0</v>
      </c>
      <c r="K42" s="1430">
        <v>0</v>
      </c>
      <c r="L42" s="1421">
        <v>0</v>
      </c>
      <c r="M42" s="1421">
        <v>0</v>
      </c>
      <c r="N42" s="1423">
        <v>0</v>
      </c>
    </row>
    <row r="43" spans="1:16">
      <c r="A43" s="65"/>
      <c r="B43" s="1418" t="s">
        <v>366</v>
      </c>
      <c r="C43" s="1419" t="s">
        <v>44</v>
      </c>
      <c r="D43" s="1421">
        <v>0</v>
      </c>
      <c r="E43" s="1421">
        <v>0</v>
      </c>
      <c r="F43" s="1421">
        <v>0</v>
      </c>
      <c r="G43" s="1421">
        <v>0</v>
      </c>
      <c r="H43" s="1421">
        <v>0</v>
      </c>
      <c r="I43" s="1421">
        <v>0</v>
      </c>
      <c r="J43" s="1421">
        <v>0</v>
      </c>
      <c r="K43" s="1430">
        <v>0</v>
      </c>
      <c r="L43" s="1421">
        <v>0</v>
      </c>
      <c r="M43" s="1421">
        <v>0</v>
      </c>
      <c r="N43" s="1423">
        <v>0</v>
      </c>
    </row>
    <row r="44" spans="1:16" ht="25.5" customHeight="1">
      <c r="A44" s="65"/>
      <c r="B44" s="1426"/>
      <c r="C44" s="1431" t="s">
        <v>57</v>
      </c>
      <c r="D44" s="1428">
        <v>0</v>
      </c>
      <c r="E44" s="1428">
        <v>0</v>
      </c>
      <c r="F44" s="1428">
        <v>0</v>
      </c>
      <c r="G44" s="1428">
        <v>0</v>
      </c>
      <c r="H44" s="1428">
        <v>0</v>
      </c>
      <c r="I44" s="1428">
        <v>0</v>
      </c>
      <c r="J44" s="1428">
        <v>0</v>
      </c>
      <c r="K44" s="1432">
        <v>0</v>
      </c>
      <c r="L44" s="1428">
        <v>0</v>
      </c>
      <c r="M44" s="1428">
        <v>0</v>
      </c>
      <c r="N44" s="1429">
        <v>0</v>
      </c>
    </row>
    <row r="45" spans="1:16">
      <c r="A45" s="65"/>
      <c r="B45" s="1433"/>
      <c r="C45" s="1434" t="s">
        <v>58</v>
      </c>
      <c r="D45" s="1435">
        <v>86384</v>
      </c>
      <c r="E45" s="1436">
        <v>0</v>
      </c>
      <c r="F45" s="1436">
        <v>200000</v>
      </c>
      <c r="G45" s="1436">
        <v>1</v>
      </c>
      <c r="H45" s="1436">
        <v>200000</v>
      </c>
      <c r="I45" s="1436">
        <v>1</v>
      </c>
      <c r="J45" s="1436">
        <v>0</v>
      </c>
      <c r="K45" s="1436">
        <v>0</v>
      </c>
      <c r="L45" s="1436">
        <v>0</v>
      </c>
      <c r="M45" s="1436">
        <v>200000</v>
      </c>
      <c r="N45" s="1437">
        <v>0</v>
      </c>
    </row>
    <row r="46" spans="1:16">
      <c r="A46" s="65"/>
      <c r="B46" s="1433"/>
      <c r="C46" s="1434" t="s">
        <v>59</v>
      </c>
      <c r="D46" s="1435">
        <v>14961916</v>
      </c>
      <c r="E46" s="1436">
        <v>100</v>
      </c>
      <c r="F46" s="1436">
        <v>19310000</v>
      </c>
      <c r="G46" s="1436">
        <v>100</v>
      </c>
      <c r="H46" s="1436">
        <v>19410000</v>
      </c>
      <c r="I46" s="1436">
        <v>100</v>
      </c>
      <c r="J46" s="1436">
        <v>100000</v>
      </c>
      <c r="K46" s="1436">
        <v>6113488</v>
      </c>
      <c r="L46" s="1436">
        <v>100</v>
      </c>
      <c r="M46" s="1436">
        <v>13296512</v>
      </c>
      <c r="N46" s="1437">
        <v>31.496589386913961</v>
      </c>
    </row>
    <row r="47" spans="1:16" ht="24.95" customHeight="1">
      <c r="A47" s="65"/>
      <c r="B47" s="1426"/>
      <c r="C47" s="1431" t="s">
        <v>60</v>
      </c>
      <c r="D47" s="1428">
        <v>0</v>
      </c>
      <c r="E47" s="1428"/>
      <c r="F47" s="1428"/>
      <c r="G47" s="1428"/>
      <c r="H47" s="1428"/>
      <c r="I47" s="1428"/>
      <c r="J47" s="1428"/>
      <c r="K47" s="1428">
        <v>0</v>
      </c>
      <c r="L47" s="1428"/>
      <c r="M47" s="1428"/>
      <c r="N47" s="1429"/>
    </row>
    <row r="48" spans="1:16" ht="24.95" customHeight="1">
      <c r="A48" s="65"/>
      <c r="B48" s="1426"/>
      <c r="C48" s="1431" t="s">
        <v>61</v>
      </c>
      <c r="D48" s="1428">
        <v>0</v>
      </c>
      <c r="E48" s="1428"/>
      <c r="F48" s="1428"/>
      <c r="G48" s="1428"/>
      <c r="H48" s="1428"/>
      <c r="I48" s="1428"/>
      <c r="J48" s="1428"/>
      <c r="K48" s="1428">
        <v>0</v>
      </c>
      <c r="L48" s="1428"/>
      <c r="M48" s="1428"/>
      <c r="N48" s="1429"/>
    </row>
    <row r="49" spans="1:14" ht="15.75" thickBot="1">
      <c r="A49" s="65"/>
      <c r="B49" s="1433"/>
      <c r="C49" s="1434" t="s">
        <v>62</v>
      </c>
      <c r="D49" s="1438">
        <v>14961916</v>
      </c>
      <c r="E49" s="1436"/>
      <c r="F49" s="1436"/>
      <c r="G49" s="1436"/>
      <c r="H49" s="1436"/>
      <c r="I49" s="1436"/>
      <c r="J49" s="1436"/>
      <c r="K49" s="1436">
        <v>6113488</v>
      </c>
      <c r="L49" s="1436"/>
      <c r="M49" s="1436"/>
      <c r="N49" s="1437"/>
    </row>
    <row r="50" spans="1:14" ht="19.5" customHeight="1" thickTop="1">
      <c r="A50" s="65"/>
      <c r="B50" s="2466" t="s">
        <v>63</v>
      </c>
      <c r="C50" s="2467"/>
      <c r="D50" s="224"/>
      <c r="E50" s="225"/>
      <c r="F50" s="224"/>
      <c r="G50" s="225"/>
      <c r="H50" s="224"/>
      <c r="I50" s="225"/>
      <c r="J50" s="226"/>
      <c r="K50" s="224"/>
      <c r="L50" s="225"/>
      <c r="M50" s="224"/>
      <c r="N50" s="227"/>
    </row>
    <row r="51" spans="1:14">
      <c r="A51" s="65"/>
      <c r="B51" s="228" t="s">
        <v>35</v>
      </c>
      <c r="C51" s="229" t="s">
        <v>29</v>
      </c>
      <c r="D51" s="230"/>
      <c r="E51" s="231"/>
      <c r="F51" s="230"/>
      <c r="G51" s="231"/>
      <c r="H51" s="230"/>
      <c r="I51" s="231"/>
      <c r="J51" s="232"/>
      <c r="K51" s="230"/>
      <c r="L51" s="231"/>
      <c r="M51" s="230"/>
      <c r="N51" s="233"/>
    </row>
    <row r="52" spans="1:14">
      <c r="A52" s="65"/>
      <c r="B52" s="1418"/>
      <c r="C52" s="1439" t="s">
        <v>64</v>
      </c>
      <c r="D52" s="1435">
        <v>14875532</v>
      </c>
      <c r="E52" s="1436">
        <v>99</v>
      </c>
      <c r="F52" s="1436">
        <v>19110000</v>
      </c>
      <c r="G52" s="1436">
        <v>98.9</v>
      </c>
      <c r="H52" s="1436">
        <v>19210000</v>
      </c>
      <c r="I52" s="1436">
        <v>98.9</v>
      </c>
      <c r="J52" s="1436">
        <v>100000</v>
      </c>
      <c r="K52" s="1436">
        <v>6113488</v>
      </c>
      <c r="L52" s="1436">
        <v>100</v>
      </c>
      <c r="M52" s="1436">
        <v>13296512</v>
      </c>
      <c r="N52" s="1437">
        <v>31</v>
      </c>
    </row>
    <row r="53" spans="1:14">
      <c r="A53" s="65"/>
      <c r="B53" s="1418" t="s">
        <v>65</v>
      </c>
      <c r="C53" s="1440" t="s">
        <v>66</v>
      </c>
      <c r="D53" s="1421"/>
      <c r="E53" s="1421"/>
      <c r="F53" s="1421"/>
      <c r="G53" s="1421"/>
      <c r="H53" s="1421"/>
      <c r="I53" s="1421"/>
      <c r="J53" s="1421"/>
      <c r="K53" s="1421"/>
      <c r="L53" s="1421"/>
      <c r="M53" s="1421"/>
      <c r="N53" s="1423"/>
    </row>
    <row r="54" spans="1:14">
      <c r="A54" s="65"/>
      <c r="B54" s="1418" t="s">
        <v>171</v>
      </c>
      <c r="C54" s="1440" t="s">
        <v>172</v>
      </c>
      <c r="D54" s="1421">
        <v>14961916</v>
      </c>
      <c r="E54" s="1421">
        <v>99</v>
      </c>
      <c r="F54" s="1421">
        <v>19110000</v>
      </c>
      <c r="G54" s="1421">
        <v>98.9</v>
      </c>
      <c r="H54" s="1421">
        <v>19210000</v>
      </c>
      <c r="I54" s="1421">
        <v>98.9</v>
      </c>
      <c r="J54" s="1421">
        <v>100000</v>
      </c>
      <c r="K54" s="1421">
        <v>6113488</v>
      </c>
      <c r="L54" s="1421">
        <v>100</v>
      </c>
      <c r="M54" s="1421">
        <v>13296512</v>
      </c>
      <c r="N54" s="1423">
        <v>31</v>
      </c>
    </row>
    <row r="55" spans="1:14">
      <c r="A55" s="65"/>
      <c r="B55" s="1418"/>
      <c r="C55" s="1439" t="s">
        <v>67</v>
      </c>
      <c r="D55" s="1436">
        <v>86384</v>
      </c>
      <c r="E55" s="1436">
        <v>1</v>
      </c>
      <c r="F55" s="1436">
        <v>200000</v>
      </c>
      <c r="G55" s="1436">
        <v>1.1000000000000001</v>
      </c>
      <c r="H55" s="1436">
        <v>200000</v>
      </c>
      <c r="I55" s="1436">
        <v>1.1000000000000001</v>
      </c>
      <c r="J55" s="1436">
        <v>0</v>
      </c>
      <c r="K55" s="1436">
        <v>0</v>
      </c>
      <c r="L55" s="1436">
        <v>0</v>
      </c>
      <c r="M55" s="1436">
        <v>0</v>
      </c>
      <c r="N55" s="1437">
        <v>0</v>
      </c>
    </row>
    <row r="56" spans="1:14">
      <c r="A56" s="65"/>
      <c r="B56" s="1418" t="s">
        <v>65</v>
      </c>
      <c r="C56" s="1440" t="s">
        <v>66</v>
      </c>
      <c r="D56" s="1421"/>
      <c r="E56" s="1421"/>
      <c r="F56" s="1421"/>
      <c r="G56" s="1421"/>
      <c r="H56" s="1421"/>
      <c r="I56" s="1421"/>
      <c r="J56" s="1421"/>
      <c r="K56" s="1421"/>
      <c r="L56" s="1421"/>
      <c r="M56" s="1421"/>
      <c r="N56" s="1423"/>
    </row>
    <row r="57" spans="1:14">
      <c r="A57" s="65"/>
      <c r="B57" s="1418" t="s">
        <v>173</v>
      </c>
      <c r="C57" s="1440" t="s">
        <v>174</v>
      </c>
      <c r="D57" s="1421">
        <v>86384</v>
      </c>
      <c r="E57" s="1421">
        <v>0.9</v>
      </c>
      <c r="F57" s="1421">
        <v>200000</v>
      </c>
      <c r="G57" s="1421">
        <v>1</v>
      </c>
      <c r="H57" s="1421">
        <v>200000</v>
      </c>
      <c r="I57" s="1421">
        <v>1</v>
      </c>
      <c r="J57" s="1421">
        <v>0</v>
      </c>
      <c r="K57" s="1421">
        <v>0</v>
      </c>
      <c r="L57" s="1421">
        <v>0</v>
      </c>
      <c r="M57" s="1421">
        <v>200000</v>
      </c>
      <c r="N57" s="1423">
        <v>0</v>
      </c>
    </row>
    <row r="58" spans="1:14">
      <c r="A58" s="65"/>
      <c r="B58" s="1418" t="s">
        <v>175</v>
      </c>
      <c r="C58" s="1440" t="s">
        <v>176</v>
      </c>
      <c r="D58" s="1421">
        <v>0</v>
      </c>
      <c r="E58" s="1421">
        <v>0</v>
      </c>
      <c r="F58" s="1421">
        <v>0</v>
      </c>
      <c r="G58" s="1421">
        <v>0</v>
      </c>
      <c r="H58" s="1421">
        <v>0</v>
      </c>
      <c r="I58" s="1421">
        <v>0</v>
      </c>
      <c r="J58" s="1421">
        <v>0</v>
      </c>
      <c r="K58" s="1421">
        <v>0</v>
      </c>
      <c r="L58" s="1421">
        <v>0</v>
      </c>
      <c r="M58" s="1421"/>
      <c r="N58" s="1423">
        <v>0</v>
      </c>
    </row>
    <row r="59" spans="1:14" ht="25.5">
      <c r="A59" s="65"/>
      <c r="B59" s="1418"/>
      <c r="C59" s="1431" t="s">
        <v>56</v>
      </c>
      <c r="D59" s="1428">
        <v>86384</v>
      </c>
      <c r="E59" s="1428">
        <v>0.9</v>
      </c>
      <c r="F59" s="1428">
        <v>200000</v>
      </c>
      <c r="G59" s="1428">
        <v>1.1000000000000001</v>
      </c>
      <c r="H59" s="1428">
        <v>200000</v>
      </c>
      <c r="I59" s="1428">
        <v>1.1000000000000001</v>
      </c>
      <c r="J59" s="1428">
        <v>0</v>
      </c>
      <c r="K59" s="1428">
        <v>0</v>
      </c>
      <c r="L59" s="1428">
        <v>0</v>
      </c>
      <c r="M59" s="1428">
        <v>200000</v>
      </c>
      <c r="N59" s="1429">
        <v>0</v>
      </c>
    </row>
    <row r="60" spans="1:14">
      <c r="A60" s="65"/>
      <c r="B60" s="1418" t="s">
        <v>65</v>
      </c>
      <c r="C60" s="1440" t="s">
        <v>66</v>
      </c>
      <c r="D60" s="1421"/>
      <c r="E60" s="1421"/>
      <c r="F60" s="1421"/>
      <c r="G60" s="1421"/>
      <c r="H60" s="1421"/>
      <c r="I60" s="1421"/>
      <c r="J60" s="1421"/>
      <c r="K60" s="1421"/>
      <c r="L60" s="1421"/>
      <c r="M60" s="1421"/>
      <c r="N60" s="1423"/>
    </row>
    <row r="61" spans="1:14" ht="27" customHeight="1">
      <c r="A61" s="65"/>
      <c r="B61" s="1418"/>
      <c r="C61" s="1431" t="s">
        <v>57</v>
      </c>
      <c r="D61" s="1428">
        <v>0</v>
      </c>
      <c r="E61" s="1428">
        <v>0</v>
      </c>
      <c r="F61" s="1428">
        <v>0</v>
      </c>
      <c r="G61" s="1428">
        <v>0</v>
      </c>
      <c r="H61" s="1428">
        <v>0</v>
      </c>
      <c r="I61" s="1428">
        <v>0</v>
      </c>
      <c r="J61" s="1428">
        <v>0</v>
      </c>
      <c r="K61" s="1428">
        <v>0</v>
      </c>
      <c r="L61" s="1428">
        <v>0</v>
      </c>
      <c r="M61" s="1428">
        <v>0</v>
      </c>
      <c r="N61" s="1429">
        <v>0</v>
      </c>
    </row>
    <row r="62" spans="1:14">
      <c r="A62" s="65"/>
      <c r="B62" s="1418" t="s">
        <v>65</v>
      </c>
      <c r="C62" s="1440" t="s">
        <v>66</v>
      </c>
      <c r="D62" s="1421"/>
      <c r="E62" s="1421"/>
      <c r="F62" s="1421"/>
      <c r="G62" s="1421"/>
      <c r="H62" s="1421"/>
      <c r="I62" s="1421"/>
      <c r="J62" s="1421"/>
      <c r="K62" s="1421"/>
      <c r="L62" s="1421"/>
      <c r="M62" s="1421"/>
      <c r="N62" s="1423"/>
    </row>
    <row r="63" spans="1:14">
      <c r="A63" s="65"/>
      <c r="B63" s="1418" t="s">
        <v>65</v>
      </c>
      <c r="C63" s="1440" t="s">
        <v>66</v>
      </c>
      <c r="D63" s="1421"/>
      <c r="E63" s="1421"/>
      <c r="F63" s="1421"/>
      <c r="G63" s="1421"/>
      <c r="H63" s="1421"/>
      <c r="I63" s="1421"/>
      <c r="J63" s="1421"/>
      <c r="K63" s="1421"/>
      <c r="L63" s="1421"/>
      <c r="M63" s="1421"/>
      <c r="N63" s="1423"/>
    </row>
    <row r="64" spans="1:14" ht="15.75" thickBot="1">
      <c r="A64" s="65"/>
      <c r="B64" s="1418"/>
      <c r="C64" s="1441" t="s">
        <v>62</v>
      </c>
      <c r="D64" s="1442">
        <v>14961916</v>
      </c>
      <c r="E64" s="1442"/>
      <c r="F64" s="1442">
        <v>19310000</v>
      </c>
      <c r="G64" s="1442"/>
      <c r="H64" s="1442">
        <v>19410000</v>
      </c>
      <c r="I64" s="1442"/>
      <c r="J64" s="1442">
        <v>100000</v>
      </c>
      <c r="K64" s="1442">
        <v>6113488</v>
      </c>
      <c r="L64" s="1442"/>
      <c r="M64" s="1442">
        <v>13296512</v>
      </c>
      <c r="N64" s="1443"/>
    </row>
    <row r="65" spans="1:19" ht="15.75" thickTop="1">
      <c r="A65" s="65"/>
      <c r="B65" s="2468"/>
      <c r="C65" s="2468"/>
      <c r="D65" s="2468"/>
      <c r="E65" s="2468"/>
      <c r="F65" s="2468"/>
      <c r="G65" s="2468"/>
      <c r="H65" s="2468"/>
      <c r="I65" s="2468"/>
      <c r="J65" s="2468"/>
      <c r="K65" s="2468"/>
      <c r="L65" s="2468"/>
      <c r="M65" s="2468"/>
      <c r="N65" s="2468"/>
    </row>
    <row r="66" spans="1:19">
      <c r="A66" s="65"/>
      <c r="B66" s="1406"/>
      <c r="C66" s="65"/>
      <c r="D66" s="65"/>
      <c r="E66" s="65"/>
      <c r="F66" s="65"/>
      <c r="G66" s="65"/>
      <c r="H66" s="65"/>
      <c r="I66" s="65"/>
      <c r="J66" s="65"/>
      <c r="K66" s="65"/>
      <c r="L66" s="65"/>
      <c r="M66" s="65"/>
      <c r="N66" s="65"/>
    </row>
    <row r="69" spans="1:19">
      <c r="B69" s="2481" t="s">
        <v>68</v>
      </c>
      <c r="C69" s="2481"/>
      <c r="D69" s="2481"/>
      <c r="E69" s="2481"/>
      <c r="F69" s="2481"/>
      <c r="G69" s="2481"/>
      <c r="H69" s="2481"/>
      <c r="I69" s="2481"/>
      <c r="J69" s="2481"/>
      <c r="K69" s="2481"/>
      <c r="L69" s="2481"/>
      <c r="M69" s="2481"/>
      <c r="N69" s="2481"/>
      <c r="O69" s="2481"/>
      <c r="P69" s="2481"/>
      <c r="Q69" s="2481"/>
      <c r="R69" s="2481"/>
      <c r="S69" s="65"/>
    </row>
    <row r="70" spans="1:19" ht="15.75" thickBot="1">
      <c r="B70" s="1444" t="s">
        <v>602</v>
      </c>
      <c r="C70" s="1444"/>
      <c r="D70" s="1444"/>
      <c r="E70" s="1444"/>
      <c r="F70" s="1444"/>
      <c r="G70" s="1444"/>
      <c r="H70" s="1444"/>
      <c r="I70" s="1444"/>
      <c r="J70" s="1444"/>
      <c r="K70" s="1444"/>
      <c r="L70" s="1444"/>
      <c r="M70" s="1444"/>
      <c r="N70" s="1444"/>
      <c r="O70" s="1444"/>
      <c r="P70" s="1444"/>
      <c r="Q70" s="1444"/>
      <c r="R70" s="1444"/>
      <c r="S70" s="1445"/>
    </row>
    <row r="71" spans="1:19" ht="15.75" thickTop="1">
      <c r="B71" s="2469" t="s">
        <v>0</v>
      </c>
      <c r="C71" s="2472" t="s">
        <v>28</v>
      </c>
      <c r="D71" s="2472" t="s">
        <v>45</v>
      </c>
      <c r="E71" s="2472" t="s">
        <v>1</v>
      </c>
      <c r="F71" s="2472" t="s">
        <v>2</v>
      </c>
      <c r="G71" s="2472" t="s">
        <v>3</v>
      </c>
      <c r="H71" s="2476" t="s">
        <v>4</v>
      </c>
      <c r="I71" s="2482" t="s">
        <v>5</v>
      </c>
      <c r="J71" s="2483"/>
      <c r="K71" s="2483"/>
      <c r="L71" s="2483"/>
      <c r="M71" s="2483"/>
      <c r="N71" s="2483"/>
      <c r="O71" s="2483"/>
      <c r="P71" s="2483"/>
      <c r="Q71" s="2483"/>
      <c r="R71" s="1446"/>
      <c r="S71" s="1447"/>
    </row>
    <row r="72" spans="1:19" ht="43.5" customHeight="1">
      <c r="B72" s="2470"/>
      <c r="C72" s="2473"/>
      <c r="D72" s="2473"/>
      <c r="E72" s="2473"/>
      <c r="F72" s="2473"/>
      <c r="G72" s="2475"/>
      <c r="H72" s="2477"/>
      <c r="I72" s="1448" t="s">
        <v>365</v>
      </c>
      <c r="J72" s="1448" t="s">
        <v>366</v>
      </c>
      <c r="K72" s="1448" t="s">
        <v>358</v>
      </c>
      <c r="L72" s="1448" t="s">
        <v>359</v>
      </c>
      <c r="M72" s="1448" t="s">
        <v>360</v>
      </c>
      <c r="N72" s="1448" t="s">
        <v>361</v>
      </c>
      <c r="O72" s="1448" t="s">
        <v>362</v>
      </c>
      <c r="P72" s="1448" t="s">
        <v>363</v>
      </c>
      <c r="Q72" s="1449" t="s">
        <v>364</v>
      </c>
      <c r="R72" s="1450" t="s">
        <v>6</v>
      </c>
      <c r="S72" s="1451"/>
    </row>
    <row r="73" spans="1:19" ht="51">
      <c r="B73" s="2471"/>
      <c r="C73" s="2474"/>
      <c r="D73" s="2474"/>
      <c r="E73" s="2474"/>
      <c r="F73" s="2474"/>
      <c r="G73" s="1452" t="s">
        <v>7</v>
      </c>
      <c r="H73" s="2478"/>
      <c r="I73" s="1453" t="s">
        <v>69</v>
      </c>
      <c r="J73" s="1453" t="s">
        <v>70</v>
      </c>
      <c r="K73" s="1453" t="s">
        <v>8</v>
      </c>
      <c r="L73" s="1453" t="s">
        <v>71</v>
      </c>
      <c r="M73" s="1453" t="s">
        <v>72</v>
      </c>
      <c r="N73" s="1453" t="s">
        <v>73</v>
      </c>
      <c r="O73" s="1453" t="s">
        <v>74</v>
      </c>
      <c r="P73" s="1453" t="s">
        <v>75</v>
      </c>
      <c r="Q73" s="1454" t="s">
        <v>9</v>
      </c>
      <c r="R73" s="1455" t="s">
        <v>6</v>
      </c>
      <c r="S73" s="1456"/>
    </row>
    <row r="74" spans="1:19" ht="33" customHeight="1">
      <c r="B74" s="234">
        <v>14</v>
      </c>
      <c r="C74" s="235">
        <v>1160</v>
      </c>
      <c r="D74" s="236" t="s">
        <v>170</v>
      </c>
      <c r="E74" s="237">
        <v>1</v>
      </c>
      <c r="F74" s="663" t="s">
        <v>10</v>
      </c>
      <c r="G74" s="237">
        <v>2026</v>
      </c>
      <c r="H74" s="238" t="s">
        <v>11</v>
      </c>
      <c r="I74" s="662">
        <v>0</v>
      </c>
      <c r="J74" s="662">
        <v>200000</v>
      </c>
      <c r="K74" s="662">
        <v>13390000</v>
      </c>
      <c r="L74" s="662">
        <v>2280000</v>
      </c>
      <c r="M74" s="662">
        <v>3440000</v>
      </c>
      <c r="N74" s="662">
        <v>0</v>
      </c>
      <c r="O74" s="662">
        <v>0</v>
      </c>
      <c r="P74" s="662">
        <v>0</v>
      </c>
      <c r="Q74" s="1457">
        <v>0</v>
      </c>
      <c r="R74" s="1458">
        <v>19310000</v>
      </c>
      <c r="S74" s="1459"/>
    </row>
    <row r="75" spans="1:19" ht="25.5">
      <c r="B75" s="234">
        <v>14</v>
      </c>
      <c r="C75" s="235">
        <v>1160</v>
      </c>
      <c r="D75" s="236" t="s">
        <v>170</v>
      </c>
      <c r="E75" s="237">
        <v>1</v>
      </c>
      <c r="F75" s="663" t="s">
        <v>10</v>
      </c>
      <c r="G75" s="237">
        <v>2026</v>
      </c>
      <c r="H75" s="238" t="s">
        <v>12</v>
      </c>
      <c r="I75" s="662">
        <v>0</v>
      </c>
      <c r="J75" s="662">
        <v>200000</v>
      </c>
      <c r="K75" s="662">
        <v>13390000</v>
      </c>
      <c r="L75" s="662">
        <v>2280000</v>
      </c>
      <c r="M75" s="662">
        <v>3416000</v>
      </c>
      <c r="N75" s="662">
        <v>0</v>
      </c>
      <c r="O75" s="662">
        <v>0</v>
      </c>
      <c r="P75" s="662">
        <v>0</v>
      </c>
      <c r="Q75" s="1457">
        <v>124000</v>
      </c>
      <c r="R75" s="1458">
        <v>19410000</v>
      </c>
      <c r="S75" s="1459"/>
    </row>
    <row r="76" spans="1:19" ht="25.5">
      <c r="B76" s="234">
        <v>14</v>
      </c>
      <c r="C76" s="235">
        <v>1160</v>
      </c>
      <c r="D76" s="236" t="s">
        <v>170</v>
      </c>
      <c r="E76" s="237">
        <v>1</v>
      </c>
      <c r="F76" s="663" t="s">
        <v>10</v>
      </c>
      <c r="G76" s="237">
        <v>2026</v>
      </c>
      <c r="H76" s="238" t="s">
        <v>13</v>
      </c>
      <c r="I76" s="662">
        <v>0</v>
      </c>
      <c r="J76" s="662">
        <v>0</v>
      </c>
      <c r="K76" s="662">
        <v>4676944</v>
      </c>
      <c r="L76" s="662">
        <v>770573</v>
      </c>
      <c r="M76" s="662">
        <v>661971</v>
      </c>
      <c r="N76" s="662">
        <v>0</v>
      </c>
      <c r="O76" s="662">
        <v>0</v>
      </c>
      <c r="P76" s="662">
        <v>0</v>
      </c>
      <c r="Q76" s="1457">
        <v>4000</v>
      </c>
      <c r="R76" s="1458">
        <v>6113488</v>
      </c>
      <c r="S76" s="1459"/>
    </row>
    <row r="77" spans="1:19" ht="25.5">
      <c r="B77" s="234">
        <v>14</v>
      </c>
      <c r="C77" s="235">
        <v>1160</v>
      </c>
      <c r="D77" s="236" t="s">
        <v>170</v>
      </c>
      <c r="E77" s="237">
        <v>1</v>
      </c>
      <c r="F77" s="663" t="s">
        <v>10</v>
      </c>
      <c r="G77" s="237">
        <v>2026</v>
      </c>
      <c r="H77" s="238" t="s">
        <v>14</v>
      </c>
      <c r="I77" s="662">
        <v>0</v>
      </c>
      <c r="J77" s="662">
        <v>0</v>
      </c>
      <c r="K77" s="662">
        <v>0</v>
      </c>
      <c r="L77" s="662">
        <v>0</v>
      </c>
      <c r="M77" s="662">
        <v>0</v>
      </c>
      <c r="N77" s="662">
        <v>0</v>
      </c>
      <c r="O77" s="662">
        <v>0</v>
      </c>
      <c r="P77" s="662">
        <v>0</v>
      </c>
      <c r="Q77" s="1457">
        <v>0</v>
      </c>
      <c r="R77" s="1458">
        <v>0</v>
      </c>
      <c r="S77" s="1459"/>
    </row>
    <row r="78" spans="1:19" ht="25.5">
      <c r="B78" s="234">
        <v>14</v>
      </c>
      <c r="C78" s="235">
        <v>1160</v>
      </c>
      <c r="D78" s="236" t="s">
        <v>170</v>
      </c>
      <c r="E78" s="237"/>
      <c r="F78" s="663" t="s">
        <v>6</v>
      </c>
      <c r="G78" s="237">
        <v>2026</v>
      </c>
      <c r="H78" s="238" t="s">
        <v>11</v>
      </c>
      <c r="I78" s="662">
        <v>0</v>
      </c>
      <c r="J78" s="662">
        <v>200000</v>
      </c>
      <c r="K78" s="662">
        <v>13390000</v>
      </c>
      <c r="L78" s="662">
        <v>2280000</v>
      </c>
      <c r="M78" s="662">
        <v>3440000</v>
      </c>
      <c r="N78" s="662">
        <v>0</v>
      </c>
      <c r="O78" s="662">
        <v>0</v>
      </c>
      <c r="P78" s="662">
        <v>0</v>
      </c>
      <c r="Q78" s="1457">
        <v>0</v>
      </c>
      <c r="R78" s="1458">
        <v>19310000</v>
      </c>
      <c r="S78" s="1459"/>
    </row>
    <row r="79" spans="1:19" ht="25.5">
      <c r="B79" s="234">
        <v>14</v>
      </c>
      <c r="C79" s="235">
        <v>1160</v>
      </c>
      <c r="D79" s="236" t="s">
        <v>170</v>
      </c>
      <c r="E79" s="237"/>
      <c r="F79" s="663" t="s">
        <v>6</v>
      </c>
      <c r="G79" s="237">
        <v>2026</v>
      </c>
      <c r="H79" s="238" t="s">
        <v>12</v>
      </c>
      <c r="I79" s="662">
        <v>0</v>
      </c>
      <c r="J79" s="662">
        <v>200000</v>
      </c>
      <c r="K79" s="662">
        <v>13390000</v>
      </c>
      <c r="L79" s="662">
        <v>2280000</v>
      </c>
      <c r="M79" s="662">
        <v>3416000</v>
      </c>
      <c r="N79" s="662">
        <v>0</v>
      </c>
      <c r="O79" s="662">
        <v>0</v>
      </c>
      <c r="P79" s="662">
        <v>0</v>
      </c>
      <c r="Q79" s="1457">
        <v>124000</v>
      </c>
      <c r="R79" s="1458">
        <v>19410000</v>
      </c>
      <c r="S79" s="1459"/>
    </row>
    <row r="80" spans="1:19" ht="25.5">
      <c r="B80" s="234">
        <v>14</v>
      </c>
      <c r="C80" s="235">
        <v>1160</v>
      </c>
      <c r="D80" s="236" t="s">
        <v>170</v>
      </c>
      <c r="E80" s="237"/>
      <c r="F80" s="663" t="s">
        <v>6</v>
      </c>
      <c r="G80" s="237">
        <v>2026</v>
      </c>
      <c r="H80" s="238" t="s">
        <v>13</v>
      </c>
      <c r="I80" s="662">
        <v>0</v>
      </c>
      <c r="J80" s="662">
        <v>0</v>
      </c>
      <c r="K80" s="240">
        <v>4676944</v>
      </c>
      <c r="L80" s="240">
        <v>770573</v>
      </c>
      <c r="M80" s="240">
        <v>661971</v>
      </c>
      <c r="N80" s="662">
        <v>0</v>
      </c>
      <c r="O80" s="662">
        <v>0</v>
      </c>
      <c r="P80" s="662">
        <v>0</v>
      </c>
      <c r="Q80" s="1457">
        <v>4000</v>
      </c>
      <c r="R80" s="1458">
        <v>6113488</v>
      </c>
      <c r="S80" s="1459"/>
    </row>
    <row r="81" spans="2:19" ht="25.5">
      <c r="B81" s="234">
        <v>14</v>
      </c>
      <c r="C81" s="235">
        <v>1160</v>
      </c>
      <c r="D81" s="236" t="s">
        <v>170</v>
      </c>
      <c r="E81" s="260"/>
      <c r="F81" s="663" t="s">
        <v>6</v>
      </c>
      <c r="G81" s="237">
        <v>2026</v>
      </c>
      <c r="H81" s="238" t="s">
        <v>14</v>
      </c>
      <c r="I81" s="662">
        <v>0</v>
      </c>
      <c r="J81" s="662">
        <v>0</v>
      </c>
      <c r="K81" s="662">
        <v>0</v>
      </c>
      <c r="L81" s="662">
        <v>0</v>
      </c>
      <c r="M81" s="662">
        <v>0</v>
      </c>
      <c r="N81" s="662">
        <v>0</v>
      </c>
      <c r="O81" s="662">
        <v>0</v>
      </c>
      <c r="P81" s="662">
        <v>0</v>
      </c>
      <c r="Q81" s="1457">
        <v>0</v>
      </c>
      <c r="R81" s="1458">
        <v>0</v>
      </c>
      <c r="S81" s="1459"/>
    </row>
    <row r="82" spans="2:19" ht="21.75" customHeight="1">
      <c r="B82" s="234">
        <v>14</v>
      </c>
      <c r="C82" s="235">
        <v>1160</v>
      </c>
      <c r="D82" s="1460" t="s">
        <v>15</v>
      </c>
      <c r="E82" s="262"/>
      <c r="F82" s="1461"/>
      <c r="G82" s="237">
        <v>2026</v>
      </c>
      <c r="H82" s="238"/>
      <c r="I82" s="662">
        <v>0</v>
      </c>
      <c r="J82" s="662">
        <v>200000</v>
      </c>
      <c r="K82" s="662">
        <v>8713056</v>
      </c>
      <c r="L82" s="662">
        <v>1509427</v>
      </c>
      <c r="M82" s="662">
        <v>2754029</v>
      </c>
      <c r="N82" s="662">
        <v>0</v>
      </c>
      <c r="O82" s="662">
        <v>0</v>
      </c>
      <c r="P82" s="662">
        <v>0</v>
      </c>
      <c r="Q82" s="1457">
        <v>120000</v>
      </c>
      <c r="R82" s="1458">
        <v>13296512</v>
      </c>
      <c r="S82" s="1459"/>
    </row>
    <row r="83" spans="2:19" ht="21" customHeight="1">
      <c r="B83" s="234">
        <v>14</v>
      </c>
      <c r="C83" s="235">
        <v>1160</v>
      </c>
      <c r="D83" s="241" t="s">
        <v>16</v>
      </c>
      <c r="E83" s="1462"/>
      <c r="F83" s="663"/>
      <c r="G83" s="237">
        <v>2026</v>
      </c>
      <c r="H83" s="238"/>
      <c r="I83" s="662">
        <v>0</v>
      </c>
      <c r="J83" s="662">
        <v>0</v>
      </c>
      <c r="K83" s="662">
        <v>34.928633308439132</v>
      </c>
      <c r="L83" s="662">
        <v>33.797061403508771</v>
      </c>
      <c r="M83" s="662">
        <v>19.378542154566745</v>
      </c>
      <c r="N83" s="662">
        <v>0</v>
      </c>
      <c r="O83" s="662">
        <v>0</v>
      </c>
      <c r="P83" s="662">
        <v>0</v>
      </c>
      <c r="Q83" s="1457">
        <v>3.225806451612903</v>
      </c>
      <c r="R83" s="1458">
        <v>31.496589386913961</v>
      </c>
      <c r="S83" s="1459"/>
    </row>
    <row r="86" spans="2:19" ht="15.75">
      <c r="B86" s="2451" t="s">
        <v>78</v>
      </c>
      <c r="C86" s="2451"/>
      <c r="D86" s="2451"/>
      <c r="E86" s="2451"/>
      <c r="F86" s="2451"/>
      <c r="G86" s="2451"/>
      <c r="H86" s="2451"/>
      <c r="I86" s="2451"/>
      <c r="J86" s="2451"/>
      <c r="K86" s="2451"/>
      <c r="L86" s="2451"/>
      <c r="M86" s="2451"/>
      <c r="N86" s="2451"/>
      <c r="O86" s="2451"/>
      <c r="P86" s="2451"/>
      <c r="Q86" s="2451"/>
      <c r="R86" s="2451"/>
      <c r="S86" s="2451"/>
    </row>
    <row r="87" spans="2:19" ht="15.75">
      <c r="B87" s="2495" t="s">
        <v>602</v>
      </c>
      <c r="C87" s="2495"/>
      <c r="D87" s="2495"/>
      <c r="E87" s="2495"/>
      <c r="F87" s="2495"/>
      <c r="G87" s="2495"/>
      <c r="H87" s="2495"/>
      <c r="I87" s="2495"/>
      <c r="J87" s="2495"/>
      <c r="K87" s="2495"/>
      <c r="L87" s="2495"/>
      <c r="M87" s="2495"/>
      <c r="N87" s="2495"/>
      <c r="O87" s="2495"/>
      <c r="P87" s="2495"/>
      <c r="Q87" s="2495"/>
      <c r="R87" s="2495"/>
      <c r="S87" s="2495"/>
    </row>
    <row r="88" spans="2:19" ht="15.75" thickBot="1">
      <c r="B88" s="2452" t="s">
        <v>17</v>
      </c>
      <c r="C88" s="2452"/>
      <c r="D88" s="2452"/>
      <c r="E88" s="2452"/>
      <c r="F88" s="2452"/>
      <c r="G88" s="2452"/>
      <c r="H88" s="2452"/>
      <c r="I88" s="2452"/>
      <c r="J88" s="2452"/>
      <c r="K88" s="2452"/>
      <c r="L88" s="2452"/>
      <c r="M88" s="2452"/>
      <c r="N88" s="2452"/>
      <c r="O88" s="2452"/>
      <c r="P88" s="2452"/>
      <c r="Q88" s="2452"/>
      <c r="R88" s="2452"/>
      <c r="S88" s="2452"/>
    </row>
    <row r="89" spans="2:19" ht="26.25" thickTop="1">
      <c r="B89" s="1463" t="s">
        <v>376</v>
      </c>
      <c r="C89" s="2490" t="s">
        <v>19</v>
      </c>
      <c r="D89" s="2490"/>
      <c r="E89" s="2490"/>
      <c r="F89" s="1464" t="s">
        <v>20</v>
      </c>
      <c r="G89" s="2513" t="s">
        <v>337</v>
      </c>
      <c r="H89" s="2513"/>
      <c r="I89" s="2513"/>
      <c r="J89" s="2513"/>
      <c r="K89" s="2513"/>
      <c r="L89" s="2513"/>
      <c r="M89" s="2513"/>
      <c r="N89" s="2513"/>
      <c r="O89" s="2513"/>
      <c r="P89" s="2513"/>
      <c r="Q89" s="2513"/>
      <c r="R89" s="2513"/>
      <c r="S89" s="2513"/>
    </row>
    <row r="90" spans="2:19">
      <c r="B90" s="1465" t="s">
        <v>377</v>
      </c>
      <c r="C90" s="2491" t="s">
        <v>170</v>
      </c>
      <c r="D90" s="2491"/>
      <c r="E90" s="2491"/>
      <c r="F90" s="1466" t="s">
        <v>49</v>
      </c>
      <c r="G90" s="2514" t="s">
        <v>352</v>
      </c>
      <c r="H90" s="2514"/>
      <c r="I90" s="2514"/>
      <c r="J90" s="2514"/>
      <c r="K90" s="2514"/>
      <c r="L90" s="2514"/>
      <c r="M90" s="2514"/>
      <c r="N90" s="2514"/>
      <c r="O90" s="2514"/>
      <c r="P90" s="2514"/>
      <c r="Q90" s="2514"/>
      <c r="R90" s="2514"/>
      <c r="S90" s="2514"/>
    </row>
    <row r="91" spans="2:19">
      <c r="B91" s="2492" t="s">
        <v>79</v>
      </c>
      <c r="C91" s="2493" t="s">
        <v>80</v>
      </c>
      <c r="D91" s="2494" t="s">
        <v>81</v>
      </c>
      <c r="E91" s="2462" t="s">
        <v>51</v>
      </c>
      <c r="F91" s="2462"/>
      <c r="G91" s="2462"/>
      <c r="H91" s="2462" t="s">
        <v>82</v>
      </c>
      <c r="I91" s="2462"/>
      <c r="J91" s="2462"/>
      <c r="K91" s="2462" t="s">
        <v>82</v>
      </c>
      <c r="L91" s="2462"/>
      <c r="M91" s="2462"/>
      <c r="N91" s="2462" t="s">
        <v>82</v>
      </c>
      <c r="O91" s="2462"/>
      <c r="P91" s="2462"/>
      <c r="Q91" s="2515" t="s">
        <v>83</v>
      </c>
      <c r="R91" s="2515"/>
      <c r="S91" s="2515"/>
    </row>
    <row r="92" spans="2:19" ht="63.75">
      <c r="B92" s="2492"/>
      <c r="C92" s="2493"/>
      <c r="D92" s="2494"/>
      <c r="E92" s="1411" t="s">
        <v>380</v>
      </c>
      <c r="F92" s="1467" t="s">
        <v>381</v>
      </c>
      <c r="G92" s="1414" t="s">
        <v>382</v>
      </c>
      <c r="H92" s="1413" t="s">
        <v>383</v>
      </c>
      <c r="I92" s="1467" t="s">
        <v>384</v>
      </c>
      <c r="J92" s="1468" t="s">
        <v>385</v>
      </c>
      <c r="K92" s="1413" t="s">
        <v>386</v>
      </c>
      <c r="L92" s="1467" t="s">
        <v>84</v>
      </c>
      <c r="M92" s="1468" t="s">
        <v>85</v>
      </c>
      <c r="N92" s="1413" t="s">
        <v>86</v>
      </c>
      <c r="O92" s="1467" t="s">
        <v>87</v>
      </c>
      <c r="P92" s="1468" t="s">
        <v>88</v>
      </c>
      <c r="Q92" s="1413" t="s">
        <v>89</v>
      </c>
      <c r="R92" s="1467" t="s">
        <v>90</v>
      </c>
      <c r="S92" s="1469" t="s">
        <v>91</v>
      </c>
    </row>
    <row r="93" spans="2:19" ht="15.75" thickBot="1">
      <c r="B93" s="1470"/>
      <c r="C93" s="1416"/>
      <c r="D93" s="1416"/>
      <c r="E93" s="1416" t="s">
        <v>341</v>
      </c>
      <c r="F93" s="1416" t="s">
        <v>342</v>
      </c>
      <c r="G93" s="1416" t="s">
        <v>343</v>
      </c>
      <c r="H93" s="1416" t="s">
        <v>344</v>
      </c>
      <c r="I93" s="1416" t="s">
        <v>345</v>
      </c>
      <c r="J93" s="1416" t="s">
        <v>346</v>
      </c>
      <c r="K93" s="1416" t="s">
        <v>387</v>
      </c>
      <c r="L93" s="1416" t="s">
        <v>347</v>
      </c>
      <c r="M93" s="1416" t="s">
        <v>348</v>
      </c>
      <c r="N93" s="1416" t="s">
        <v>388</v>
      </c>
      <c r="O93" s="1416" t="s">
        <v>389</v>
      </c>
      <c r="P93" s="1416" t="s">
        <v>390</v>
      </c>
      <c r="Q93" s="1416" t="s">
        <v>391</v>
      </c>
      <c r="R93" s="1416" t="s">
        <v>392</v>
      </c>
      <c r="S93" s="1417" t="s">
        <v>393</v>
      </c>
    </row>
    <row r="94" spans="2:19" ht="15.75" thickTop="1">
      <c r="B94" s="2516" t="s">
        <v>92</v>
      </c>
      <c r="C94" s="2516"/>
      <c r="D94" s="242"/>
      <c r="E94" s="243"/>
      <c r="F94" s="242"/>
      <c r="G94" s="243"/>
      <c r="H94" s="242"/>
      <c r="I94" s="243"/>
      <c r="J94" s="244"/>
      <c r="K94" s="242"/>
      <c r="L94" s="243"/>
      <c r="M94" s="244"/>
      <c r="N94" s="242"/>
      <c r="O94" s="243"/>
      <c r="P94" s="244"/>
      <c r="Q94" s="242"/>
      <c r="R94" s="243"/>
      <c r="S94" s="245"/>
    </row>
    <row r="95" spans="2:19">
      <c r="B95" s="246" t="s">
        <v>171</v>
      </c>
      <c r="C95" s="247" t="s">
        <v>172</v>
      </c>
      <c r="D95" s="248" t="s">
        <v>166</v>
      </c>
      <c r="E95" s="249">
        <v>26</v>
      </c>
      <c r="F95" s="249">
        <v>14875532</v>
      </c>
      <c r="G95" s="249">
        <v>572135.84615384613</v>
      </c>
      <c r="H95" s="249">
        <v>20</v>
      </c>
      <c r="I95" s="249">
        <v>19110000</v>
      </c>
      <c r="J95" s="249">
        <v>955500</v>
      </c>
      <c r="K95" s="249">
        <v>20</v>
      </c>
      <c r="L95" s="249">
        <v>19210000</v>
      </c>
      <c r="M95" s="249">
        <v>960500</v>
      </c>
      <c r="N95" s="249">
        <v>3</v>
      </c>
      <c r="O95" s="249">
        <v>6113488</v>
      </c>
      <c r="P95" s="249">
        <v>2037829.3333333333</v>
      </c>
      <c r="Q95" s="249">
        <v>1465693.487179487</v>
      </c>
      <c r="R95" s="249">
        <v>1082329.3333333333</v>
      </c>
      <c r="S95" s="250">
        <v>1077329.3333333333</v>
      </c>
    </row>
    <row r="96" spans="2:19">
      <c r="B96" s="246" t="s">
        <v>173</v>
      </c>
      <c r="C96" s="247" t="s">
        <v>174</v>
      </c>
      <c r="D96" s="248" t="s">
        <v>166</v>
      </c>
      <c r="E96" s="249">
        <v>1</v>
      </c>
      <c r="F96" s="251">
        <v>86384</v>
      </c>
      <c r="G96" s="251">
        <v>86384</v>
      </c>
      <c r="H96" s="251">
        <v>1</v>
      </c>
      <c r="I96" s="249">
        <v>100000</v>
      </c>
      <c r="J96" s="249">
        <v>100000</v>
      </c>
      <c r="K96" s="251">
        <v>1</v>
      </c>
      <c r="L96" s="249">
        <v>100000</v>
      </c>
      <c r="M96" s="249">
        <v>100000</v>
      </c>
      <c r="N96" s="251">
        <v>0</v>
      </c>
      <c r="O96" s="249">
        <v>0</v>
      </c>
      <c r="P96" s="249">
        <v>0</v>
      </c>
      <c r="Q96" s="249">
        <v>-86384</v>
      </c>
      <c r="R96" s="249">
        <v>-100000</v>
      </c>
      <c r="S96" s="250">
        <v>-186384</v>
      </c>
    </row>
    <row r="97" spans="2:20">
      <c r="B97" s="246" t="s">
        <v>479</v>
      </c>
      <c r="C97" s="247" t="s">
        <v>176</v>
      </c>
      <c r="D97" s="248" t="s">
        <v>166</v>
      </c>
      <c r="E97" s="249">
        <v>0</v>
      </c>
      <c r="F97" s="249">
        <v>0</v>
      </c>
      <c r="G97" s="249">
        <v>0</v>
      </c>
      <c r="H97" s="249">
        <v>1</v>
      </c>
      <c r="I97" s="249">
        <v>100000</v>
      </c>
      <c r="J97" s="249">
        <v>100000</v>
      </c>
      <c r="K97" s="249">
        <v>1</v>
      </c>
      <c r="L97" s="249">
        <v>100000</v>
      </c>
      <c r="M97" s="249">
        <v>100000</v>
      </c>
      <c r="N97" s="249">
        <v>0</v>
      </c>
      <c r="O97" s="249">
        <v>0</v>
      </c>
      <c r="P97" s="249">
        <v>0</v>
      </c>
      <c r="Q97" s="249">
        <v>0</v>
      </c>
      <c r="R97" s="249">
        <v>-100000</v>
      </c>
      <c r="S97" s="250">
        <v>-100000</v>
      </c>
    </row>
    <row r="98" spans="2:20" ht="15.75" thickBot="1">
      <c r="B98" s="2517" t="s">
        <v>97</v>
      </c>
      <c r="C98" s="2517"/>
      <c r="D98" s="252"/>
      <c r="E98" s="253"/>
      <c r="F98" s="254">
        <v>14961916</v>
      </c>
      <c r="G98" s="253"/>
      <c r="H98" s="254"/>
      <c r="I98" s="253">
        <v>19310000</v>
      </c>
      <c r="J98" s="255"/>
      <c r="K98" s="254"/>
      <c r="L98" s="253">
        <v>19410000</v>
      </c>
      <c r="M98" s="255"/>
      <c r="N98" s="254"/>
      <c r="O98" s="253">
        <v>6113488</v>
      </c>
      <c r="P98" s="255"/>
      <c r="Q98" s="254"/>
      <c r="R98" s="253"/>
      <c r="S98" s="256"/>
    </row>
    <row r="99" spans="2:20" ht="15.75" thickTop="1">
      <c r="B99" s="2468" t="s">
        <v>98</v>
      </c>
      <c r="C99" s="2468"/>
      <c r="D99" s="2468"/>
      <c r="E99" s="2468"/>
      <c r="F99" s="2468"/>
      <c r="G99" s="2468"/>
      <c r="H99" s="2468"/>
      <c r="I99" s="2468"/>
      <c r="J99" s="2468"/>
      <c r="K99" s="2468"/>
      <c r="L99" s="2468"/>
      <c r="M99" s="2468"/>
      <c r="N99" s="2468"/>
      <c r="O99" s="2468"/>
      <c r="P99" s="2468"/>
      <c r="Q99" s="2468"/>
      <c r="R99" s="2468"/>
      <c r="S99" s="2468"/>
    </row>
    <row r="100" spans="2:20">
      <c r="B100" s="1406"/>
      <c r="C100" s="65"/>
      <c r="D100" s="65"/>
      <c r="E100" s="65"/>
      <c r="F100" s="65"/>
      <c r="G100" s="65"/>
      <c r="H100" s="65"/>
      <c r="I100" s="65"/>
      <c r="J100" s="65"/>
      <c r="K100" s="65"/>
      <c r="L100" s="65"/>
      <c r="M100" s="65"/>
      <c r="N100" s="65"/>
      <c r="O100" s="65"/>
      <c r="P100" s="65"/>
      <c r="Q100" s="65"/>
      <c r="R100" s="65"/>
      <c r="S100" s="65"/>
    </row>
    <row r="102" spans="2:20">
      <c r="B102" s="1822" t="s">
        <v>138</v>
      </c>
      <c r="C102" s="1822"/>
      <c r="D102" s="1822"/>
      <c r="E102" s="1822"/>
      <c r="F102" s="1822"/>
      <c r="G102" s="1822"/>
      <c r="H102" s="1822"/>
      <c r="I102" s="1822"/>
      <c r="J102" s="1822"/>
      <c r="K102" s="1822"/>
      <c r="L102" s="1822"/>
      <c r="M102" s="1822"/>
      <c r="N102" s="1822"/>
      <c r="O102" s="1822"/>
      <c r="P102" s="1822"/>
      <c r="Q102" s="1822"/>
      <c r="R102" s="1822"/>
      <c r="S102" s="1822"/>
      <c r="T102" s="1822"/>
    </row>
    <row r="103" spans="2:20" ht="15.75" thickBot="1">
      <c r="B103" s="2486" t="s">
        <v>602</v>
      </c>
      <c r="C103" s="2486"/>
      <c r="D103" s="2486"/>
      <c r="E103" s="2486"/>
      <c r="F103" s="2486"/>
      <c r="G103" s="2486"/>
      <c r="H103" s="2486"/>
      <c r="I103" s="2486"/>
      <c r="J103" s="2486"/>
      <c r="K103" s="2486"/>
      <c r="L103" s="2486"/>
      <c r="M103" s="2486"/>
      <c r="N103" s="2486"/>
      <c r="O103" s="2486"/>
      <c r="P103" s="2486"/>
      <c r="Q103" s="2486"/>
      <c r="R103" s="2486"/>
      <c r="S103" s="2486"/>
      <c r="T103" s="2486"/>
    </row>
    <row r="104" spans="2:20" ht="16.5" thickTop="1" thickBot="1">
      <c r="B104" s="2518" t="s">
        <v>0</v>
      </c>
      <c r="C104" s="2484" t="s">
        <v>28</v>
      </c>
      <c r="D104" s="2484" t="s">
        <v>45</v>
      </c>
      <c r="E104" s="2484" t="s">
        <v>139</v>
      </c>
      <c r="F104" s="2519" t="s">
        <v>80</v>
      </c>
      <c r="G104" s="2519"/>
      <c r="H104" s="2484" t="s">
        <v>46</v>
      </c>
      <c r="I104" s="2484" t="s">
        <v>140</v>
      </c>
      <c r="J104" s="2487" t="s">
        <v>5</v>
      </c>
      <c r="K104" s="2487"/>
      <c r="L104" s="2487"/>
      <c r="M104" s="2487"/>
      <c r="N104" s="2487"/>
      <c r="O104" s="2487"/>
      <c r="P104" s="2487"/>
      <c r="Q104" s="2487"/>
      <c r="R104" s="2487"/>
      <c r="S104" s="2487"/>
      <c r="T104" s="2487"/>
    </row>
    <row r="105" spans="2:20" ht="16.5" thickTop="1" thickBot="1">
      <c r="B105" s="2518"/>
      <c r="C105" s="2484"/>
      <c r="D105" s="2484"/>
      <c r="E105" s="2484"/>
      <c r="F105" s="2519"/>
      <c r="G105" s="2519"/>
      <c r="H105" s="2484"/>
      <c r="I105" s="2484"/>
      <c r="J105" s="2485" t="s">
        <v>6</v>
      </c>
      <c r="K105" s="666" t="s">
        <v>365</v>
      </c>
      <c r="L105" s="666" t="s">
        <v>366</v>
      </c>
      <c r="M105" s="666" t="s">
        <v>358</v>
      </c>
      <c r="N105" s="666" t="s">
        <v>359</v>
      </c>
      <c r="O105" s="666" t="s">
        <v>360</v>
      </c>
      <c r="P105" s="2488" t="s">
        <v>361</v>
      </c>
      <c r="Q105" s="2488"/>
      <c r="R105" s="666" t="s">
        <v>362</v>
      </c>
      <c r="S105" s="666" t="s">
        <v>363</v>
      </c>
      <c r="T105" s="257" t="s">
        <v>364</v>
      </c>
    </row>
    <row r="106" spans="2:20" ht="86.25" thickTop="1">
      <c r="B106" s="2518"/>
      <c r="C106" s="2484"/>
      <c r="D106" s="2484"/>
      <c r="E106" s="2484"/>
      <c r="F106" s="2519"/>
      <c r="G106" s="2519"/>
      <c r="H106" s="2484"/>
      <c r="I106" s="2484"/>
      <c r="J106" s="2485"/>
      <c r="K106" s="258" t="s">
        <v>368</v>
      </c>
      <c r="L106" s="664" t="s">
        <v>369</v>
      </c>
      <c r="M106" s="667" t="s">
        <v>8</v>
      </c>
      <c r="N106" s="667" t="s">
        <v>370</v>
      </c>
      <c r="O106" s="667" t="s">
        <v>371</v>
      </c>
      <c r="P106" s="2489" t="s">
        <v>372</v>
      </c>
      <c r="Q106" s="2489"/>
      <c r="R106" s="667" t="s">
        <v>373</v>
      </c>
      <c r="S106" s="667" t="s">
        <v>374</v>
      </c>
      <c r="T106" s="259" t="s">
        <v>141</v>
      </c>
    </row>
    <row r="107" spans="2:20" ht="50.1" customHeight="1">
      <c r="B107" s="1471" t="s">
        <v>337</v>
      </c>
      <c r="C107" s="1472" t="s">
        <v>352</v>
      </c>
      <c r="D107" s="1473" t="s">
        <v>170</v>
      </c>
      <c r="E107" s="1472" t="s">
        <v>171</v>
      </c>
      <c r="F107" s="2461" t="s">
        <v>172</v>
      </c>
      <c r="G107" s="2461"/>
      <c r="H107" s="1474" t="s">
        <v>11</v>
      </c>
      <c r="I107" s="662">
        <v>20</v>
      </c>
      <c r="J107" s="662">
        <f>SUM(M107:T107)</f>
        <v>19110000</v>
      </c>
      <c r="K107" s="662">
        <v>0</v>
      </c>
      <c r="L107" s="662">
        <v>0</v>
      </c>
      <c r="M107" s="662">
        <v>13390000</v>
      </c>
      <c r="N107" s="662">
        <v>2280000</v>
      </c>
      <c r="O107" s="662">
        <v>3440000</v>
      </c>
      <c r="P107" s="2450">
        <v>0</v>
      </c>
      <c r="Q107" s="2450"/>
      <c r="R107" s="662">
        <v>0</v>
      </c>
      <c r="S107" s="662">
        <v>0</v>
      </c>
      <c r="T107" s="239">
        <v>0</v>
      </c>
    </row>
    <row r="108" spans="2:20" ht="50.1" customHeight="1">
      <c r="B108" s="1471" t="s">
        <v>337</v>
      </c>
      <c r="C108" s="1472" t="s">
        <v>352</v>
      </c>
      <c r="D108" s="1473" t="s">
        <v>170</v>
      </c>
      <c r="E108" s="1472" t="s">
        <v>171</v>
      </c>
      <c r="F108" s="2461" t="s">
        <v>172</v>
      </c>
      <c r="G108" s="2461"/>
      <c r="H108" s="1474" t="s">
        <v>12</v>
      </c>
      <c r="I108" s="662">
        <v>20</v>
      </c>
      <c r="J108" s="662">
        <f>SUM(M108:T108)</f>
        <v>19210000</v>
      </c>
      <c r="K108" s="662">
        <v>0</v>
      </c>
      <c r="L108" s="662">
        <v>0</v>
      </c>
      <c r="M108" s="662">
        <v>13390000</v>
      </c>
      <c r="N108" s="662">
        <v>2280000</v>
      </c>
      <c r="O108" s="662">
        <v>3416000</v>
      </c>
      <c r="P108" s="2450">
        <v>0</v>
      </c>
      <c r="Q108" s="2450"/>
      <c r="R108" s="662">
        <v>0</v>
      </c>
      <c r="S108" s="662">
        <v>0</v>
      </c>
      <c r="T108" s="239">
        <v>124000</v>
      </c>
    </row>
    <row r="109" spans="2:20" ht="50.1" customHeight="1">
      <c r="B109" s="1471" t="s">
        <v>337</v>
      </c>
      <c r="C109" s="1472" t="s">
        <v>352</v>
      </c>
      <c r="D109" s="1473" t="s">
        <v>170</v>
      </c>
      <c r="E109" s="1472" t="s">
        <v>171</v>
      </c>
      <c r="F109" s="2461" t="s">
        <v>172</v>
      </c>
      <c r="G109" s="2461"/>
      <c r="H109" s="1474" t="s">
        <v>13</v>
      </c>
      <c r="I109" s="662">
        <v>3</v>
      </c>
      <c r="J109" s="662">
        <f>SUM(K109:T109)</f>
        <v>6113488</v>
      </c>
      <c r="K109" s="662">
        <v>0</v>
      </c>
      <c r="L109" s="662">
        <v>0</v>
      </c>
      <c r="M109" s="662">
        <v>4676944</v>
      </c>
      <c r="N109" s="662">
        <v>770573</v>
      </c>
      <c r="O109" s="662">
        <v>661971</v>
      </c>
      <c r="P109" s="2450">
        <v>0</v>
      </c>
      <c r="Q109" s="2450"/>
      <c r="R109" s="662">
        <v>0</v>
      </c>
      <c r="S109" s="662">
        <v>0</v>
      </c>
      <c r="T109" s="239">
        <v>4000</v>
      </c>
    </row>
    <row r="110" spans="2:20" ht="50.1" customHeight="1">
      <c r="B110" s="1471" t="s">
        <v>337</v>
      </c>
      <c r="C110" s="1472" t="s">
        <v>352</v>
      </c>
      <c r="D110" s="1473" t="s">
        <v>170</v>
      </c>
      <c r="E110" s="1472" t="s">
        <v>173</v>
      </c>
      <c r="F110" s="2461" t="s">
        <v>174</v>
      </c>
      <c r="G110" s="2461"/>
      <c r="H110" s="1474" t="s">
        <v>11</v>
      </c>
      <c r="I110" s="662">
        <v>1</v>
      </c>
      <c r="J110" s="662">
        <v>100000</v>
      </c>
      <c r="K110" s="662">
        <v>0</v>
      </c>
      <c r="L110" s="662">
        <v>100000</v>
      </c>
      <c r="M110" s="662">
        <v>0</v>
      </c>
      <c r="N110" s="662">
        <v>0</v>
      </c>
      <c r="O110" s="662">
        <v>0</v>
      </c>
      <c r="P110" s="2450">
        <v>0</v>
      </c>
      <c r="Q110" s="2450"/>
      <c r="R110" s="662">
        <v>0</v>
      </c>
      <c r="S110" s="662">
        <v>0</v>
      </c>
      <c r="T110" s="239">
        <v>0</v>
      </c>
    </row>
    <row r="111" spans="2:20" ht="50.1" customHeight="1">
      <c r="B111" s="1471" t="s">
        <v>337</v>
      </c>
      <c r="C111" s="1472" t="s">
        <v>352</v>
      </c>
      <c r="D111" s="1473" t="s">
        <v>170</v>
      </c>
      <c r="E111" s="1472" t="s">
        <v>173</v>
      </c>
      <c r="F111" s="2461" t="s">
        <v>174</v>
      </c>
      <c r="G111" s="2461"/>
      <c r="H111" s="1474" t="s">
        <v>12</v>
      </c>
      <c r="I111" s="662">
        <v>1</v>
      </c>
      <c r="J111" s="662">
        <v>100000</v>
      </c>
      <c r="K111" s="662">
        <v>0</v>
      </c>
      <c r="L111" s="662">
        <v>100000</v>
      </c>
      <c r="M111" s="662">
        <v>0</v>
      </c>
      <c r="N111" s="662">
        <v>0</v>
      </c>
      <c r="O111" s="662">
        <v>0</v>
      </c>
      <c r="P111" s="2450">
        <v>0</v>
      </c>
      <c r="Q111" s="2450"/>
      <c r="R111" s="662">
        <v>0</v>
      </c>
      <c r="S111" s="662">
        <v>0</v>
      </c>
      <c r="T111" s="239">
        <v>0</v>
      </c>
    </row>
    <row r="112" spans="2:20" ht="50.1" customHeight="1">
      <c r="B112" s="1471" t="s">
        <v>337</v>
      </c>
      <c r="C112" s="1472" t="s">
        <v>352</v>
      </c>
      <c r="D112" s="1473" t="s">
        <v>170</v>
      </c>
      <c r="E112" s="1472" t="s">
        <v>173</v>
      </c>
      <c r="F112" s="2461" t="s">
        <v>174</v>
      </c>
      <c r="G112" s="2461"/>
      <c r="H112" s="1474" t="s">
        <v>13</v>
      </c>
      <c r="I112" s="662">
        <v>0</v>
      </c>
      <c r="J112" s="662">
        <v>0</v>
      </c>
      <c r="K112" s="662">
        <v>0</v>
      </c>
      <c r="L112" s="662">
        <v>0</v>
      </c>
      <c r="M112" s="662">
        <v>0</v>
      </c>
      <c r="N112" s="662">
        <v>0</v>
      </c>
      <c r="O112" s="662">
        <v>0</v>
      </c>
      <c r="P112" s="2450">
        <v>0</v>
      </c>
      <c r="Q112" s="2450"/>
      <c r="R112" s="662">
        <v>0</v>
      </c>
      <c r="S112" s="662">
        <v>0</v>
      </c>
      <c r="T112" s="239">
        <v>0</v>
      </c>
    </row>
    <row r="113" spans="1:20" ht="50.1" customHeight="1">
      <c r="B113" s="1471" t="s">
        <v>337</v>
      </c>
      <c r="C113" s="1472" t="s">
        <v>352</v>
      </c>
      <c r="D113" s="1473" t="s">
        <v>170</v>
      </c>
      <c r="E113" s="1472" t="s">
        <v>479</v>
      </c>
      <c r="F113" s="2461" t="s">
        <v>176</v>
      </c>
      <c r="G113" s="2461"/>
      <c r="H113" s="1474" t="s">
        <v>11</v>
      </c>
      <c r="I113" s="662">
        <v>1</v>
      </c>
      <c r="J113" s="662">
        <v>100000</v>
      </c>
      <c r="K113" s="662">
        <v>0</v>
      </c>
      <c r="L113" s="662">
        <v>100000</v>
      </c>
      <c r="M113" s="662">
        <v>0</v>
      </c>
      <c r="N113" s="662">
        <v>0</v>
      </c>
      <c r="O113" s="662">
        <v>0</v>
      </c>
      <c r="P113" s="2450">
        <v>0</v>
      </c>
      <c r="Q113" s="2450"/>
      <c r="R113" s="662">
        <v>0</v>
      </c>
      <c r="S113" s="662">
        <v>0</v>
      </c>
      <c r="T113" s="239">
        <v>0</v>
      </c>
    </row>
    <row r="114" spans="1:20" ht="50.1" customHeight="1">
      <c r="B114" s="1471" t="s">
        <v>337</v>
      </c>
      <c r="C114" s="1472" t="s">
        <v>352</v>
      </c>
      <c r="D114" s="1473" t="s">
        <v>170</v>
      </c>
      <c r="E114" s="1472" t="s">
        <v>479</v>
      </c>
      <c r="F114" s="2461" t="s">
        <v>176</v>
      </c>
      <c r="G114" s="2461"/>
      <c r="H114" s="1474" t="s">
        <v>12</v>
      </c>
      <c r="I114" s="662">
        <v>1</v>
      </c>
      <c r="J114" s="662">
        <v>100000</v>
      </c>
      <c r="K114" s="662">
        <v>0</v>
      </c>
      <c r="L114" s="662">
        <v>100000</v>
      </c>
      <c r="M114" s="662">
        <v>0</v>
      </c>
      <c r="N114" s="662">
        <v>0</v>
      </c>
      <c r="O114" s="662">
        <v>0</v>
      </c>
      <c r="P114" s="2450">
        <v>0</v>
      </c>
      <c r="Q114" s="2450"/>
      <c r="R114" s="662">
        <v>0</v>
      </c>
      <c r="S114" s="662">
        <v>0</v>
      </c>
      <c r="T114" s="239">
        <v>0</v>
      </c>
    </row>
    <row r="115" spans="1:20" ht="50.1" customHeight="1">
      <c r="B115" s="1471" t="s">
        <v>337</v>
      </c>
      <c r="C115" s="1472" t="s">
        <v>352</v>
      </c>
      <c r="D115" s="1473" t="s">
        <v>170</v>
      </c>
      <c r="E115" s="1472" t="s">
        <v>479</v>
      </c>
      <c r="F115" s="2461" t="s">
        <v>176</v>
      </c>
      <c r="G115" s="2461"/>
      <c r="H115" s="1474" t="s">
        <v>13</v>
      </c>
      <c r="I115" s="662">
        <v>0</v>
      </c>
      <c r="J115" s="662">
        <v>0</v>
      </c>
      <c r="K115" s="662">
        <v>0</v>
      </c>
      <c r="L115" s="662">
        <v>0</v>
      </c>
      <c r="M115" s="662">
        <v>0</v>
      </c>
      <c r="N115" s="662">
        <v>0</v>
      </c>
      <c r="O115" s="662">
        <v>0</v>
      </c>
      <c r="P115" s="2450">
        <v>0</v>
      </c>
      <c r="Q115" s="2450"/>
      <c r="R115" s="662">
        <v>0</v>
      </c>
      <c r="S115" s="662">
        <v>0</v>
      </c>
      <c r="T115" s="239">
        <v>0</v>
      </c>
    </row>
    <row r="116" spans="1:20">
      <c r="A116" s="261"/>
      <c r="B116" s="1471"/>
      <c r="C116" s="1472"/>
      <c r="D116" s="1473"/>
      <c r="E116" s="1472"/>
      <c r="F116" s="2461" t="s">
        <v>142</v>
      </c>
      <c r="G116" s="2461"/>
      <c r="H116" s="1474" t="s">
        <v>11</v>
      </c>
      <c r="I116" s="662"/>
      <c r="J116" s="662">
        <f>SUM(K116:T116)</f>
        <v>19310000</v>
      </c>
      <c r="K116" s="662">
        <v>0</v>
      </c>
      <c r="L116" s="662">
        <v>200000</v>
      </c>
      <c r="M116" s="662">
        <v>13390000</v>
      </c>
      <c r="N116" s="662">
        <v>2280000</v>
      </c>
      <c r="O116" s="662">
        <v>3440000</v>
      </c>
      <c r="P116" s="2450">
        <v>0</v>
      </c>
      <c r="Q116" s="2450"/>
      <c r="R116" s="662">
        <v>0</v>
      </c>
      <c r="S116" s="662">
        <v>0</v>
      </c>
      <c r="T116" s="239">
        <v>0</v>
      </c>
    </row>
    <row r="117" spans="1:20">
      <c r="A117" s="261"/>
      <c r="B117" s="1471"/>
      <c r="C117" s="1472"/>
      <c r="D117" s="1473"/>
      <c r="E117" s="1472"/>
      <c r="F117" s="2461" t="s">
        <v>142</v>
      </c>
      <c r="G117" s="2461"/>
      <c r="H117" s="1474" t="s">
        <v>12</v>
      </c>
      <c r="I117" s="662"/>
      <c r="J117" s="662">
        <f>SUM(K117:T117)</f>
        <v>19410000</v>
      </c>
      <c r="K117" s="662">
        <v>0</v>
      </c>
      <c r="L117" s="662">
        <v>200000</v>
      </c>
      <c r="M117" s="662">
        <v>13390000</v>
      </c>
      <c r="N117" s="662">
        <v>2280000</v>
      </c>
      <c r="O117" s="662">
        <v>3416000</v>
      </c>
      <c r="P117" s="2450">
        <v>0</v>
      </c>
      <c r="Q117" s="2450"/>
      <c r="R117" s="662">
        <v>0</v>
      </c>
      <c r="S117" s="662">
        <v>0</v>
      </c>
      <c r="T117" s="239">
        <v>124000</v>
      </c>
    </row>
    <row r="118" spans="1:20">
      <c r="A118" s="261"/>
      <c r="B118" s="1471"/>
      <c r="C118" s="1472"/>
      <c r="D118" s="1473"/>
      <c r="E118" s="1472"/>
      <c r="F118" s="2461" t="s">
        <v>142</v>
      </c>
      <c r="G118" s="2461"/>
      <c r="H118" s="1474" t="s">
        <v>13</v>
      </c>
      <c r="I118" s="662"/>
      <c r="J118" s="662">
        <f>SUM(K118:T118)</f>
        <v>6113488</v>
      </c>
      <c r="K118" s="662">
        <v>0</v>
      </c>
      <c r="L118" s="662">
        <f>L112</f>
        <v>0</v>
      </c>
      <c r="M118" s="662">
        <v>4676944</v>
      </c>
      <c r="N118" s="662">
        <v>770573</v>
      </c>
      <c r="O118" s="662">
        <v>661971</v>
      </c>
      <c r="P118" s="2450">
        <v>0</v>
      </c>
      <c r="Q118" s="2450"/>
      <c r="R118" s="662">
        <v>0</v>
      </c>
      <c r="S118" s="662">
        <v>0</v>
      </c>
      <c r="T118" s="239">
        <v>4000</v>
      </c>
    </row>
    <row r="119" spans="1:20">
      <c r="I119" s="215"/>
      <c r="J119" s="215"/>
      <c r="K119" s="215"/>
      <c r="L119" s="215"/>
      <c r="M119" s="215"/>
      <c r="N119" s="215"/>
      <c r="O119" s="215"/>
      <c r="P119" s="215"/>
      <c r="Q119" s="215"/>
      <c r="R119" s="215"/>
      <c r="S119" s="215"/>
      <c r="T119" s="215"/>
    </row>
    <row r="120" spans="1:20" ht="15" customHeight="1" thickBot="1">
      <c r="B120" s="2498" t="s">
        <v>99</v>
      </c>
      <c r="C120" s="2498"/>
      <c r="D120" s="2498"/>
      <c r="E120" s="2498"/>
      <c r="F120" s="2498"/>
      <c r="G120" s="2498"/>
      <c r="H120" s="2498"/>
      <c r="I120" s="2498"/>
      <c r="J120" s="2498"/>
      <c r="K120" s="2498"/>
      <c r="L120" s="2498"/>
    </row>
    <row r="121" spans="1:20" ht="15" customHeight="1" thickTop="1">
      <c r="B121" s="668" t="s">
        <v>100</v>
      </c>
      <c r="C121" s="665" t="s">
        <v>101</v>
      </c>
      <c r="D121" s="665" t="s">
        <v>102</v>
      </c>
      <c r="E121" s="665" t="s">
        <v>103</v>
      </c>
      <c r="F121" s="665" t="s">
        <v>104</v>
      </c>
      <c r="G121" s="665" t="s">
        <v>105</v>
      </c>
      <c r="H121" s="665" t="s">
        <v>106</v>
      </c>
      <c r="I121" s="263">
        <v>2023</v>
      </c>
      <c r="J121" s="263">
        <v>2024</v>
      </c>
      <c r="K121" s="1475">
        <v>2025</v>
      </c>
      <c r="L121" s="1475">
        <v>2026</v>
      </c>
    </row>
    <row r="122" spans="1:20" ht="66.75" customHeight="1">
      <c r="B122" s="264" t="s">
        <v>337</v>
      </c>
      <c r="C122" s="265" t="s">
        <v>352</v>
      </c>
      <c r="D122" s="266" t="s">
        <v>170</v>
      </c>
      <c r="E122" s="265"/>
      <c r="F122" s="265" t="s">
        <v>171</v>
      </c>
      <c r="G122" s="1476" t="s">
        <v>172</v>
      </c>
      <c r="H122" s="1477" t="s">
        <v>107</v>
      </c>
      <c r="I122" s="1478">
        <v>25</v>
      </c>
      <c r="J122" s="1478">
        <v>25</v>
      </c>
      <c r="K122" s="1479">
        <v>20</v>
      </c>
      <c r="L122" s="1479">
        <v>20</v>
      </c>
    </row>
    <row r="123" spans="1:20" ht="61.5" customHeight="1">
      <c r="B123" s="264" t="s">
        <v>337</v>
      </c>
      <c r="C123" s="265" t="s">
        <v>352</v>
      </c>
      <c r="D123" s="266" t="s">
        <v>170</v>
      </c>
      <c r="E123" s="265"/>
      <c r="F123" s="265" t="s">
        <v>171</v>
      </c>
      <c r="G123" s="1476" t="s">
        <v>172</v>
      </c>
      <c r="H123" s="1476" t="s">
        <v>108</v>
      </c>
      <c r="I123" s="1478">
        <v>15560000</v>
      </c>
      <c r="J123" s="1478">
        <v>17940000</v>
      </c>
      <c r="K123" s="1479">
        <v>18440000</v>
      </c>
      <c r="L123" s="1479">
        <v>19110000</v>
      </c>
    </row>
    <row r="124" spans="1:20" ht="54" customHeight="1">
      <c r="B124" s="264" t="s">
        <v>337</v>
      </c>
      <c r="C124" s="265" t="s">
        <v>352</v>
      </c>
      <c r="D124" s="266" t="s">
        <v>170</v>
      </c>
      <c r="E124" s="265"/>
      <c r="F124" s="265" t="s">
        <v>171</v>
      </c>
      <c r="G124" s="1476" t="s">
        <v>172</v>
      </c>
      <c r="H124" s="1476" t="s">
        <v>109</v>
      </c>
      <c r="I124" s="1478">
        <v>622400</v>
      </c>
      <c r="J124" s="1478">
        <v>717600</v>
      </c>
      <c r="K124" s="1479">
        <v>922000</v>
      </c>
      <c r="L124" s="1479">
        <f>L123/L122</f>
        <v>955500</v>
      </c>
    </row>
    <row r="125" spans="1:20" ht="68.25" customHeight="1">
      <c r="B125" s="264"/>
      <c r="C125" s="265"/>
      <c r="D125" s="266"/>
      <c r="E125" s="265"/>
      <c r="F125" s="265"/>
      <c r="G125" s="1480" t="s">
        <v>110</v>
      </c>
      <c r="H125" s="1481"/>
      <c r="I125" s="1482">
        <v>200778</v>
      </c>
      <c r="J125" s="1482">
        <v>95200</v>
      </c>
      <c r="K125" s="1483">
        <v>204000</v>
      </c>
      <c r="L125" s="1483">
        <f>L124-K124</f>
        <v>33500</v>
      </c>
    </row>
    <row r="126" spans="1:20" ht="50.25" customHeight="1">
      <c r="B126" s="264" t="s">
        <v>337</v>
      </c>
      <c r="C126" s="265" t="s">
        <v>352</v>
      </c>
      <c r="D126" s="266" t="s">
        <v>170</v>
      </c>
      <c r="E126" s="265"/>
      <c r="F126" s="265" t="s">
        <v>171</v>
      </c>
      <c r="G126" s="1476" t="s">
        <v>172</v>
      </c>
      <c r="H126" s="1477" t="s">
        <v>111</v>
      </c>
      <c r="I126" s="1478">
        <v>22</v>
      </c>
      <c r="J126" s="1478">
        <v>20</v>
      </c>
      <c r="K126" s="1479">
        <v>20</v>
      </c>
      <c r="L126" s="1479">
        <v>20</v>
      </c>
    </row>
    <row r="127" spans="1:20" ht="51.75" customHeight="1">
      <c r="B127" s="264" t="s">
        <v>337</v>
      </c>
      <c r="C127" s="265" t="s">
        <v>352</v>
      </c>
      <c r="D127" s="266" t="s">
        <v>170</v>
      </c>
      <c r="E127" s="265"/>
      <c r="F127" s="265" t="s">
        <v>171</v>
      </c>
      <c r="G127" s="1476" t="s">
        <v>172</v>
      </c>
      <c r="H127" s="1476" t="s">
        <v>112</v>
      </c>
      <c r="I127" s="1478">
        <v>16460000</v>
      </c>
      <c r="J127" s="1478">
        <v>18085000</v>
      </c>
      <c r="K127" s="1479">
        <v>18540000</v>
      </c>
      <c r="L127" s="1479">
        <v>19210000</v>
      </c>
    </row>
    <row r="128" spans="1:20" ht="63.75" customHeight="1">
      <c r="B128" s="264" t="s">
        <v>337</v>
      </c>
      <c r="C128" s="265" t="s">
        <v>352</v>
      </c>
      <c r="D128" s="266" t="s">
        <v>170</v>
      </c>
      <c r="E128" s="265"/>
      <c r="F128" s="265" t="s">
        <v>171</v>
      </c>
      <c r="G128" s="1476" t="s">
        <v>172</v>
      </c>
      <c r="H128" s="1476" t="s">
        <v>113</v>
      </c>
      <c r="I128" s="1478">
        <v>748182</v>
      </c>
      <c r="J128" s="1478">
        <v>904250</v>
      </c>
      <c r="K128" s="1479">
        <v>927000</v>
      </c>
      <c r="L128" s="1479">
        <f>L127/L126</f>
        <v>960500</v>
      </c>
    </row>
    <row r="129" spans="2:12" ht="78.75" customHeight="1">
      <c r="B129" s="264"/>
      <c r="C129" s="265"/>
      <c r="D129" s="266"/>
      <c r="E129" s="265"/>
      <c r="F129" s="265"/>
      <c r="G129" s="1480" t="s">
        <v>114</v>
      </c>
      <c r="H129" s="1481"/>
      <c r="I129" s="1482">
        <v>397777</v>
      </c>
      <c r="J129" s="1482">
        <v>156068</v>
      </c>
      <c r="K129" s="1483">
        <v>22750</v>
      </c>
      <c r="L129" s="1483">
        <v>33500</v>
      </c>
    </row>
    <row r="130" spans="2:12" ht="51.75" customHeight="1">
      <c r="B130" s="264" t="s">
        <v>337</v>
      </c>
      <c r="C130" s="265" t="s">
        <v>352</v>
      </c>
      <c r="D130" s="266" t="s">
        <v>170</v>
      </c>
      <c r="E130" s="265"/>
      <c r="F130" s="265" t="s">
        <v>171</v>
      </c>
      <c r="G130" s="1476" t="s">
        <v>172</v>
      </c>
      <c r="H130" s="1477" t="s">
        <v>115</v>
      </c>
      <c r="I130" s="1478">
        <v>22</v>
      </c>
      <c r="J130" s="1478">
        <v>12</v>
      </c>
      <c r="K130" s="1479">
        <v>26</v>
      </c>
      <c r="L130" s="1479">
        <v>3</v>
      </c>
    </row>
    <row r="131" spans="2:12" ht="48" customHeight="1">
      <c r="B131" s="264" t="s">
        <v>337</v>
      </c>
      <c r="C131" s="265" t="s">
        <v>352</v>
      </c>
      <c r="D131" s="266" t="s">
        <v>170</v>
      </c>
      <c r="E131" s="265"/>
      <c r="F131" s="265" t="s">
        <v>171</v>
      </c>
      <c r="G131" s="1476" t="s">
        <v>172</v>
      </c>
      <c r="H131" s="1476" t="s">
        <v>116</v>
      </c>
      <c r="I131" s="1478">
        <v>14848822</v>
      </c>
      <c r="J131" s="1478">
        <v>16343116</v>
      </c>
      <c r="K131" s="1479">
        <v>14875532</v>
      </c>
      <c r="L131" s="1479" t="e">
        <f>'[2]Aneksi nr.3'!N133</f>
        <v>#REF!</v>
      </c>
    </row>
    <row r="132" spans="2:12" ht="56.25" customHeight="1">
      <c r="B132" s="264" t="s">
        <v>337</v>
      </c>
      <c r="C132" s="265" t="s">
        <v>352</v>
      </c>
      <c r="D132" s="266" t="s">
        <v>170</v>
      </c>
      <c r="E132" s="265"/>
      <c r="F132" s="265" t="s">
        <v>171</v>
      </c>
      <c r="G132" s="1476" t="s">
        <v>172</v>
      </c>
      <c r="H132" s="1476" t="s">
        <v>117</v>
      </c>
      <c r="I132" s="1478">
        <v>674946</v>
      </c>
      <c r="J132" s="1478">
        <v>1361926</v>
      </c>
      <c r="K132" s="1479">
        <f>K131/K130</f>
        <v>572135.84615384613</v>
      </c>
      <c r="L132" s="1479" t="e">
        <f>L131/L130</f>
        <v>#REF!</v>
      </c>
    </row>
    <row r="133" spans="2:12" ht="66" customHeight="1">
      <c r="B133" s="264"/>
      <c r="C133" s="265"/>
      <c r="D133" s="266"/>
      <c r="E133" s="265"/>
      <c r="F133" s="265"/>
      <c r="G133" s="1484" t="s">
        <v>118</v>
      </c>
      <c r="H133" s="1485"/>
      <c r="I133" s="1486">
        <v>-97384</v>
      </c>
      <c r="J133" s="1486">
        <v>686980</v>
      </c>
      <c r="K133" s="1487">
        <v>692403.33333333302</v>
      </c>
      <c r="L133" s="1487" t="e">
        <f>L132-K132</f>
        <v>#REF!</v>
      </c>
    </row>
    <row r="134" spans="2:12" ht="45">
      <c r="B134" s="264" t="s">
        <v>337</v>
      </c>
      <c r="C134" s="265" t="s">
        <v>352</v>
      </c>
      <c r="D134" s="266" t="s">
        <v>170</v>
      </c>
      <c r="E134" s="265"/>
      <c r="F134" s="265" t="s">
        <v>173</v>
      </c>
      <c r="G134" s="1476" t="s">
        <v>174</v>
      </c>
      <c r="H134" s="1477" t="s">
        <v>107</v>
      </c>
      <c r="I134" s="1478">
        <v>2</v>
      </c>
      <c r="J134" s="1478">
        <v>0</v>
      </c>
      <c r="K134" s="1479">
        <v>2</v>
      </c>
      <c r="L134" s="1479">
        <v>1</v>
      </c>
    </row>
    <row r="135" spans="2:12" ht="45">
      <c r="B135" s="264" t="s">
        <v>337</v>
      </c>
      <c r="C135" s="265" t="s">
        <v>352</v>
      </c>
      <c r="D135" s="266" t="s">
        <v>170</v>
      </c>
      <c r="E135" s="265"/>
      <c r="F135" s="265" t="s">
        <v>173</v>
      </c>
      <c r="G135" s="1476" t="s">
        <v>174</v>
      </c>
      <c r="H135" s="1476" t="s">
        <v>108</v>
      </c>
      <c r="I135" s="1478">
        <v>120000</v>
      </c>
      <c r="J135" s="1478">
        <v>0</v>
      </c>
      <c r="K135" s="1479">
        <v>100000</v>
      </c>
      <c r="L135" s="1479">
        <v>100000</v>
      </c>
    </row>
    <row r="136" spans="2:12" ht="45">
      <c r="B136" s="264" t="s">
        <v>337</v>
      </c>
      <c r="C136" s="265" t="s">
        <v>352</v>
      </c>
      <c r="D136" s="266" t="s">
        <v>170</v>
      </c>
      <c r="E136" s="265"/>
      <c r="F136" s="265" t="s">
        <v>173</v>
      </c>
      <c r="G136" s="1476" t="s">
        <v>174</v>
      </c>
      <c r="H136" s="1476" t="s">
        <v>109</v>
      </c>
      <c r="I136" s="1478">
        <v>60000</v>
      </c>
      <c r="J136" s="1478">
        <v>0</v>
      </c>
      <c r="K136" s="1479">
        <v>50000</v>
      </c>
      <c r="L136" s="1479">
        <f>L135/L134</f>
        <v>100000</v>
      </c>
    </row>
    <row r="137" spans="2:12" ht="63.75" customHeight="1">
      <c r="B137" s="264"/>
      <c r="C137" s="265"/>
      <c r="D137" s="266"/>
      <c r="E137" s="265"/>
      <c r="F137" s="265"/>
      <c r="G137" s="1480" t="s">
        <v>110</v>
      </c>
      <c r="H137" s="1481"/>
      <c r="I137" s="1482">
        <v>0</v>
      </c>
      <c r="J137" s="1482">
        <v>-60000</v>
      </c>
      <c r="K137" s="1483">
        <v>-50000</v>
      </c>
      <c r="L137" s="1483">
        <v>50000</v>
      </c>
    </row>
    <row r="138" spans="2:12" ht="45">
      <c r="B138" s="264" t="s">
        <v>337</v>
      </c>
      <c r="C138" s="265" t="s">
        <v>352</v>
      </c>
      <c r="D138" s="266" t="s">
        <v>170</v>
      </c>
      <c r="E138" s="265"/>
      <c r="F138" s="265" t="s">
        <v>173</v>
      </c>
      <c r="G138" s="1476" t="s">
        <v>174</v>
      </c>
      <c r="H138" s="1477" t="s">
        <v>111</v>
      </c>
      <c r="I138" s="1478">
        <v>1</v>
      </c>
      <c r="J138" s="1478">
        <v>0</v>
      </c>
      <c r="K138" s="1479">
        <v>4</v>
      </c>
      <c r="L138" s="1479">
        <v>1</v>
      </c>
    </row>
    <row r="139" spans="2:12" ht="45">
      <c r="B139" s="264" t="s">
        <v>337</v>
      </c>
      <c r="C139" s="265" t="s">
        <v>352</v>
      </c>
      <c r="D139" s="266" t="s">
        <v>170</v>
      </c>
      <c r="E139" s="265"/>
      <c r="F139" s="265" t="s">
        <v>173</v>
      </c>
      <c r="G139" s="1476" t="s">
        <v>174</v>
      </c>
      <c r="H139" s="1476" t="s">
        <v>112</v>
      </c>
      <c r="I139" s="1478">
        <v>159000</v>
      </c>
      <c r="J139" s="1478">
        <v>0</v>
      </c>
      <c r="K139" s="1479">
        <v>200000</v>
      </c>
      <c r="L139" s="1479">
        <v>100000</v>
      </c>
    </row>
    <row r="140" spans="2:12" ht="45">
      <c r="B140" s="264" t="s">
        <v>337</v>
      </c>
      <c r="C140" s="265" t="s">
        <v>352</v>
      </c>
      <c r="D140" s="266" t="s">
        <v>170</v>
      </c>
      <c r="E140" s="265"/>
      <c r="F140" s="265" t="s">
        <v>173</v>
      </c>
      <c r="G140" s="1476" t="s">
        <v>174</v>
      </c>
      <c r="H140" s="1476" t="s">
        <v>113</v>
      </c>
      <c r="I140" s="1478">
        <v>159000</v>
      </c>
      <c r="J140" s="1478">
        <v>0</v>
      </c>
      <c r="K140" s="1479">
        <v>50000</v>
      </c>
      <c r="L140" s="1479">
        <v>100000</v>
      </c>
    </row>
    <row r="141" spans="2:12" ht="69.75" customHeight="1">
      <c r="B141" s="264"/>
      <c r="C141" s="265"/>
      <c r="D141" s="266"/>
      <c r="E141" s="265"/>
      <c r="F141" s="265"/>
      <c r="G141" s="1480" t="s">
        <v>114</v>
      </c>
      <c r="H141" s="1481"/>
      <c r="I141" s="1482">
        <v>99000</v>
      </c>
      <c r="J141" s="1482">
        <v>-159000</v>
      </c>
      <c r="K141" s="1483">
        <v>50000</v>
      </c>
      <c r="L141" s="1483">
        <v>50000</v>
      </c>
    </row>
    <row r="142" spans="2:12" ht="45">
      <c r="B142" s="264" t="s">
        <v>337</v>
      </c>
      <c r="C142" s="265" t="s">
        <v>352</v>
      </c>
      <c r="D142" s="266" t="s">
        <v>170</v>
      </c>
      <c r="E142" s="265"/>
      <c r="F142" s="265" t="s">
        <v>173</v>
      </c>
      <c r="G142" s="1476" t="s">
        <v>174</v>
      </c>
      <c r="H142" s="1477" t="s">
        <v>115</v>
      </c>
      <c r="I142" s="1478">
        <v>1</v>
      </c>
      <c r="J142" s="1478"/>
      <c r="K142" s="1479">
        <v>1</v>
      </c>
      <c r="L142" s="1479">
        <v>0</v>
      </c>
    </row>
    <row r="143" spans="2:12" ht="45">
      <c r="B143" s="264" t="s">
        <v>337</v>
      </c>
      <c r="C143" s="265" t="s">
        <v>352</v>
      </c>
      <c r="D143" s="266" t="s">
        <v>170</v>
      </c>
      <c r="E143" s="265"/>
      <c r="F143" s="265" t="s">
        <v>173</v>
      </c>
      <c r="G143" s="1476" t="s">
        <v>174</v>
      </c>
      <c r="H143" s="1476" t="s">
        <v>116</v>
      </c>
      <c r="I143" s="1478">
        <v>79500</v>
      </c>
      <c r="J143" s="1478">
        <v>0</v>
      </c>
      <c r="K143" s="1479">
        <v>86384</v>
      </c>
      <c r="L143" s="1479">
        <v>0</v>
      </c>
    </row>
    <row r="144" spans="2:12" ht="45">
      <c r="B144" s="264" t="s">
        <v>337</v>
      </c>
      <c r="C144" s="265" t="s">
        <v>352</v>
      </c>
      <c r="D144" s="266" t="s">
        <v>170</v>
      </c>
      <c r="E144" s="265"/>
      <c r="F144" s="265" t="s">
        <v>173</v>
      </c>
      <c r="G144" s="1476" t="s">
        <v>174</v>
      </c>
      <c r="H144" s="1476" t="s">
        <v>117</v>
      </c>
      <c r="I144" s="1478">
        <v>79500</v>
      </c>
      <c r="J144" s="1478">
        <v>0</v>
      </c>
      <c r="K144" s="1479">
        <v>86384</v>
      </c>
      <c r="L144" s="1479">
        <v>0</v>
      </c>
    </row>
    <row r="145" spans="2:12" ht="45">
      <c r="B145" s="264"/>
      <c r="C145" s="265"/>
      <c r="D145" s="266"/>
      <c r="E145" s="265"/>
      <c r="F145" s="265"/>
      <c r="G145" s="1484" t="s">
        <v>118</v>
      </c>
      <c r="H145" s="1485"/>
      <c r="I145" s="1486">
        <v>-21500</v>
      </c>
      <c r="J145" s="1486">
        <v>-79500</v>
      </c>
      <c r="K145" s="1487">
        <v>86384</v>
      </c>
      <c r="L145" s="1487">
        <v>-86384</v>
      </c>
    </row>
    <row r="146" spans="2:12" ht="45">
      <c r="B146" s="264" t="s">
        <v>337</v>
      </c>
      <c r="C146" s="265" t="s">
        <v>352</v>
      </c>
      <c r="D146" s="266" t="s">
        <v>170</v>
      </c>
      <c r="E146" s="265"/>
      <c r="F146" s="265" t="s">
        <v>479</v>
      </c>
      <c r="G146" s="1476" t="s">
        <v>176</v>
      </c>
      <c r="H146" s="1477" t="s">
        <v>107</v>
      </c>
      <c r="I146" s="1478">
        <v>0</v>
      </c>
      <c r="J146" s="1478">
        <v>2</v>
      </c>
      <c r="K146" s="1479">
        <v>2</v>
      </c>
      <c r="L146" s="1479">
        <v>1</v>
      </c>
    </row>
    <row r="147" spans="2:12" ht="45">
      <c r="B147" s="264" t="s">
        <v>337</v>
      </c>
      <c r="C147" s="265" t="s">
        <v>352</v>
      </c>
      <c r="D147" s="266" t="s">
        <v>170</v>
      </c>
      <c r="E147" s="265"/>
      <c r="F147" s="265" t="s">
        <v>479</v>
      </c>
      <c r="G147" s="1476" t="s">
        <v>176</v>
      </c>
      <c r="H147" s="1476" t="s">
        <v>108</v>
      </c>
      <c r="I147" s="1478">
        <v>80000</v>
      </c>
      <c r="J147" s="1478">
        <v>200000</v>
      </c>
      <c r="K147" s="1479">
        <v>100000</v>
      </c>
      <c r="L147" s="1479">
        <v>100000</v>
      </c>
    </row>
    <row r="148" spans="2:12" ht="45">
      <c r="B148" s="264" t="s">
        <v>337</v>
      </c>
      <c r="C148" s="265" t="s">
        <v>352</v>
      </c>
      <c r="D148" s="266" t="s">
        <v>170</v>
      </c>
      <c r="E148" s="265"/>
      <c r="F148" s="265" t="s">
        <v>479</v>
      </c>
      <c r="G148" s="1476" t="s">
        <v>176</v>
      </c>
      <c r="H148" s="1476" t="s">
        <v>109</v>
      </c>
      <c r="I148" s="1478"/>
      <c r="J148" s="1478">
        <v>100000</v>
      </c>
      <c r="K148" s="1479">
        <v>50000</v>
      </c>
      <c r="L148" s="1479">
        <v>100000</v>
      </c>
    </row>
    <row r="149" spans="2:12" ht="64.5" customHeight="1">
      <c r="B149" s="264"/>
      <c r="C149" s="265"/>
      <c r="D149" s="266"/>
      <c r="E149" s="265"/>
      <c r="F149" s="265"/>
      <c r="G149" s="1480" t="s">
        <v>110</v>
      </c>
      <c r="H149" s="1481"/>
      <c r="I149" s="1482"/>
      <c r="J149" s="1482">
        <v>-100000</v>
      </c>
      <c r="K149" s="1483">
        <v>-50000</v>
      </c>
      <c r="L149" s="1483">
        <v>50000</v>
      </c>
    </row>
    <row r="150" spans="2:12" ht="45">
      <c r="B150" s="264" t="s">
        <v>337</v>
      </c>
      <c r="C150" s="265" t="s">
        <v>352</v>
      </c>
      <c r="D150" s="266" t="s">
        <v>170</v>
      </c>
      <c r="E150" s="265"/>
      <c r="F150" s="265" t="s">
        <v>479</v>
      </c>
      <c r="G150" s="1476" t="s">
        <v>176</v>
      </c>
      <c r="H150" s="1477" t="s">
        <v>111</v>
      </c>
      <c r="I150" s="1478">
        <v>1</v>
      </c>
      <c r="J150" s="1478">
        <v>2</v>
      </c>
      <c r="K150" s="1479">
        <v>0</v>
      </c>
      <c r="L150" s="1479">
        <v>1</v>
      </c>
    </row>
    <row r="151" spans="2:12" ht="45">
      <c r="B151" s="264" t="s">
        <v>337</v>
      </c>
      <c r="C151" s="265" t="s">
        <v>352</v>
      </c>
      <c r="D151" s="266" t="s">
        <v>170</v>
      </c>
      <c r="E151" s="265"/>
      <c r="F151" s="265" t="s">
        <v>479</v>
      </c>
      <c r="G151" s="1476" t="s">
        <v>176</v>
      </c>
      <c r="H151" s="1476" t="s">
        <v>112</v>
      </c>
      <c r="I151" s="1478">
        <v>41000</v>
      </c>
      <c r="J151" s="1478">
        <v>200000</v>
      </c>
      <c r="K151" s="1479">
        <v>0</v>
      </c>
      <c r="L151" s="1479">
        <v>100000</v>
      </c>
    </row>
    <row r="152" spans="2:12" ht="45">
      <c r="B152" s="264" t="s">
        <v>337</v>
      </c>
      <c r="C152" s="265" t="s">
        <v>352</v>
      </c>
      <c r="D152" s="266" t="s">
        <v>170</v>
      </c>
      <c r="E152" s="265"/>
      <c r="F152" s="265" t="s">
        <v>479</v>
      </c>
      <c r="G152" s="1476" t="s">
        <v>176</v>
      </c>
      <c r="H152" s="1476" t="s">
        <v>113</v>
      </c>
      <c r="I152" s="1478">
        <v>41000</v>
      </c>
      <c r="J152" s="1478">
        <v>100000</v>
      </c>
      <c r="K152" s="1479">
        <v>0</v>
      </c>
      <c r="L152" s="1479">
        <v>100000</v>
      </c>
    </row>
    <row r="153" spans="2:12" ht="57.75" customHeight="1">
      <c r="B153" s="264"/>
      <c r="C153" s="265"/>
      <c r="D153" s="266"/>
      <c r="E153" s="265"/>
      <c r="F153" s="265"/>
      <c r="G153" s="1480" t="s">
        <v>114</v>
      </c>
      <c r="H153" s="1481"/>
      <c r="I153" s="1482">
        <v>14333</v>
      </c>
      <c r="J153" s="1482">
        <v>59000</v>
      </c>
      <c r="K153" s="1483">
        <v>-100000</v>
      </c>
      <c r="L153" s="1483">
        <v>100000</v>
      </c>
    </row>
    <row r="154" spans="2:12" ht="45">
      <c r="B154" s="264" t="s">
        <v>337</v>
      </c>
      <c r="C154" s="265" t="s">
        <v>352</v>
      </c>
      <c r="D154" s="266" t="s">
        <v>170</v>
      </c>
      <c r="E154" s="265"/>
      <c r="F154" s="265" t="s">
        <v>479</v>
      </c>
      <c r="G154" s="1476" t="s">
        <v>176</v>
      </c>
      <c r="H154" s="1477" t="s">
        <v>115</v>
      </c>
      <c r="I154" s="1478">
        <v>1</v>
      </c>
      <c r="J154" s="1478">
        <v>2</v>
      </c>
      <c r="K154" s="1479">
        <v>0</v>
      </c>
      <c r="L154" s="1479">
        <v>0</v>
      </c>
    </row>
    <row r="155" spans="2:12" ht="45">
      <c r="B155" s="264" t="s">
        <v>337</v>
      </c>
      <c r="C155" s="265" t="s">
        <v>352</v>
      </c>
      <c r="D155" s="266" t="s">
        <v>170</v>
      </c>
      <c r="E155" s="265"/>
      <c r="F155" s="265" t="s">
        <v>479</v>
      </c>
      <c r="G155" s="1476" t="s">
        <v>176</v>
      </c>
      <c r="H155" s="1476" t="s">
        <v>116</v>
      </c>
      <c r="I155" s="1478">
        <v>37200</v>
      </c>
      <c r="J155" s="1478">
        <v>197472</v>
      </c>
      <c r="K155" s="1479">
        <v>0</v>
      </c>
      <c r="L155" s="1479">
        <v>0</v>
      </c>
    </row>
    <row r="156" spans="2:12" ht="45">
      <c r="B156" s="264" t="s">
        <v>337</v>
      </c>
      <c r="C156" s="265" t="s">
        <v>352</v>
      </c>
      <c r="D156" s="266" t="s">
        <v>170</v>
      </c>
      <c r="E156" s="265"/>
      <c r="F156" s="265" t="s">
        <v>479</v>
      </c>
      <c r="G156" s="1476" t="s">
        <v>176</v>
      </c>
      <c r="H156" s="1476" t="s">
        <v>117</v>
      </c>
      <c r="I156" s="1478">
        <v>37200</v>
      </c>
      <c r="J156" s="1478">
        <v>98736</v>
      </c>
      <c r="K156" s="1479">
        <v>0</v>
      </c>
      <c r="L156" s="1479">
        <v>0</v>
      </c>
    </row>
    <row r="157" spans="2:12" ht="63" customHeight="1">
      <c r="B157" s="264"/>
      <c r="C157" s="265"/>
      <c r="D157" s="266"/>
      <c r="E157" s="265"/>
      <c r="F157" s="265"/>
      <c r="G157" s="1484" t="s">
        <v>118</v>
      </c>
      <c r="H157" s="1485"/>
      <c r="I157" s="1486">
        <v>600</v>
      </c>
      <c r="J157" s="1486">
        <v>61536</v>
      </c>
      <c r="K157" s="1487">
        <v>-98736</v>
      </c>
      <c r="L157" s="1487">
        <f>L156-K156</f>
        <v>0</v>
      </c>
    </row>
    <row r="160" spans="2:12" ht="17.25">
      <c r="B160" s="2499" t="s">
        <v>119</v>
      </c>
      <c r="C160" s="2499"/>
      <c r="D160" s="2499"/>
      <c r="E160" s="2499"/>
      <c r="F160" s="2499"/>
      <c r="G160" s="2499"/>
      <c r="H160" s="2499"/>
      <c r="I160" s="2499"/>
      <c r="J160" s="2499"/>
      <c r="K160" s="2499"/>
    </row>
    <row r="161" spans="2:11" ht="18" thickBot="1">
      <c r="B161" s="2500" t="s">
        <v>602</v>
      </c>
      <c r="C161" s="2500"/>
      <c r="D161" s="2500"/>
      <c r="E161" s="2500"/>
      <c r="F161" s="2500"/>
      <c r="G161" s="65"/>
      <c r="H161" s="65"/>
      <c r="I161" s="65"/>
      <c r="J161" s="65"/>
      <c r="K161" s="65"/>
    </row>
    <row r="162" spans="2:11" ht="30">
      <c r="B162" s="1488" t="s">
        <v>18</v>
      </c>
      <c r="C162" s="2501" t="s">
        <v>19</v>
      </c>
      <c r="D162" s="2501"/>
      <c r="E162" s="2502" t="s">
        <v>120</v>
      </c>
      <c r="F162" s="2502"/>
      <c r="G162" s="2503" t="s">
        <v>337</v>
      </c>
      <c r="H162" s="2503"/>
      <c r="I162" s="2503"/>
      <c r="J162" s="2503"/>
      <c r="K162" s="2503"/>
    </row>
    <row r="163" spans="2:11" ht="45.75" thickBot="1">
      <c r="B163" s="1489" t="s">
        <v>121</v>
      </c>
      <c r="C163" s="2504" t="s">
        <v>177</v>
      </c>
      <c r="D163" s="2504"/>
      <c r="E163" s="2505" t="s">
        <v>28</v>
      </c>
      <c r="F163" s="2505"/>
      <c r="G163" s="2506" t="s">
        <v>352</v>
      </c>
      <c r="H163" s="2506"/>
      <c r="I163" s="2506"/>
      <c r="J163" s="2506"/>
      <c r="K163" s="2506"/>
    </row>
    <row r="164" spans="2:11" ht="103.5">
      <c r="B164" s="1490" t="s">
        <v>122</v>
      </c>
      <c r="C164" s="2508" t="s">
        <v>178</v>
      </c>
      <c r="D164" s="2508"/>
      <c r="E164" s="2508"/>
      <c r="F164" s="2508"/>
      <c r="G164" s="2508"/>
      <c r="H164" s="2508"/>
      <c r="I164" s="2508"/>
      <c r="J164" s="2508"/>
      <c r="K164" s="2508"/>
    </row>
    <row r="165" spans="2:11" ht="17.25">
      <c r="B165" s="2509" t="s">
        <v>123</v>
      </c>
      <c r="C165" s="2509"/>
      <c r="D165" s="2510" t="s">
        <v>124</v>
      </c>
      <c r="E165" s="2510"/>
      <c r="F165" s="2510"/>
      <c r="G165" s="2510"/>
      <c r="H165" s="2510"/>
      <c r="I165" s="2510"/>
      <c r="J165" s="2510"/>
      <c r="K165" s="2510"/>
    </row>
    <row r="166" spans="2:11" ht="60">
      <c r="B166" s="1491" t="s">
        <v>125</v>
      </c>
      <c r="C166" s="111" t="s">
        <v>126</v>
      </c>
      <c r="D166" s="267" t="s">
        <v>395</v>
      </c>
      <c r="E166" s="267" t="s">
        <v>127</v>
      </c>
      <c r="F166" s="267" t="s">
        <v>396</v>
      </c>
      <c r="G166" s="268" t="s">
        <v>545</v>
      </c>
      <c r="H166" s="268" t="s">
        <v>546</v>
      </c>
      <c r="I166" s="268" t="s">
        <v>397</v>
      </c>
      <c r="J166" s="267" t="s">
        <v>398</v>
      </c>
      <c r="K166" s="1492" t="s">
        <v>128</v>
      </c>
    </row>
    <row r="167" spans="2:11" ht="54.75" customHeight="1">
      <c r="B167" s="1493"/>
      <c r="C167" s="1494" t="s">
        <v>179</v>
      </c>
      <c r="D167" s="1495"/>
      <c r="E167" s="1496"/>
      <c r="F167" s="1497"/>
      <c r="G167" s="1498">
        <f>20/20</f>
        <v>1</v>
      </c>
      <c r="H167" s="1498">
        <f>20/20</f>
        <v>1</v>
      </c>
      <c r="I167" s="1498">
        <v>0.31</v>
      </c>
      <c r="J167" s="1498">
        <v>0.69</v>
      </c>
      <c r="K167" s="1499">
        <v>32</v>
      </c>
    </row>
    <row r="168" spans="2:11" ht="17.25">
      <c r="B168" s="2509" t="s">
        <v>130</v>
      </c>
      <c r="C168" s="2509"/>
      <c r="D168" s="2511"/>
      <c r="E168" s="2511"/>
      <c r="F168" s="2511"/>
      <c r="G168" s="2511"/>
      <c r="H168" s="2511"/>
      <c r="I168" s="2511"/>
      <c r="J168" s="2511"/>
      <c r="K168" s="2511"/>
    </row>
    <row r="169" spans="2:11">
      <c r="B169" s="1500" t="s">
        <v>131</v>
      </c>
      <c r="C169" s="2512" t="s">
        <v>180</v>
      </c>
      <c r="D169" s="2512"/>
      <c r="E169" s="2512"/>
      <c r="F169" s="2512"/>
      <c r="G169" s="2512"/>
      <c r="H169" s="2512"/>
      <c r="I169" s="2512"/>
      <c r="J169" s="2512"/>
      <c r="K169" s="2512"/>
    </row>
    <row r="170" spans="2:11" ht="40.5" customHeight="1">
      <c r="B170" s="1501"/>
      <c r="C170" s="1502" t="s">
        <v>605</v>
      </c>
      <c r="D170" s="1503"/>
      <c r="E170" s="1503"/>
      <c r="F170" s="1504"/>
      <c r="G170" s="1498">
        <f>3/20</f>
        <v>0.15</v>
      </c>
      <c r="H170" s="1498">
        <f>3/20</f>
        <v>0.15</v>
      </c>
      <c r="I170" s="1503"/>
      <c r="J170" s="1503"/>
      <c r="K170" s="1505"/>
    </row>
    <row r="171" spans="2:11" ht="59.25" customHeight="1">
      <c r="B171" s="1501"/>
      <c r="C171" s="1502" t="s">
        <v>181</v>
      </c>
      <c r="D171" s="1503"/>
      <c r="E171" s="1503"/>
      <c r="F171" s="1504"/>
      <c r="G171" s="1498">
        <f>3/12</f>
        <v>0.25</v>
      </c>
      <c r="H171" s="1498">
        <f>3/12</f>
        <v>0.25</v>
      </c>
      <c r="I171" s="1503"/>
      <c r="J171" s="1503"/>
      <c r="K171" s="1505"/>
    </row>
    <row r="172" spans="2:11" ht="60" customHeight="1">
      <c r="B172" s="1501"/>
      <c r="C172" s="1502" t="s">
        <v>182</v>
      </c>
      <c r="D172" s="1503"/>
      <c r="E172" s="1503"/>
      <c r="F172" s="1504"/>
      <c r="G172" s="1503">
        <v>2.2000000000000002</v>
      </c>
      <c r="H172" s="1503">
        <v>2.2000000000000002</v>
      </c>
      <c r="I172" s="1503"/>
      <c r="J172" s="1503"/>
      <c r="K172" s="1505"/>
    </row>
    <row r="173" spans="2:11" ht="45" customHeight="1">
      <c r="B173" s="1501"/>
      <c r="C173" s="1502" t="s">
        <v>606</v>
      </c>
      <c r="D173" s="1503" t="s">
        <v>129</v>
      </c>
      <c r="E173" s="1503"/>
      <c r="F173" s="1504"/>
      <c r="G173" s="1498">
        <v>0</v>
      </c>
      <c r="H173" s="1498">
        <v>0</v>
      </c>
      <c r="I173" s="1503"/>
      <c r="J173" s="1503"/>
      <c r="K173" s="1505"/>
    </row>
    <row r="174" spans="2:11" ht="42" customHeight="1">
      <c r="B174" s="1501"/>
      <c r="C174" s="1502" t="s">
        <v>607</v>
      </c>
      <c r="D174" s="1503" t="s">
        <v>129</v>
      </c>
      <c r="E174" s="1503"/>
      <c r="F174" s="1504"/>
      <c r="G174" s="1498">
        <v>0</v>
      </c>
      <c r="H174" s="1498">
        <v>0</v>
      </c>
      <c r="I174" s="1503"/>
      <c r="J174" s="1503"/>
      <c r="K174" s="1505"/>
    </row>
    <row r="175" spans="2:11">
      <c r="B175" s="2507" t="s">
        <v>132</v>
      </c>
      <c r="C175" s="2507"/>
      <c r="D175" s="2496"/>
      <c r="E175" s="2496"/>
      <c r="F175" s="2496"/>
      <c r="G175" s="2496"/>
      <c r="H175" s="2496"/>
      <c r="I175" s="2496"/>
      <c r="J175" s="2496"/>
      <c r="K175" s="2496"/>
    </row>
    <row r="176" spans="2:11" ht="30">
      <c r="B176" s="1491" t="s">
        <v>133</v>
      </c>
      <c r="C176" s="111" t="s">
        <v>134</v>
      </c>
      <c r="D176" s="2497"/>
      <c r="E176" s="2497"/>
      <c r="F176" s="2497"/>
      <c r="G176" s="2497"/>
      <c r="H176" s="2497"/>
      <c r="I176" s="2497"/>
      <c r="J176" s="2497"/>
      <c r="K176" s="2497"/>
    </row>
    <row r="177" spans="2:11" ht="15.75">
      <c r="B177" s="1506" t="s">
        <v>171</v>
      </c>
      <c r="C177" s="1507" t="s">
        <v>172</v>
      </c>
      <c r="D177" s="1508"/>
      <c r="E177" s="1509" t="s">
        <v>166</v>
      </c>
      <c r="F177" s="269">
        <v>26</v>
      </c>
      <c r="G177" s="270">
        <v>20</v>
      </c>
      <c r="H177" s="270">
        <v>20</v>
      </c>
      <c r="I177" s="270">
        <v>3</v>
      </c>
      <c r="J177" s="270"/>
      <c r="K177" s="1510"/>
    </row>
    <row r="178" spans="2:11" ht="15.75">
      <c r="B178" s="1506"/>
      <c r="C178" s="1507"/>
      <c r="D178" s="1508"/>
      <c r="E178" s="1509" t="s">
        <v>135</v>
      </c>
      <c r="F178" s="269">
        <v>14875532</v>
      </c>
      <c r="G178" s="270">
        <v>19110000</v>
      </c>
      <c r="H178" s="270">
        <v>19210000</v>
      </c>
      <c r="I178" s="270">
        <v>6113488</v>
      </c>
      <c r="J178" s="270"/>
      <c r="K178" s="1510"/>
    </row>
    <row r="179" spans="2:11" ht="15.75">
      <c r="B179" s="1506" t="s">
        <v>479</v>
      </c>
      <c r="C179" s="1507" t="s">
        <v>201</v>
      </c>
      <c r="D179" s="1508"/>
      <c r="E179" s="1509" t="s">
        <v>166</v>
      </c>
      <c r="F179" s="269"/>
      <c r="G179" s="270"/>
      <c r="H179" s="270"/>
      <c r="I179" s="270"/>
      <c r="J179" s="270"/>
      <c r="K179" s="1510"/>
    </row>
    <row r="180" spans="2:11">
      <c r="D180" s="1508"/>
      <c r="E180" s="1509" t="s">
        <v>135</v>
      </c>
      <c r="F180" s="269"/>
      <c r="G180" s="270">
        <v>100000</v>
      </c>
      <c r="H180" s="270">
        <v>100000</v>
      </c>
      <c r="I180" s="270">
        <v>0</v>
      </c>
      <c r="J180" s="270"/>
      <c r="K180" s="1510"/>
    </row>
    <row r="181" spans="2:11" ht="15.75">
      <c r="B181" s="1511" t="s">
        <v>173</v>
      </c>
      <c r="C181" s="1512" t="s">
        <v>174</v>
      </c>
      <c r="D181" s="1508"/>
      <c r="E181" s="1509" t="s">
        <v>166</v>
      </c>
      <c r="F181" s="269">
        <v>1</v>
      </c>
      <c r="G181" s="270">
        <v>100000</v>
      </c>
      <c r="H181" s="270">
        <v>100000</v>
      </c>
      <c r="I181" s="270">
        <v>0</v>
      </c>
      <c r="J181" s="270"/>
      <c r="K181" s="1510"/>
    </row>
    <row r="182" spans="2:11">
      <c r="B182" s="1513"/>
      <c r="C182" s="1514"/>
      <c r="D182" s="1508"/>
      <c r="E182" s="1509" t="s">
        <v>135</v>
      </c>
      <c r="F182" s="269">
        <v>86384</v>
      </c>
      <c r="G182" s="270">
        <v>200000</v>
      </c>
      <c r="H182" s="270">
        <v>200000</v>
      </c>
      <c r="I182" s="270">
        <v>0</v>
      </c>
      <c r="J182" s="270"/>
      <c r="K182" s="1510"/>
    </row>
    <row r="183" spans="2:11" ht="24.95" customHeight="1"/>
    <row r="184" spans="2:11" ht="24.95" customHeight="1"/>
    <row r="185" spans="2:11" ht="24.95" customHeight="1"/>
    <row r="186" spans="2:11" ht="24.95" customHeight="1"/>
  </sheetData>
  <mergeCells count="103">
    <mergeCell ref="G89:S89"/>
    <mergeCell ref="G90:S90"/>
    <mergeCell ref="Q91:S91"/>
    <mergeCell ref="K91:M91"/>
    <mergeCell ref="N91:P91"/>
    <mergeCell ref="B94:C94"/>
    <mergeCell ref="B98:C98"/>
    <mergeCell ref="B104:B106"/>
    <mergeCell ref="C104:C106"/>
    <mergeCell ref="D104:D106"/>
    <mergeCell ref="E104:E106"/>
    <mergeCell ref="F104:G106"/>
    <mergeCell ref="H104:H106"/>
    <mergeCell ref="D175:K175"/>
    <mergeCell ref="D176:K176"/>
    <mergeCell ref="F114:G114"/>
    <mergeCell ref="F115:G115"/>
    <mergeCell ref="B120:L120"/>
    <mergeCell ref="B160:K160"/>
    <mergeCell ref="B161:F161"/>
    <mergeCell ref="C162:D162"/>
    <mergeCell ref="E162:F162"/>
    <mergeCell ref="G162:K162"/>
    <mergeCell ref="C163:D163"/>
    <mergeCell ref="E163:F163"/>
    <mergeCell ref="G163:K163"/>
    <mergeCell ref="B175:C175"/>
    <mergeCell ref="C164:K164"/>
    <mergeCell ref="B165:C165"/>
    <mergeCell ref="D165:K165"/>
    <mergeCell ref="B168:C168"/>
    <mergeCell ref="D168:K168"/>
    <mergeCell ref="C169:K169"/>
    <mergeCell ref="F116:G116"/>
    <mergeCell ref="F117:G117"/>
    <mergeCell ref="F118:G118"/>
    <mergeCell ref="B86:S86"/>
    <mergeCell ref="P111:Q111"/>
    <mergeCell ref="P112:Q112"/>
    <mergeCell ref="F113:G113"/>
    <mergeCell ref="P113:Q113"/>
    <mergeCell ref="I104:I106"/>
    <mergeCell ref="J105:J106"/>
    <mergeCell ref="B99:S99"/>
    <mergeCell ref="B102:T102"/>
    <mergeCell ref="B103:T103"/>
    <mergeCell ref="J104:T104"/>
    <mergeCell ref="P105:Q105"/>
    <mergeCell ref="P106:Q106"/>
    <mergeCell ref="C89:E89"/>
    <mergeCell ref="C90:E90"/>
    <mergeCell ref="B91:B92"/>
    <mergeCell ref="C91:C92"/>
    <mergeCell ref="D91:D92"/>
    <mergeCell ref="E91:G91"/>
    <mergeCell ref="H91:J91"/>
    <mergeCell ref="P109:Q109"/>
    <mergeCell ref="P110:Q110"/>
    <mergeCell ref="B87:S87"/>
    <mergeCell ref="B88:S88"/>
    <mergeCell ref="K26:L26"/>
    <mergeCell ref="M26:M27"/>
    <mergeCell ref="N26:N27"/>
    <mergeCell ref="B29:C29"/>
    <mergeCell ref="B50:C50"/>
    <mergeCell ref="B65:N65"/>
    <mergeCell ref="B71:B73"/>
    <mergeCell ref="C71:C73"/>
    <mergeCell ref="E71:E73"/>
    <mergeCell ref="F71:F73"/>
    <mergeCell ref="G71:G72"/>
    <mergeCell ref="H71:H73"/>
    <mergeCell ref="D71:D73"/>
    <mergeCell ref="B25:C28"/>
    <mergeCell ref="D25:N25"/>
    <mergeCell ref="F26:G26"/>
    <mergeCell ref="H26:I26"/>
    <mergeCell ref="B69:R69"/>
    <mergeCell ref="I71:Q71"/>
    <mergeCell ref="P114:Q114"/>
    <mergeCell ref="P115:Q115"/>
    <mergeCell ref="P116:Q116"/>
    <mergeCell ref="P117:Q117"/>
    <mergeCell ref="P118:Q118"/>
    <mergeCell ref="B18:N18"/>
    <mergeCell ref="B19:N19"/>
    <mergeCell ref="B20:N20"/>
    <mergeCell ref="A21:A22"/>
    <mergeCell ref="B22:B23"/>
    <mergeCell ref="C22:E23"/>
    <mergeCell ref="F22:G23"/>
    <mergeCell ref="H22:N23"/>
    <mergeCell ref="C24:E24"/>
    <mergeCell ref="F24:G24"/>
    <mergeCell ref="H24:N24"/>
    <mergeCell ref="F111:G111"/>
    <mergeCell ref="F112:G112"/>
    <mergeCell ref="F107:G107"/>
    <mergeCell ref="F108:G108"/>
    <mergeCell ref="F109:G109"/>
    <mergeCell ref="F110:G110"/>
    <mergeCell ref="P107:Q107"/>
    <mergeCell ref="P108:Q108"/>
  </mergeCells>
  <pageMargins left="0.25" right="0.25" top="0.75" bottom="0.75" header="0.3" footer="0.3"/>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98D8E-C707-40E5-B5E6-EE4A5C3CB867}">
  <dimension ref="A2:R230"/>
  <sheetViews>
    <sheetView topLeftCell="A202" workbookViewId="0">
      <selection activeCell="G241" sqref="G241"/>
    </sheetView>
  </sheetViews>
  <sheetFormatPr defaultRowHeight="15"/>
  <cols>
    <col min="2" max="2" width="47.85546875" customWidth="1"/>
    <col min="3" max="3" width="21.42578125" customWidth="1"/>
    <col min="4" max="4" width="18.85546875" customWidth="1"/>
    <col min="5" max="5" width="17.5703125" customWidth="1"/>
    <col min="6" max="6" width="13.5703125" customWidth="1"/>
    <col min="7" max="7" width="15" customWidth="1"/>
    <col min="8" max="8" width="16.7109375" customWidth="1"/>
    <col min="9" max="9" width="13.7109375" customWidth="1"/>
    <col min="10" max="10" width="18.85546875" customWidth="1"/>
    <col min="12" max="12" width="14.28515625" customWidth="1"/>
    <col min="15" max="15" width="12.5703125" customWidth="1"/>
  </cols>
  <sheetData>
    <row r="2" spans="1:15">
      <c r="A2" s="2520" t="s">
        <v>473</v>
      </c>
      <c r="B2" s="2520"/>
      <c r="C2" s="2520"/>
      <c r="D2" s="2520"/>
      <c r="E2" s="2520"/>
      <c r="F2" s="2520"/>
      <c r="G2" s="2520"/>
      <c r="H2" s="2520"/>
      <c r="I2" s="2520"/>
      <c r="J2" s="2520"/>
      <c r="K2" s="2520"/>
      <c r="L2" s="2520"/>
      <c r="M2" s="2520"/>
      <c r="N2" s="2520"/>
      <c r="O2" s="2520"/>
    </row>
    <row r="3" spans="1:15" ht="15.75" thickBot="1">
      <c r="A3" s="2524" t="s">
        <v>549</v>
      </c>
      <c r="B3" s="2524"/>
      <c r="C3" s="2524"/>
      <c r="D3" s="2524"/>
      <c r="E3" s="2524"/>
      <c r="F3" s="2524"/>
      <c r="G3" s="2524"/>
      <c r="H3" s="2524"/>
      <c r="I3" s="2524"/>
      <c r="J3" s="2524"/>
      <c r="K3" s="2524"/>
      <c r="L3" s="2524"/>
      <c r="M3" s="2524"/>
      <c r="N3" s="2524"/>
      <c r="O3" s="2524"/>
    </row>
    <row r="4" spans="1:15" ht="30.75" thickBot="1">
      <c r="A4" s="416" t="s">
        <v>417</v>
      </c>
      <c r="B4" s="417" t="s">
        <v>418</v>
      </c>
      <c r="C4" s="417" t="s">
        <v>45</v>
      </c>
      <c r="D4" s="417" t="s">
        <v>419</v>
      </c>
      <c r="E4" s="417" t="s">
        <v>46</v>
      </c>
      <c r="F4" s="418" t="s">
        <v>420</v>
      </c>
      <c r="G4" s="418" t="s">
        <v>421</v>
      </c>
      <c r="H4" s="418" t="s">
        <v>422</v>
      </c>
      <c r="I4" s="418" t="s">
        <v>423</v>
      </c>
      <c r="J4" s="418" t="s">
        <v>424</v>
      </c>
      <c r="K4" s="418" t="s">
        <v>425</v>
      </c>
      <c r="L4" s="418" t="s">
        <v>426</v>
      </c>
      <c r="M4" s="418" t="s">
        <v>427</v>
      </c>
      <c r="N4" s="418" t="s">
        <v>428</v>
      </c>
      <c r="O4" s="419" t="s">
        <v>6</v>
      </c>
    </row>
    <row r="5" spans="1:15" ht="45">
      <c r="A5" s="420" t="s">
        <v>337</v>
      </c>
      <c r="B5" s="421" t="s">
        <v>353</v>
      </c>
      <c r="C5" s="422" t="s">
        <v>183</v>
      </c>
      <c r="D5" s="421">
        <v>2026</v>
      </c>
      <c r="E5" s="423" t="s">
        <v>11</v>
      </c>
      <c r="F5" s="424">
        <v>0</v>
      </c>
      <c r="G5" s="424">
        <v>3000000</v>
      </c>
      <c r="H5" s="424">
        <v>233400000</v>
      </c>
      <c r="I5" s="424">
        <v>39006000</v>
      </c>
      <c r="J5" s="424">
        <v>56000000</v>
      </c>
      <c r="K5" s="424">
        <v>0</v>
      </c>
      <c r="L5" s="424">
        <v>2500000000</v>
      </c>
      <c r="M5" s="424">
        <v>0</v>
      </c>
      <c r="N5" s="424">
        <v>0</v>
      </c>
      <c r="O5" s="425">
        <f>SUM(F5:N5)</f>
        <v>2831406000</v>
      </c>
    </row>
    <row r="6" spans="1:15" ht="45">
      <c r="A6" s="420" t="s">
        <v>337</v>
      </c>
      <c r="B6" s="421" t="s">
        <v>353</v>
      </c>
      <c r="C6" s="422" t="s">
        <v>183</v>
      </c>
      <c r="D6" s="421">
        <v>2026</v>
      </c>
      <c r="E6" s="426" t="s">
        <v>12</v>
      </c>
      <c r="F6" s="424">
        <v>0</v>
      </c>
      <c r="G6" s="427">
        <v>3000000</v>
      </c>
      <c r="H6" s="427">
        <v>233400000</v>
      </c>
      <c r="I6" s="427">
        <v>39006000</v>
      </c>
      <c r="J6" s="427">
        <v>55836000</v>
      </c>
      <c r="K6" s="424">
        <v>0</v>
      </c>
      <c r="L6" s="424">
        <v>2500000000</v>
      </c>
      <c r="M6" s="424">
        <v>0</v>
      </c>
      <c r="N6" s="424">
        <v>364000</v>
      </c>
      <c r="O6" s="428">
        <f>SUM(F6:N6)</f>
        <v>2831606000</v>
      </c>
    </row>
    <row r="7" spans="1:15" ht="45">
      <c r="A7" s="420" t="s">
        <v>337</v>
      </c>
      <c r="B7" s="421" t="s">
        <v>353</v>
      </c>
      <c r="C7" s="422" t="s">
        <v>183</v>
      </c>
      <c r="D7" s="421">
        <v>2026</v>
      </c>
      <c r="E7" s="426" t="s">
        <v>429</v>
      </c>
      <c r="F7" s="424">
        <v>0</v>
      </c>
      <c r="G7" s="427">
        <v>0</v>
      </c>
      <c r="H7" s="427">
        <v>68317319</v>
      </c>
      <c r="I7" s="427">
        <v>11362970</v>
      </c>
      <c r="J7" s="427">
        <v>10412357</v>
      </c>
      <c r="K7" s="424">
        <v>0</v>
      </c>
      <c r="L7" s="424">
        <v>0</v>
      </c>
      <c r="M7" s="424">
        <v>0</v>
      </c>
      <c r="N7" s="424">
        <v>0</v>
      </c>
      <c r="O7" s="428">
        <f>SUM(F7:N7)</f>
        <v>90092646</v>
      </c>
    </row>
    <row r="8" spans="1:15" ht="45">
      <c r="A8" s="420" t="s">
        <v>337</v>
      </c>
      <c r="B8" s="421" t="s">
        <v>353</v>
      </c>
      <c r="C8" s="422" t="s">
        <v>183</v>
      </c>
      <c r="D8" s="421">
        <v>2026</v>
      </c>
      <c r="E8" s="423" t="s">
        <v>14</v>
      </c>
      <c r="F8" s="424">
        <v>0</v>
      </c>
      <c r="G8" s="424">
        <v>0</v>
      </c>
      <c r="H8" s="424">
        <v>0</v>
      </c>
      <c r="I8" s="424">
        <v>0</v>
      </c>
      <c r="J8" s="424">
        <v>13440164</v>
      </c>
      <c r="K8" s="424"/>
      <c r="L8" s="424">
        <v>0</v>
      </c>
      <c r="M8" s="424">
        <v>0</v>
      </c>
      <c r="N8" s="424">
        <v>0</v>
      </c>
      <c r="O8" s="428">
        <f t="shared" ref="O8:O14" si="0">SUM(F8:N8)</f>
        <v>13440164</v>
      </c>
    </row>
    <row r="9" spans="1:15" ht="30">
      <c r="A9" s="420" t="s">
        <v>337</v>
      </c>
      <c r="B9" s="421" t="s">
        <v>353</v>
      </c>
      <c r="C9" s="422" t="s">
        <v>15</v>
      </c>
      <c r="D9" s="421">
        <v>2026</v>
      </c>
      <c r="E9" s="423"/>
      <c r="F9" s="424">
        <v>0</v>
      </c>
      <c r="G9" s="424">
        <f>G6-G7-G8</f>
        <v>3000000</v>
      </c>
      <c r="H9" s="424">
        <f>H6-H7-H8</f>
        <v>165082681</v>
      </c>
      <c r="I9" s="424">
        <f t="shared" ref="I9" si="1">I6-I7-I8</f>
        <v>27643030</v>
      </c>
      <c r="J9" s="424">
        <f>J6-J7</f>
        <v>45423643</v>
      </c>
      <c r="K9" s="424">
        <v>0</v>
      </c>
      <c r="L9" s="424">
        <f>L6-L7-L8</f>
        <v>2500000000</v>
      </c>
      <c r="M9" s="424">
        <f t="shared" ref="M9:N10" si="2">M6-M7-M8</f>
        <v>0</v>
      </c>
      <c r="N9" s="424">
        <f t="shared" si="2"/>
        <v>364000</v>
      </c>
      <c r="O9" s="428">
        <f t="shared" si="0"/>
        <v>2741513354</v>
      </c>
    </row>
    <row r="10" spans="1:15">
      <c r="A10" s="420" t="s">
        <v>337</v>
      </c>
      <c r="B10" s="421"/>
      <c r="C10" s="421" t="s">
        <v>16</v>
      </c>
      <c r="D10" s="421">
        <v>2026</v>
      </c>
      <c r="E10" s="423"/>
      <c r="F10" s="424">
        <v>0</v>
      </c>
      <c r="G10" s="424">
        <f>G7/G6*100</f>
        <v>0</v>
      </c>
      <c r="H10" s="424">
        <f t="shared" ref="H10:I10" si="3">H7/H6*100</f>
        <v>29.270488003427591</v>
      </c>
      <c r="I10" s="424">
        <f t="shared" si="3"/>
        <v>29.131338768394606</v>
      </c>
      <c r="J10" s="424">
        <f>J7/J6*100</f>
        <v>18.64810695608568</v>
      </c>
      <c r="K10" s="424">
        <v>0</v>
      </c>
      <c r="L10" s="424">
        <f>L7/L6*100</f>
        <v>0</v>
      </c>
      <c r="M10" s="424">
        <f t="shared" si="2"/>
        <v>0</v>
      </c>
      <c r="N10" s="424">
        <f t="shared" ref="N10" si="4">N7/N6*100</f>
        <v>0</v>
      </c>
      <c r="O10" s="428"/>
    </row>
    <row r="11" spans="1:15" ht="45">
      <c r="A11" s="420" t="s">
        <v>337</v>
      </c>
      <c r="B11" s="421" t="s">
        <v>353</v>
      </c>
      <c r="C11" s="422" t="s">
        <v>474</v>
      </c>
      <c r="D11" s="421">
        <v>2026</v>
      </c>
      <c r="E11" s="423" t="s">
        <v>11</v>
      </c>
      <c r="F11" s="424">
        <f>F5</f>
        <v>0</v>
      </c>
      <c r="G11" s="424">
        <f t="shared" ref="G11:N14" si="5">G5</f>
        <v>3000000</v>
      </c>
      <c r="H11" s="424">
        <f t="shared" si="5"/>
        <v>233400000</v>
      </c>
      <c r="I11" s="424">
        <f t="shared" si="5"/>
        <v>39006000</v>
      </c>
      <c r="J11" s="424">
        <f t="shared" si="5"/>
        <v>56000000</v>
      </c>
      <c r="K11" s="424">
        <f t="shared" si="5"/>
        <v>0</v>
      </c>
      <c r="L11" s="424">
        <f t="shared" si="5"/>
        <v>2500000000</v>
      </c>
      <c r="M11" s="424">
        <f t="shared" si="5"/>
        <v>0</v>
      </c>
      <c r="N11" s="424">
        <f t="shared" si="5"/>
        <v>0</v>
      </c>
      <c r="O11" s="428">
        <f t="shared" si="0"/>
        <v>2831406000</v>
      </c>
    </row>
    <row r="12" spans="1:15" ht="45">
      <c r="A12" s="420" t="s">
        <v>337</v>
      </c>
      <c r="B12" s="421" t="s">
        <v>353</v>
      </c>
      <c r="C12" s="422" t="s">
        <v>474</v>
      </c>
      <c r="D12" s="421">
        <v>2026</v>
      </c>
      <c r="E12" s="426" t="s">
        <v>12</v>
      </c>
      <c r="F12" s="427">
        <f>F6</f>
        <v>0</v>
      </c>
      <c r="G12" s="427">
        <f t="shared" si="5"/>
        <v>3000000</v>
      </c>
      <c r="H12" s="427">
        <f t="shared" si="5"/>
        <v>233400000</v>
      </c>
      <c r="I12" s="427">
        <f t="shared" si="5"/>
        <v>39006000</v>
      </c>
      <c r="J12" s="427">
        <f t="shared" si="5"/>
        <v>55836000</v>
      </c>
      <c r="K12" s="427">
        <f t="shared" si="5"/>
        <v>0</v>
      </c>
      <c r="L12" s="427">
        <f t="shared" si="5"/>
        <v>2500000000</v>
      </c>
      <c r="M12" s="427">
        <f t="shared" si="5"/>
        <v>0</v>
      </c>
      <c r="N12" s="427">
        <f t="shared" si="5"/>
        <v>364000</v>
      </c>
      <c r="O12" s="428">
        <f t="shared" si="0"/>
        <v>2831606000</v>
      </c>
    </row>
    <row r="13" spans="1:15" ht="45">
      <c r="A13" s="420" t="s">
        <v>337</v>
      </c>
      <c r="B13" s="421" t="s">
        <v>353</v>
      </c>
      <c r="C13" s="422" t="s">
        <v>474</v>
      </c>
      <c r="D13" s="421">
        <v>2026</v>
      </c>
      <c r="E13" s="426" t="s">
        <v>429</v>
      </c>
      <c r="F13" s="427">
        <f>F7</f>
        <v>0</v>
      </c>
      <c r="G13" s="427">
        <f t="shared" si="5"/>
        <v>0</v>
      </c>
      <c r="H13" s="427">
        <f t="shared" si="5"/>
        <v>68317319</v>
      </c>
      <c r="I13" s="427">
        <f t="shared" si="5"/>
        <v>11362970</v>
      </c>
      <c r="J13" s="427">
        <f t="shared" si="5"/>
        <v>10412357</v>
      </c>
      <c r="K13" s="427">
        <f t="shared" si="5"/>
        <v>0</v>
      </c>
      <c r="L13" s="427">
        <f t="shared" si="5"/>
        <v>0</v>
      </c>
      <c r="M13" s="427">
        <f t="shared" si="5"/>
        <v>0</v>
      </c>
      <c r="N13" s="427">
        <f t="shared" si="5"/>
        <v>0</v>
      </c>
      <c r="O13" s="428">
        <f t="shared" si="0"/>
        <v>90092646</v>
      </c>
    </row>
    <row r="14" spans="1:15" ht="45">
      <c r="A14" s="420" t="s">
        <v>337</v>
      </c>
      <c r="B14" s="421" t="s">
        <v>353</v>
      </c>
      <c r="C14" s="422" t="s">
        <v>474</v>
      </c>
      <c r="D14" s="421">
        <v>2026</v>
      </c>
      <c r="E14" s="423" t="s">
        <v>14</v>
      </c>
      <c r="F14" s="424">
        <f>F8</f>
        <v>0</v>
      </c>
      <c r="G14" s="424">
        <f t="shared" si="5"/>
        <v>0</v>
      </c>
      <c r="H14" s="424">
        <f t="shared" si="5"/>
        <v>0</v>
      </c>
      <c r="I14" s="424">
        <f t="shared" si="5"/>
        <v>0</v>
      </c>
      <c r="J14" s="424">
        <f t="shared" si="5"/>
        <v>13440164</v>
      </c>
      <c r="K14" s="424">
        <f t="shared" si="5"/>
        <v>0</v>
      </c>
      <c r="L14" s="424">
        <f t="shared" si="5"/>
        <v>0</v>
      </c>
      <c r="M14" s="424">
        <f t="shared" si="5"/>
        <v>0</v>
      </c>
      <c r="N14" s="424">
        <f t="shared" si="5"/>
        <v>0</v>
      </c>
      <c r="O14" s="428">
        <f t="shared" si="0"/>
        <v>13440164</v>
      </c>
    </row>
    <row r="15" spans="1:15" ht="30">
      <c r="A15" s="420" t="s">
        <v>337</v>
      </c>
      <c r="B15" s="421" t="s">
        <v>353</v>
      </c>
      <c r="C15" s="422" t="s">
        <v>431</v>
      </c>
      <c r="D15" s="421">
        <v>2026</v>
      </c>
      <c r="E15" s="423" t="s">
        <v>11</v>
      </c>
      <c r="F15" s="429">
        <v>153</v>
      </c>
      <c r="G15" s="424"/>
      <c r="H15" s="424"/>
      <c r="I15" s="424"/>
      <c r="J15" s="424"/>
      <c r="K15" s="424"/>
      <c r="L15" s="424"/>
      <c r="M15" s="424"/>
      <c r="N15" s="424"/>
      <c r="O15" s="425">
        <v>0</v>
      </c>
    </row>
    <row r="16" spans="1:15" ht="30">
      <c r="A16" s="420" t="s">
        <v>337</v>
      </c>
      <c r="B16" s="421" t="s">
        <v>353</v>
      </c>
      <c r="C16" s="422" t="s">
        <v>431</v>
      </c>
      <c r="D16" s="421">
        <v>2026</v>
      </c>
      <c r="E16" s="423" t="s">
        <v>12</v>
      </c>
      <c r="F16" s="429">
        <v>153</v>
      </c>
      <c r="G16" s="424"/>
      <c r="H16" s="424"/>
      <c r="I16" s="424"/>
      <c r="J16" s="424"/>
      <c r="K16" s="424"/>
      <c r="L16" s="424"/>
      <c r="M16" s="424"/>
      <c r="N16" s="424"/>
      <c r="O16" s="425">
        <v>0</v>
      </c>
    </row>
    <row r="17" spans="1:15" ht="30.75" thickBot="1">
      <c r="A17" s="430" t="s">
        <v>337</v>
      </c>
      <c r="B17" s="421" t="s">
        <v>353</v>
      </c>
      <c r="C17" s="431" t="s">
        <v>431</v>
      </c>
      <c r="D17" s="432">
        <v>2026</v>
      </c>
      <c r="E17" s="433" t="s">
        <v>432</v>
      </c>
      <c r="F17" s="434">
        <v>145</v>
      </c>
      <c r="G17" s="434"/>
      <c r="H17" s="434"/>
      <c r="I17" s="434"/>
      <c r="J17" s="434"/>
      <c r="K17" s="434"/>
      <c r="L17" s="434"/>
      <c r="M17" s="434"/>
      <c r="N17" s="434"/>
      <c r="O17" s="435">
        <v>0</v>
      </c>
    </row>
    <row r="18" spans="1:15">
      <c r="A18" s="220"/>
      <c r="B18" s="220"/>
      <c r="C18" s="436"/>
      <c r="D18" s="436"/>
      <c r="E18" s="220"/>
      <c r="F18" s="220"/>
      <c r="G18" s="220"/>
      <c r="H18" s="220"/>
      <c r="I18" s="220"/>
      <c r="J18" s="220"/>
      <c r="K18" s="220"/>
      <c r="L18" s="220"/>
      <c r="M18" s="220"/>
      <c r="N18" s="220"/>
      <c r="O18" s="220"/>
    </row>
    <row r="20" spans="1:15">
      <c r="A20" s="2525" t="s">
        <v>48</v>
      </c>
      <c r="B20" s="2525"/>
      <c r="C20" s="2525"/>
      <c r="D20" s="2525"/>
      <c r="E20" s="2525"/>
      <c r="F20" s="2525"/>
      <c r="G20" s="2525"/>
      <c r="H20" s="2525"/>
      <c r="I20" s="2525"/>
      <c r="J20" s="2525"/>
      <c r="K20" s="2525"/>
      <c r="L20" s="2525"/>
      <c r="M20" s="2525"/>
    </row>
    <row r="21" spans="1:15">
      <c r="A21" s="2533" t="s">
        <v>540</v>
      </c>
      <c r="B21" s="2533"/>
      <c r="C21" s="2533"/>
      <c r="D21" s="2533"/>
      <c r="E21" s="2533"/>
      <c r="F21" s="2533"/>
      <c r="G21" s="2533"/>
      <c r="H21" s="2533"/>
      <c r="I21" s="2533"/>
      <c r="J21" s="2533"/>
      <c r="K21" s="2533"/>
      <c r="L21" s="2533"/>
      <c r="M21" s="2533"/>
    </row>
    <row r="22" spans="1:15">
      <c r="A22" s="2534" t="s">
        <v>17</v>
      </c>
      <c r="B22" s="2534"/>
      <c r="C22" s="2534"/>
      <c r="D22" s="2534"/>
      <c r="E22" s="2534"/>
      <c r="F22" s="2534"/>
      <c r="G22" s="2534"/>
      <c r="H22" s="2534"/>
      <c r="I22" s="2534"/>
      <c r="J22" s="2534"/>
      <c r="K22" s="2534"/>
      <c r="L22" s="2534"/>
      <c r="M22" s="2534"/>
    </row>
    <row r="23" spans="1:15" ht="15.75" thickBot="1">
      <c r="A23" s="437"/>
      <c r="B23" s="437"/>
      <c r="C23" s="437"/>
      <c r="D23" s="437"/>
      <c r="E23" s="437"/>
      <c r="F23" s="438"/>
      <c r="G23" s="437"/>
      <c r="H23" s="437"/>
      <c r="I23" s="437"/>
      <c r="J23" s="437"/>
      <c r="K23" s="437"/>
      <c r="L23" s="437"/>
      <c r="M23" s="437"/>
    </row>
    <row r="24" spans="1:15" ht="16.5" thickTop="1" thickBot="1">
      <c r="A24" s="2526" t="s">
        <v>376</v>
      </c>
      <c r="B24" s="2527" t="s">
        <v>19</v>
      </c>
      <c r="C24" s="2527"/>
      <c r="D24" s="2527"/>
      <c r="E24" s="2528" t="s">
        <v>20</v>
      </c>
      <c r="F24" s="2528"/>
      <c r="G24" s="2529" t="s">
        <v>337</v>
      </c>
      <c r="H24" s="2529"/>
      <c r="I24" s="2529"/>
      <c r="J24" s="2529"/>
      <c r="K24" s="2529"/>
      <c r="L24" s="2529"/>
      <c r="M24" s="2529"/>
    </row>
    <row r="25" spans="1:15" ht="15.75" thickTop="1">
      <c r="A25" s="2526"/>
      <c r="B25" s="2527"/>
      <c r="C25" s="2527"/>
      <c r="D25" s="2527"/>
      <c r="E25" s="2528"/>
      <c r="F25" s="2528"/>
      <c r="G25" s="2529"/>
      <c r="H25" s="2529"/>
      <c r="I25" s="2529"/>
      <c r="J25" s="2529"/>
      <c r="K25" s="2529"/>
      <c r="L25" s="2529"/>
      <c r="M25" s="2529"/>
    </row>
    <row r="26" spans="1:15">
      <c r="A26" s="439" t="s">
        <v>377</v>
      </c>
      <c r="B26" s="2530" t="s">
        <v>183</v>
      </c>
      <c r="C26" s="2530"/>
      <c r="D26" s="2530"/>
      <c r="E26" s="2531" t="s">
        <v>49</v>
      </c>
      <c r="F26" s="2531"/>
      <c r="G26" s="2532" t="s">
        <v>353</v>
      </c>
      <c r="H26" s="2532"/>
      <c r="I26" s="2532"/>
      <c r="J26" s="2532"/>
      <c r="K26" s="2532"/>
      <c r="L26" s="2532"/>
      <c r="M26" s="2532"/>
    </row>
    <row r="27" spans="1:15" ht="15.75" thickBot="1">
      <c r="A27" s="2543" t="s">
        <v>21</v>
      </c>
      <c r="B27" s="2543"/>
      <c r="C27" s="2544" t="s">
        <v>50</v>
      </c>
      <c r="D27" s="2544"/>
      <c r="E27" s="2544"/>
      <c r="F27" s="2544"/>
      <c r="G27" s="2544"/>
      <c r="H27" s="2544"/>
      <c r="I27" s="2544"/>
      <c r="J27" s="2544"/>
      <c r="K27" s="2544"/>
      <c r="L27" s="2544"/>
      <c r="M27" s="2544"/>
    </row>
    <row r="28" spans="1:15" ht="31.5" thickTop="1" thickBot="1">
      <c r="A28" s="2543"/>
      <c r="B28" s="2543"/>
      <c r="C28" s="440" t="s">
        <v>51</v>
      </c>
      <c r="D28" s="441">
        <v>2025</v>
      </c>
      <c r="E28" s="2545" t="s">
        <v>3</v>
      </c>
      <c r="F28" s="2545"/>
      <c r="G28" s="2546" t="s">
        <v>3</v>
      </c>
      <c r="H28" s="2546"/>
      <c r="I28" s="442" t="s">
        <v>3</v>
      </c>
      <c r="J28" s="2545" t="s">
        <v>3</v>
      </c>
      <c r="K28" s="2545"/>
      <c r="L28" s="2547" t="s">
        <v>52</v>
      </c>
      <c r="M28" s="2535" t="s">
        <v>22</v>
      </c>
    </row>
    <row r="29" spans="1:15" ht="65.25" customHeight="1" thickTop="1" thickBot="1">
      <c r="A29" s="2543"/>
      <c r="B29" s="2543"/>
      <c r="C29" s="443" t="s">
        <v>53</v>
      </c>
      <c r="D29" s="444" t="s">
        <v>23</v>
      </c>
      <c r="E29" s="445" t="s">
        <v>535</v>
      </c>
      <c r="F29" s="446" t="s">
        <v>23</v>
      </c>
      <c r="G29" s="445" t="s">
        <v>536</v>
      </c>
      <c r="H29" s="446" t="s">
        <v>23</v>
      </c>
      <c r="I29" s="447" t="s">
        <v>54</v>
      </c>
      <c r="J29" s="445" t="s">
        <v>24</v>
      </c>
      <c r="K29" s="446" t="s">
        <v>23</v>
      </c>
      <c r="L29" s="2547"/>
      <c r="M29" s="2535"/>
    </row>
    <row r="30" spans="1:15" ht="36" customHeight="1" thickTop="1" thickBot="1">
      <c r="A30" s="2543"/>
      <c r="B30" s="2543"/>
      <c r="C30" s="448" t="s">
        <v>341</v>
      </c>
      <c r="D30" s="448" t="s">
        <v>342</v>
      </c>
      <c r="E30" s="448" t="s">
        <v>343</v>
      </c>
      <c r="F30" s="448" t="s">
        <v>344</v>
      </c>
      <c r="G30" s="448" t="s">
        <v>345</v>
      </c>
      <c r="H30" s="448" t="s">
        <v>346</v>
      </c>
      <c r="I30" s="448" t="s">
        <v>25</v>
      </c>
      <c r="J30" s="448" t="s">
        <v>347</v>
      </c>
      <c r="K30" s="448" t="s">
        <v>348</v>
      </c>
      <c r="L30" s="448" t="s">
        <v>26</v>
      </c>
      <c r="M30" s="449" t="s">
        <v>27</v>
      </c>
    </row>
    <row r="31" spans="1:15" ht="15.75" thickTop="1">
      <c r="A31" s="2536" t="s">
        <v>34</v>
      </c>
      <c r="B31" s="2536"/>
      <c r="C31" s="450"/>
      <c r="D31" s="451"/>
      <c r="E31" s="450"/>
      <c r="F31" s="451"/>
      <c r="G31" s="450"/>
      <c r="H31" s="451"/>
      <c r="I31" s="452"/>
      <c r="J31" s="450"/>
      <c r="K31" s="451"/>
      <c r="L31" s="450"/>
      <c r="M31" s="453"/>
    </row>
    <row r="32" spans="1:15">
      <c r="A32" s="454" t="s">
        <v>28</v>
      </c>
      <c r="B32" s="455" t="s">
        <v>29</v>
      </c>
      <c r="C32" s="450"/>
      <c r="D32" s="451"/>
      <c r="E32" s="450"/>
      <c r="F32" s="451"/>
      <c r="G32" s="450"/>
      <c r="H32" s="451"/>
      <c r="I32" s="456"/>
      <c r="J32" s="450"/>
      <c r="K32" s="451"/>
      <c r="L32" s="450"/>
      <c r="M32" s="453"/>
    </row>
    <row r="33" spans="1:13">
      <c r="A33" s="457" t="s">
        <v>358</v>
      </c>
      <c r="B33" s="458" t="s">
        <v>36</v>
      </c>
      <c r="C33" s="459">
        <v>196201496</v>
      </c>
      <c r="D33" s="460">
        <v>99.797302136317398</v>
      </c>
      <c r="E33" s="460">
        <v>233400000</v>
      </c>
      <c r="F33" s="460">
        <v>29</v>
      </c>
      <c r="G33" s="460">
        <v>233400000</v>
      </c>
      <c r="H33" s="460">
        <v>29.3</v>
      </c>
      <c r="I33" s="460">
        <f>E33-G33</f>
        <v>0</v>
      </c>
      <c r="J33" s="459">
        <v>68317319</v>
      </c>
      <c r="K33" s="460">
        <v>29</v>
      </c>
      <c r="L33" s="460">
        <f>G33-J33</f>
        <v>165082681</v>
      </c>
      <c r="M33" s="461">
        <v>29</v>
      </c>
    </row>
    <row r="34" spans="1:13">
      <c r="A34" s="457" t="s">
        <v>359</v>
      </c>
      <c r="B34" s="458" t="s">
        <v>37</v>
      </c>
      <c r="C34" s="459">
        <v>32455029</v>
      </c>
      <c r="D34" s="460">
        <v>99.843195102442621</v>
      </c>
      <c r="E34" s="460">
        <v>39006000</v>
      </c>
      <c r="F34" s="460">
        <v>29</v>
      </c>
      <c r="G34" s="460">
        <v>39006000</v>
      </c>
      <c r="H34" s="460">
        <v>29.1</v>
      </c>
      <c r="I34" s="460">
        <f t="shared" ref="I34:I39" si="6">E34-G34</f>
        <v>0</v>
      </c>
      <c r="J34" s="459">
        <v>11362970</v>
      </c>
      <c r="K34" s="460">
        <v>29.1</v>
      </c>
      <c r="L34" s="460">
        <f t="shared" ref="L34:L39" si="7">G34-J34</f>
        <v>27643030</v>
      </c>
      <c r="M34" s="461">
        <v>29.1</v>
      </c>
    </row>
    <row r="35" spans="1:13">
      <c r="A35" s="457" t="s">
        <v>360</v>
      </c>
      <c r="B35" s="458" t="s">
        <v>38</v>
      </c>
      <c r="C35" s="459">
        <v>29330308</v>
      </c>
      <c r="D35" s="460">
        <v>70.79143657076655</v>
      </c>
      <c r="E35" s="460">
        <v>56000000</v>
      </c>
      <c r="F35" s="460">
        <v>19</v>
      </c>
      <c r="G35" s="460">
        <v>55836000</v>
      </c>
      <c r="H35" s="460">
        <v>19</v>
      </c>
      <c r="I35" s="460">
        <f t="shared" si="6"/>
        <v>164000</v>
      </c>
      <c r="J35" s="459">
        <v>10412357</v>
      </c>
      <c r="K35" s="460">
        <v>19</v>
      </c>
      <c r="L35" s="460">
        <f t="shared" si="7"/>
        <v>45423643</v>
      </c>
      <c r="M35" s="461">
        <v>19</v>
      </c>
    </row>
    <row r="36" spans="1:13">
      <c r="A36" s="457" t="s">
        <v>361</v>
      </c>
      <c r="B36" s="458" t="s">
        <v>39</v>
      </c>
      <c r="C36" s="459">
        <v>0</v>
      </c>
      <c r="D36" s="460">
        <v>0</v>
      </c>
      <c r="E36" s="460">
        <v>0</v>
      </c>
      <c r="F36" s="460">
        <v>0</v>
      </c>
      <c r="G36" s="460">
        <v>0</v>
      </c>
      <c r="H36" s="460">
        <v>0</v>
      </c>
      <c r="I36" s="460">
        <f t="shared" si="6"/>
        <v>0</v>
      </c>
      <c r="J36" s="459">
        <v>0</v>
      </c>
      <c r="K36" s="460">
        <v>0</v>
      </c>
      <c r="L36" s="460">
        <f t="shared" si="7"/>
        <v>0</v>
      </c>
      <c r="M36" s="461">
        <v>0</v>
      </c>
    </row>
    <row r="37" spans="1:13">
      <c r="A37" s="457" t="s">
        <v>362</v>
      </c>
      <c r="B37" s="458" t="s">
        <v>40</v>
      </c>
      <c r="C37" s="459">
        <v>2095140000</v>
      </c>
      <c r="D37" s="460">
        <v>100</v>
      </c>
      <c r="E37" s="460">
        <v>2500000000</v>
      </c>
      <c r="F37" s="460">
        <v>0</v>
      </c>
      <c r="G37" s="460">
        <v>2500000000</v>
      </c>
      <c r="H37" s="460">
        <v>0</v>
      </c>
      <c r="I37" s="460">
        <f t="shared" si="6"/>
        <v>0</v>
      </c>
      <c r="J37" s="459">
        <v>0</v>
      </c>
      <c r="K37" s="460">
        <v>0</v>
      </c>
      <c r="L37" s="460">
        <f t="shared" si="7"/>
        <v>2500000000</v>
      </c>
      <c r="M37" s="461">
        <v>0</v>
      </c>
    </row>
    <row r="38" spans="1:13">
      <c r="A38" s="457" t="s">
        <v>363</v>
      </c>
      <c r="B38" s="458" t="s">
        <v>41</v>
      </c>
      <c r="C38" s="459">
        <v>0</v>
      </c>
      <c r="D38" s="460">
        <v>0</v>
      </c>
      <c r="E38" s="460">
        <v>0</v>
      </c>
      <c r="F38" s="460">
        <v>0</v>
      </c>
      <c r="G38" s="460">
        <v>0</v>
      </c>
      <c r="H38" s="460">
        <v>0</v>
      </c>
      <c r="I38" s="460">
        <f>E38-G38</f>
        <v>0</v>
      </c>
      <c r="J38" s="459">
        <v>0</v>
      </c>
      <c r="K38" s="460">
        <v>0</v>
      </c>
      <c r="L38" s="460">
        <f t="shared" si="7"/>
        <v>0</v>
      </c>
      <c r="M38" s="461">
        <v>0</v>
      </c>
    </row>
    <row r="39" spans="1:13">
      <c r="A39" s="457" t="s">
        <v>364</v>
      </c>
      <c r="B39" s="458" t="s">
        <v>42</v>
      </c>
      <c r="C39" s="459">
        <v>255662</v>
      </c>
      <c r="D39" s="460">
        <v>69.473369565217396</v>
      </c>
      <c r="E39" s="460">
        <v>0</v>
      </c>
      <c r="F39" s="460">
        <v>0</v>
      </c>
      <c r="G39" s="460">
        <v>364000</v>
      </c>
      <c r="H39" s="460">
        <v>0</v>
      </c>
      <c r="I39" s="460">
        <f t="shared" si="6"/>
        <v>-364000</v>
      </c>
      <c r="J39" s="459">
        <v>0</v>
      </c>
      <c r="K39" s="460">
        <v>0</v>
      </c>
      <c r="L39" s="460">
        <f t="shared" si="7"/>
        <v>364000</v>
      </c>
      <c r="M39" s="461">
        <v>0</v>
      </c>
    </row>
    <row r="40" spans="1:13">
      <c r="A40" s="462"/>
      <c r="B40" s="463" t="s">
        <v>55</v>
      </c>
      <c r="C40" s="464">
        <f>SUM(C33:C39)</f>
        <v>2353382495</v>
      </c>
      <c r="D40" s="465">
        <v>97.543630312942724</v>
      </c>
      <c r="E40" s="465">
        <f>SUM(E33:E39)</f>
        <v>2828406000</v>
      </c>
      <c r="F40" s="465">
        <v>3</v>
      </c>
      <c r="G40" s="465">
        <f>SUM(G33:G39)</f>
        <v>2828606000</v>
      </c>
      <c r="H40" s="465">
        <v>3</v>
      </c>
      <c r="I40" s="460">
        <f>SUM(I33:I39)</f>
        <v>-200000</v>
      </c>
      <c r="J40" s="464">
        <f>SUM(J33:J39)</f>
        <v>90092646</v>
      </c>
      <c r="K40" s="465">
        <v>3</v>
      </c>
      <c r="L40" s="465">
        <f>SUM(L33:L39)</f>
        <v>2738513354</v>
      </c>
      <c r="M40" s="466">
        <v>3</v>
      </c>
    </row>
    <row r="41" spans="1:13">
      <c r="A41" s="457" t="s">
        <v>365</v>
      </c>
      <c r="B41" s="458" t="s">
        <v>43</v>
      </c>
      <c r="C41" s="459">
        <v>0</v>
      </c>
      <c r="D41" s="460">
        <v>0</v>
      </c>
      <c r="E41" s="460">
        <v>0</v>
      </c>
      <c r="F41" s="460">
        <v>0</v>
      </c>
      <c r="G41" s="460">
        <v>0</v>
      </c>
      <c r="H41" s="460">
        <v>0</v>
      </c>
      <c r="I41" s="460">
        <v>0</v>
      </c>
      <c r="J41" s="459">
        <v>0</v>
      </c>
      <c r="K41" s="460">
        <v>0</v>
      </c>
      <c r="L41" s="460">
        <v>0</v>
      </c>
      <c r="M41" s="461">
        <v>0</v>
      </c>
    </row>
    <row r="42" spans="1:13">
      <c r="A42" s="457" t="s">
        <v>366</v>
      </c>
      <c r="B42" s="458" t="s">
        <v>44</v>
      </c>
      <c r="C42" s="459">
        <v>0</v>
      </c>
      <c r="D42" s="460">
        <v>0</v>
      </c>
      <c r="E42" s="460">
        <v>3000000</v>
      </c>
      <c r="F42" s="460">
        <v>0</v>
      </c>
      <c r="G42" s="460">
        <v>3000000</v>
      </c>
      <c r="H42" s="460">
        <v>0</v>
      </c>
      <c r="I42" s="460">
        <v>0</v>
      </c>
      <c r="J42" s="459">
        <v>0</v>
      </c>
      <c r="K42" s="460">
        <v>0</v>
      </c>
      <c r="L42" s="460">
        <v>3000000</v>
      </c>
      <c r="M42" s="461">
        <v>0</v>
      </c>
    </row>
    <row r="43" spans="1:13" ht="30">
      <c r="A43" s="462"/>
      <c r="B43" s="467" t="s">
        <v>56</v>
      </c>
      <c r="C43" s="464">
        <v>0</v>
      </c>
      <c r="D43" s="465">
        <v>0</v>
      </c>
      <c r="E43" s="465">
        <f>SUM(E41:E42)</f>
        <v>3000000</v>
      </c>
      <c r="F43" s="465">
        <v>0</v>
      </c>
      <c r="G43" s="465">
        <v>3000000</v>
      </c>
      <c r="H43" s="465">
        <v>0</v>
      </c>
      <c r="I43" s="465">
        <v>0</v>
      </c>
      <c r="J43" s="464">
        <v>0</v>
      </c>
      <c r="K43" s="465">
        <v>0</v>
      </c>
      <c r="L43" s="465">
        <v>3000000</v>
      </c>
      <c r="M43" s="466">
        <v>0</v>
      </c>
    </row>
    <row r="44" spans="1:13">
      <c r="A44" s="457" t="s">
        <v>365</v>
      </c>
      <c r="B44" s="458" t="s">
        <v>43</v>
      </c>
      <c r="C44" s="459">
        <v>0</v>
      </c>
      <c r="D44" s="460">
        <v>0</v>
      </c>
      <c r="E44" s="460">
        <v>0</v>
      </c>
      <c r="F44" s="460">
        <v>0</v>
      </c>
      <c r="G44" s="460">
        <v>0</v>
      </c>
      <c r="H44" s="460">
        <v>0</v>
      </c>
      <c r="I44" s="460">
        <v>0</v>
      </c>
      <c r="J44" s="459">
        <v>0</v>
      </c>
      <c r="K44" s="460">
        <v>0</v>
      </c>
      <c r="L44" s="460">
        <v>0</v>
      </c>
      <c r="M44" s="461">
        <v>0</v>
      </c>
    </row>
    <row r="45" spans="1:13">
      <c r="A45" s="457" t="s">
        <v>366</v>
      </c>
      <c r="B45" s="458" t="s">
        <v>44</v>
      </c>
      <c r="C45" s="459">
        <v>0</v>
      </c>
      <c r="D45" s="460">
        <v>0</v>
      </c>
      <c r="E45" s="460">
        <v>0</v>
      </c>
      <c r="F45" s="460">
        <v>0</v>
      </c>
      <c r="G45" s="460">
        <v>0</v>
      </c>
      <c r="H45" s="460">
        <v>0</v>
      </c>
      <c r="I45" s="460">
        <v>0</v>
      </c>
      <c r="J45" s="459">
        <v>0</v>
      </c>
      <c r="K45" s="460">
        <v>0</v>
      </c>
      <c r="L45" s="460">
        <v>0</v>
      </c>
      <c r="M45" s="461">
        <v>0</v>
      </c>
    </row>
    <row r="46" spans="1:13">
      <c r="A46" s="462"/>
      <c r="B46" s="467" t="s">
        <v>57</v>
      </c>
      <c r="C46" s="464">
        <v>0</v>
      </c>
      <c r="D46" s="465">
        <v>0</v>
      </c>
      <c r="E46" s="465">
        <v>0</v>
      </c>
      <c r="F46" s="465">
        <v>0</v>
      </c>
      <c r="G46" s="465">
        <v>0</v>
      </c>
      <c r="H46" s="465">
        <v>0</v>
      </c>
      <c r="I46" s="465">
        <v>0</v>
      </c>
      <c r="J46" s="464">
        <v>0</v>
      </c>
      <c r="K46" s="465">
        <v>0</v>
      </c>
      <c r="L46" s="465">
        <v>0</v>
      </c>
      <c r="M46" s="466">
        <v>0</v>
      </c>
    </row>
    <row r="47" spans="1:13">
      <c r="A47" s="468"/>
      <c r="B47" s="469" t="s">
        <v>58</v>
      </c>
      <c r="C47" s="470">
        <v>0</v>
      </c>
      <c r="D47" s="471">
        <v>0</v>
      </c>
      <c r="E47" s="471">
        <f>SUM(E43)</f>
        <v>3000000</v>
      </c>
      <c r="F47" s="471">
        <v>0</v>
      </c>
      <c r="G47" s="471">
        <v>3000000</v>
      </c>
      <c r="H47" s="471">
        <v>0</v>
      </c>
      <c r="I47" s="471">
        <v>0</v>
      </c>
      <c r="J47" s="470">
        <v>0</v>
      </c>
      <c r="K47" s="471">
        <v>0</v>
      </c>
      <c r="L47" s="471">
        <v>3000000</v>
      </c>
      <c r="M47" s="472">
        <v>0</v>
      </c>
    </row>
    <row r="48" spans="1:13">
      <c r="A48" s="468"/>
      <c r="B48" s="473" t="s">
        <v>59</v>
      </c>
      <c r="C48" s="470">
        <f>C40+C47</f>
        <v>2353382495</v>
      </c>
      <c r="D48" s="471">
        <v>97.422490505645271</v>
      </c>
      <c r="E48" s="471">
        <f>SUM(E40+E47)</f>
        <v>2831406000</v>
      </c>
      <c r="F48" s="471">
        <v>3</v>
      </c>
      <c r="G48" s="471">
        <f>G40+G47</f>
        <v>2831606000</v>
      </c>
      <c r="H48" s="471">
        <v>3</v>
      </c>
      <c r="I48" s="471">
        <f>I40+I47</f>
        <v>-200000</v>
      </c>
      <c r="J48" s="470">
        <f>J40+J47</f>
        <v>90092646</v>
      </c>
      <c r="K48" s="471">
        <v>3</v>
      </c>
      <c r="L48" s="471">
        <f>L47+L40</f>
        <v>2741513354</v>
      </c>
      <c r="M48" s="472">
        <v>3</v>
      </c>
    </row>
    <row r="49" spans="1:13" ht="30">
      <c r="A49" s="462"/>
      <c r="B49" s="467" t="s">
        <v>60</v>
      </c>
      <c r="C49" s="464">
        <v>269953</v>
      </c>
      <c r="D49" s="465">
        <v>100</v>
      </c>
      <c r="E49" s="465"/>
      <c r="F49" s="465"/>
      <c r="G49" s="465"/>
      <c r="H49" s="465"/>
      <c r="I49" s="465"/>
      <c r="J49" s="464">
        <v>0</v>
      </c>
      <c r="K49" s="465"/>
      <c r="L49" s="465"/>
      <c r="M49" s="466"/>
    </row>
    <row r="50" spans="1:13" ht="30">
      <c r="A50" s="462"/>
      <c r="B50" s="467" t="s">
        <v>61</v>
      </c>
      <c r="C50" s="464">
        <v>0</v>
      </c>
      <c r="D50" s="465"/>
      <c r="E50" s="465"/>
      <c r="F50" s="465"/>
      <c r="G50" s="465"/>
      <c r="H50" s="465"/>
      <c r="I50" s="465"/>
      <c r="J50" s="464">
        <v>0</v>
      </c>
      <c r="K50" s="465"/>
      <c r="L50" s="465"/>
      <c r="M50" s="466"/>
    </row>
    <row r="51" spans="1:13" ht="15.75" thickBot="1">
      <c r="A51" s="468"/>
      <c r="B51" s="469" t="s">
        <v>62</v>
      </c>
      <c r="C51" s="470">
        <f>C48+C49</f>
        <v>2353652448</v>
      </c>
      <c r="D51" s="471"/>
      <c r="E51" s="471"/>
      <c r="F51" s="471"/>
      <c r="G51" s="471"/>
      <c r="H51" s="471"/>
      <c r="I51" s="471"/>
      <c r="J51" s="470">
        <f>J48</f>
        <v>90092646</v>
      </c>
      <c r="K51" s="471"/>
      <c r="L51" s="471"/>
      <c r="M51" s="472"/>
    </row>
    <row r="52" spans="1:13" ht="15.75" thickTop="1">
      <c r="A52" s="2537" t="s">
        <v>63</v>
      </c>
      <c r="B52" s="2537"/>
      <c r="C52" s="474"/>
      <c r="D52" s="475"/>
      <c r="E52" s="476"/>
      <c r="F52" s="475"/>
      <c r="G52" s="476"/>
      <c r="H52" s="475"/>
      <c r="I52" s="477"/>
      <c r="J52" s="476"/>
      <c r="K52" s="475"/>
      <c r="L52" s="476"/>
      <c r="M52" s="478"/>
    </row>
    <row r="53" spans="1:13">
      <c r="A53" s="454" t="s">
        <v>35</v>
      </c>
      <c r="B53" s="455" t="s">
        <v>29</v>
      </c>
      <c r="C53" s="479"/>
      <c r="D53" s="451"/>
      <c r="E53" s="450"/>
      <c r="F53" s="451"/>
      <c r="G53" s="450"/>
      <c r="H53" s="451"/>
      <c r="I53" s="456"/>
      <c r="J53" s="450"/>
      <c r="K53" s="451"/>
      <c r="L53" s="450"/>
      <c r="M53" s="453"/>
    </row>
    <row r="54" spans="1:13">
      <c r="A54" s="457"/>
      <c r="B54" s="473" t="s">
        <v>64</v>
      </c>
      <c r="C54" s="470">
        <f>C56+C57+C58+C59</f>
        <v>2353382495</v>
      </c>
      <c r="D54" s="471">
        <v>100</v>
      </c>
      <c r="E54" s="471">
        <f>SUM(E56:E59)</f>
        <v>2828406000</v>
      </c>
      <c r="F54" s="471">
        <f>SUM(F56:F59)</f>
        <v>36</v>
      </c>
      <c r="G54" s="471">
        <f>SUM(G56:G59)</f>
        <v>2828606000</v>
      </c>
      <c r="H54" s="471">
        <f>SUM(H56:H59)</f>
        <v>36</v>
      </c>
      <c r="I54" s="471">
        <v>200000</v>
      </c>
      <c r="J54" s="470">
        <f>SUM(J56:J59)</f>
        <v>90092646</v>
      </c>
      <c r="K54" s="471">
        <v>100</v>
      </c>
      <c r="L54" s="471">
        <f>SUM(L56:L59)</f>
        <v>2738513354</v>
      </c>
      <c r="M54" s="472">
        <f>SUM(M56:M59)</f>
        <v>36</v>
      </c>
    </row>
    <row r="55" spans="1:13">
      <c r="A55" s="457" t="s">
        <v>65</v>
      </c>
      <c r="B55" s="480" t="s">
        <v>66</v>
      </c>
      <c r="C55" s="459"/>
      <c r="D55" s="460"/>
      <c r="E55" s="460"/>
      <c r="F55" s="460"/>
      <c r="G55" s="460"/>
      <c r="H55" s="460"/>
      <c r="I55" s="460"/>
      <c r="J55" s="459"/>
      <c r="K55" s="460"/>
      <c r="L55" s="460"/>
      <c r="M55" s="461"/>
    </row>
    <row r="56" spans="1:13">
      <c r="A56" s="457" t="s">
        <v>184</v>
      </c>
      <c r="B56" s="480" t="s">
        <v>185</v>
      </c>
      <c r="C56" s="459">
        <v>947769019</v>
      </c>
      <c r="D56" s="460">
        <v>40.27262975796036</v>
      </c>
      <c r="E56" s="460">
        <v>2800406000</v>
      </c>
      <c r="F56" s="460">
        <v>3</v>
      </c>
      <c r="G56" s="460">
        <v>2800606000</v>
      </c>
      <c r="H56" s="460">
        <v>3</v>
      </c>
      <c r="I56" s="460">
        <f>G56-E56</f>
        <v>200000</v>
      </c>
      <c r="J56" s="459">
        <v>85389535</v>
      </c>
      <c r="K56" s="460">
        <v>3</v>
      </c>
      <c r="L56" s="460">
        <f>G56-J56</f>
        <v>2715216465</v>
      </c>
      <c r="M56" s="461">
        <v>3</v>
      </c>
    </row>
    <row r="57" spans="1:13">
      <c r="A57" s="457" t="s">
        <v>186</v>
      </c>
      <c r="B57" s="480" t="s">
        <v>187</v>
      </c>
      <c r="C57" s="459">
        <v>8853476</v>
      </c>
      <c r="D57" s="460">
        <v>0.37620216938003526</v>
      </c>
      <c r="E57" s="460">
        <v>14000000</v>
      </c>
      <c r="F57" s="460">
        <v>31</v>
      </c>
      <c r="G57" s="460">
        <v>14000000</v>
      </c>
      <c r="H57" s="460">
        <v>31</v>
      </c>
      <c r="I57" s="460">
        <v>0</v>
      </c>
      <c r="J57" s="459">
        <v>4372891</v>
      </c>
      <c r="K57" s="460">
        <v>31</v>
      </c>
      <c r="L57" s="460">
        <f>G57-J57</f>
        <v>9627109</v>
      </c>
      <c r="M57" s="461">
        <v>31</v>
      </c>
    </row>
    <row r="58" spans="1:13">
      <c r="A58" s="457" t="s">
        <v>188</v>
      </c>
      <c r="B58" s="480" t="s">
        <v>189</v>
      </c>
      <c r="C58" s="459">
        <v>0</v>
      </c>
      <c r="D58" s="460">
        <v>0</v>
      </c>
      <c r="E58" s="460">
        <v>14000000</v>
      </c>
      <c r="F58" s="460">
        <v>2</v>
      </c>
      <c r="G58" s="460">
        <v>14000000</v>
      </c>
      <c r="H58" s="460">
        <v>2</v>
      </c>
      <c r="I58" s="460">
        <v>0</v>
      </c>
      <c r="J58" s="459">
        <v>330220</v>
      </c>
      <c r="K58" s="460">
        <v>2</v>
      </c>
      <c r="L58" s="460">
        <f>G58-J58</f>
        <v>13669780</v>
      </c>
      <c r="M58" s="461">
        <v>2</v>
      </c>
    </row>
    <row r="59" spans="1:13">
      <c r="A59" s="457" t="s">
        <v>296</v>
      </c>
      <c r="B59" s="480" t="s">
        <v>297</v>
      </c>
      <c r="C59" s="459">
        <v>1396760000</v>
      </c>
      <c r="D59" s="460">
        <v>59.351168072659597</v>
      </c>
      <c r="E59" s="460">
        <v>0</v>
      </c>
      <c r="F59" s="460">
        <v>0</v>
      </c>
      <c r="G59" s="460">
        <v>0</v>
      </c>
      <c r="H59" s="460">
        <v>0</v>
      </c>
      <c r="I59" s="460">
        <v>0</v>
      </c>
      <c r="J59" s="459">
        <v>0</v>
      </c>
      <c r="K59" s="460">
        <v>0</v>
      </c>
      <c r="L59" s="460">
        <f>G59-J59</f>
        <v>0</v>
      </c>
      <c r="M59" s="461">
        <v>0</v>
      </c>
    </row>
    <row r="60" spans="1:13">
      <c r="A60" s="457"/>
      <c r="B60" s="473" t="s">
        <v>67</v>
      </c>
      <c r="C60" s="470">
        <f>SUM(C62)</f>
        <v>0</v>
      </c>
      <c r="D60" s="471">
        <v>0</v>
      </c>
      <c r="E60" s="471">
        <f>SUM(E63)</f>
        <v>3000000</v>
      </c>
      <c r="F60" s="471">
        <v>0.1</v>
      </c>
      <c r="G60" s="471">
        <v>3000000</v>
      </c>
      <c r="H60" s="471">
        <v>0.1</v>
      </c>
      <c r="I60" s="471">
        <v>0</v>
      </c>
      <c r="J60" s="470">
        <v>0</v>
      </c>
      <c r="K60" s="471">
        <v>0</v>
      </c>
      <c r="L60" s="471">
        <v>3000000</v>
      </c>
      <c r="M60" s="472">
        <v>0</v>
      </c>
    </row>
    <row r="61" spans="1:13">
      <c r="A61" s="457" t="s">
        <v>65</v>
      </c>
      <c r="B61" s="480" t="s">
        <v>66</v>
      </c>
      <c r="C61" s="459"/>
      <c r="D61" s="460"/>
      <c r="E61" s="460"/>
      <c r="F61" s="460"/>
      <c r="G61" s="460"/>
      <c r="H61" s="460"/>
      <c r="I61" s="460"/>
      <c r="J61" s="459"/>
      <c r="K61" s="460"/>
      <c r="L61" s="460"/>
      <c r="M61" s="461"/>
    </row>
    <row r="62" spans="1:13">
      <c r="A62" s="457" t="s">
        <v>190</v>
      </c>
      <c r="B62" s="480" t="s">
        <v>191</v>
      </c>
      <c r="C62" s="459">
        <v>0</v>
      </c>
      <c r="D62" s="460">
        <v>0</v>
      </c>
      <c r="E62" s="460">
        <v>3000000</v>
      </c>
      <c r="F62" s="460">
        <v>0.1</v>
      </c>
      <c r="G62" s="460">
        <v>3000000</v>
      </c>
      <c r="H62" s="460">
        <v>0.1</v>
      </c>
      <c r="I62" s="460">
        <v>0</v>
      </c>
      <c r="J62" s="459">
        <v>0</v>
      </c>
      <c r="K62" s="460">
        <v>0</v>
      </c>
      <c r="L62" s="460">
        <v>3000000</v>
      </c>
      <c r="M62" s="461">
        <v>0</v>
      </c>
    </row>
    <row r="63" spans="1:13" ht="30">
      <c r="A63" s="457"/>
      <c r="B63" s="467" t="s">
        <v>56</v>
      </c>
      <c r="C63" s="464">
        <f>SUM(C62)</f>
        <v>0</v>
      </c>
      <c r="D63" s="465">
        <v>0</v>
      </c>
      <c r="E63" s="465">
        <v>3000000</v>
      </c>
      <c r="F63" s="465">
        <v>0.1</v>
      </c>
      <c r="G63" s="465">
        <v>3000000</v>
      </c>
      <c r="H63" s="465">
        <v>0.1</v>
      </c>
      <c r="I63" s="465">
        <v>0</v>
      </c>
      <c r="J63" s="464">
        <v>0</v>
      </c>
      <c r="K63" s="465">
        <v>0</v>
      </c>
      <c r="L63" s="465">
        <v>3000000</v>
      </c>
      <c r="M63" s="466">
        <v>0</v>
      </c>
    </row>
    <row r="64" spans="1:13">
      <c r="A64" s="457" t="s">
        <v>65</v>
      </c>
      <c r="B64" s="480" t="s">
        <v>66</v>
      </c>
      <c r="C64" s="459"/>
      <c r="D64" s="460"/>
      <c r="E64" s="460"/>
      <c r="F64" s="460"/>
      <c r="G64" s="460"/>
      <c r="H64" s="460"/>
      <c r="I64" s="460"/>
      <c r="J64" s="459"/>
      <c r="K64" s="460"/>
      <c r="L64" s="460"/>
      <c r="M64" s="461"/>
    </row>
    <row r="65" spans="1:18">
      <c r="A65" s="457"/>
      <c r="B65" s="467" t="s">
        <v>57</v>
      </c>
      <c r="C65" s="464">
        <v>0</v>
      </c>
      <c r="D65" s="465">
        <v>0</v>
      </c>
      <c r="E65" s="465">
        <v>0</v>
      </c>
      <c r="F65" s="465">
        <v>0</v>
      </c>
      <c r="G65" s="465">
        <v>0</v>
      </c>
      <c r="H65" s="465">
        <v>0</v>
      </c>
      <c r="I65" s="465">
        <v>0</v>
      </c>
      <c r="J65" s="464">
        <v>0</v>
      </c>
      <c r="K65" s="465">
        <v>0</v>
      </c>
      <c r="L65" s="465">
        <v>0</v>
      </c>
      <c r="M65" s="466">
        <v>0</v>
      </c>
    </row>
    <row r="66" spans="1:18" ht="30">
      <c r="A66" s="457"/>
      <c r="B66" s="473" t="s">
        <v>136</v>
      </c>
      <c r="C66" s="470">
        <v>269953</v>
      </c>
      <c r="D66" s="471">
        <v>100</v>
      </c>
      <c r="E66" s="471"/>
      <c r="F66" s="471"/>
      <c r="G66" s="471"/>
      <c r="H66" s="471"/>
      <c r="I66" s="471"/>
      <c r="J66" s="470">
        <v>0</v>
      </c>
      <c r="K66" s="471">
        <v>0</v>
      </c>
      <c r="L66" s="471"/>
      <c r="M66" s="472"/>
    </row>
    <row r="67" spans="1:18" ht="30">
      <c r="A67" s="457"/>
      <c r="B67" s="473" t="s">
        <v>137</v>
      </c>
      <c r="C67" s="470">
        <f>SUM(C66)</f>
        <v>269953</v>
      </c>
      <c r="D67" s="471">
        <v>100</v>
      </c>
      <c r="E67" s="471"/>
      <c r="F67" s="471"/>
      <c r="G67" s="471"/>
      <c r="H67" s="471"/>
      <c r="I67" s="471"/>
      <c r="J67" s="470">
        <v>0</v>
      </c>
      <c r="K67" s="471">
        <v>0</v>
      </c>
      <c r="L67" s="471"/>
      <c r="M67" s="472"/>
    </row>
    <row r="68" spans="1:18">
      <c r="A68" s="457" t="s">
        <v>65</v>
      </c>
      <c r="B68" s="480" t="s">
        <v>66</v>
      </c>
      <c r="C68" s="459"/>
      <c r="D68" s="460"/>
      <c r="E68" s="460"/>
      <c r="F68" s="460"/>
      <c r="G68" s="460"/>
      <c r="H68" s="460"/>
      <c r="I68" s="460"/>
      <c r="J68" s="459"/>
      <c r="K68" s="460"/>
      <c r="L68" s="460"/>
      <c r="M68" s="461"/>
    </row>
    <row r="69" spans="1:18">
      <c r="A69" s="457" t="s">
        <v>184</v>
      </c>
      <c r="B69" s="480" t="s">
        <v>185</v>
      </c>
      <c r="C69" s="459">
        <v>269953</v>
      </c>
      <c r="D69" s="460">
        <v>100</v>
      </c>
      <c r="E69" s="460"/>
      <c r="F69" s="460"/>
      <c r="G69" s="460"/>
      <c r="H69" s="460"/>
      <c r="I69" s="460"/>
      <c r="J69" s="459">
        <v>0</v>
      </c>
      <c r="K69" s="460">
        <v>0</v>
      </c>
      <c r="L69" s="460"/>
      <c r="M69" s="461"/>
    </row>
    <row r="70" spans="1:18">
      <c r="A70" s="457" t="s">
        <v>65</v>
      </c>
      <c r="B70" s="480" t="s">
        <v>66</v>
      </c>
      <c r="C70" s="459"/>
      <c r="D70" s="460"/>
      <c r="E70" s="460"/>
      <c r="F70" s="460"/>
      <c r="G70" s="460"/>
      <c r="H70" s="460"/>
      <c r="I70" s="460"/>
      <c r="J70" s="459"/>
      <c r="K70" s="460"/>
      <c r="L70" s="460"/>
      <c r="M70" s="461"/>
    </row>
    <row r="71" spans="1:18">
      <c r="A71" s="457"/>
      <c r="B71" s="481" t="s">
        <v>62</v>
      </c>
      <c r="C71" s="482">
        <f>C54+C66</f>
        <v>2353652448</v>
      </c>
      <c r="D71" s="483"/>
      <c r="E71" s="483">
        <f>E54+E60</f>
        <v>2831406000</v>
      </c>
      <c r="F71" s="483"/>
      <c r="G71" s="483">
        <f>G54+G60</f>
        <v>2831606000</v>
      </c>
      <c r="H71" s="483"/>
      <c r="I71" s="483">
        <v>200000</v>
      </c>
      <c r="J71" s="482">
        <f>J54+J60</f>
        <v>90092646</v>
      </c>
      <c r="K71" s="483"/>
      <c r="L71" s="483">
        <f>L54+L60</f>
        <v>2741513354</v>
      </c>
      <c r="M71" s="484"/>
    </row>
    <row r="73" spans="1:18">
      <c r="A73" s="2538" t="s">
        <v>68</v>
      </c>
      <c r="B73" s="2538"/>
      <c r="C73" s="2538"/>
      <c r="D73" s="2538"/>
      <c r="E73" s="2538"/>
      <c r="F73" s="2538"/>
      <c r="G73" s="2538"/>
      <c r="H73" s="2538"/>
      <c r="I73" s="2538"/>
      <c r="J73" s="2538"/>
      <c r="K73" s="2538"/>
      <c r="L73" s="2538"/>
      <c r="M73" s="2538"/>
      <c r="N73" s="2538"/>
      <c r="O73" s="2538"/>
      <c r="P73" s="2538"/>
      <c r="Q73" s="2538"/>
      <c r="R73" s="437"/>
    </row>
    <row r="74" spans="1:18" ht="15.75" thickBot="1">
      <c r="A74" s="2539" t="s">
        <v>540</v>
      </c>
      <c r="B74" s="2539"/>
      <c r="C74" s="2539"/>
      <c r="D74" s="2539"/>
      <c r="E74" s="2539"/>
      <c r="F74" s="2539"/>
      <c r="G74" s="2539"/>
      <c r="H74" s="2539"/>
      <c r="I74" s="2539"/>
      <c r="J74" s="2539"/>
      <c r="K74" s="2539"/>
      <c r="L74" s="2539"/>
      <c r="M74" s="2539"/>
      <c r="N74" s="2539"/>
      <c r="O74" s="2539"/>
      <c r="P74" s="2539"/>
      <c r="Q74" s="2539"/>
      <c r="R74" s="2539"/>
    </row>
    <row r="75" spans="1:18" ht="16.5" thickTop="1" thickBot="1">
      <c r="A75" s="2540" t="s">
        <v>0</v>
      </c>
      <c r="B75" s="2541" t="s">
        <v>28</v>
      </c>
      <c r="C75" s="2541"/>
      <c r="D75" s="2541" t="s">
        <v>45</v>
      </c>
      <c r="E75" s="2541" t="s">
        <v>1</v>
      </c>
      <c r="F75" s="2541" t="s">
        <v>2</v>
      </c>
      <c r="G75" s="2541" t="s">
        <v>3</v>
      </c>
      <c r="H75" s="2541" t="s">
        <v>4</v>
      </c>
      <c r="I75" s="2542" t="s">
        <v>5</v>
      </c>
      <c r="J75" s="2542"/>
      <c r="K75" s="2542"/>
      <c r="L75" s="2542"/>
      <c r="M75" s="2542"/>
      <c r="N75" s="2542"/>
      <c r="O75" s="2542"/>
      <c r="P75" s="2542"/>
      <c r="Q75" s="2542"/>
      <c r="R75" s="2542"/>
    </row>
    <row r="76" spans="1:18" ht="16.5" thickTop="1" thickBot="1">
      <c r="A76" s="2540"/>
      <c r="B76" s="2541"/>
      <c r="C76" s="2541"/>
      <c r="D76" s="2541"/>
      <c r="E76" s="2541"/>
      <c r="F76" s="2541"/>
      <c r="G76" s="2541"/>
      <c r="H76" s="2541"/>
      <c r="I76" s="485" t="s">
        <v>365</v>
      </c>
      <c r="J76" s="485" t="s">
        <v>366</v>
      </c>
      <c r="K76" s="485" t="s">
        <v>358</v>
      </c>
      <c r="L76" s="485" t="s">
        <v>359</v>
      </c>
      <c r="M76" s="485" t="s">
        <v>360</v>
      </c>
      <c r="N76" s="485" t="s">
        <v>361</v>
      </c>
      <c r="O76" s="485" t="s">
        <v>362</v>
      </c>
      <c r="P76" s="485" t="s">
        <v>363</v>
      </c>
      <c r="Q76" s="485" t="s">
        <v>364</v>
      </c>
      <c r="R76" s="486" t="s">
        <v>6</v>
      </c>
    </row>
    <row r="77" spans="1:18" ht="105.75" thickTop="1">
      <c r="A77" s="2540"/>
      <c r="B77" s="2541"/>
      <c r="C77" s="2541"/>
      <c r="D77" s="2541"/>
      <c r="E77" s="2541"/>
      <c r="F77" s="2541"/>
      <c r="G77" s="487" t="s">
        <v>7</v>
      </c>
      <c r="H77" s="2541"/>
      <c r="I77" s="487" t="s">
        <v>69</v>
      </c>
      <c r="J77" s="487" t="s">
        <v>70</v>
      </c>
      <c r="K77" s="487" t="s">
        <v>8</v>
      </c>
      <c r="L77" s="487" t="s">
        <v>71</v>
      </c>
      <c r="M77" s="487" t="s">
        <v>72</v>
      </c>
      <c r="N77" s="487" t="s">
        <v>73</v>
      </c>
      <c r="O77" s="487" t="s">
        <v>74</v>
      </c>
      <c r="P77" s="487" t="s">
        <v>75</v>
      </c>
      <c r="Q77" s="487" t="s">
        <v>9</v>
      </c>
      <c r="R77" s="488" t="s">
        <v>6</v>
      </c>
    </row>
    <row r="78" spans="1:18" ht="24">
      <c r="A78" s="489" t="s">
        <v>337</v>
      </c>
      <c r="B78" s="2521" t="s">
        <v>353</v>
      </c>
      <c r="C78" s="2521"/>
      <c r="D78" s="490" t="s">
        <v>183</v>
      </c>
      <c r="E78" s="491" t="s">
        <v>375</v>
      </c>
      <c r="F78" s="490" t="s">
        <v>10</v>
      </c>
      <c r="G78" s="491">
        <v>2026</v>
      </c>
      <c r="H78" s="492" t="s">
        <v>11</v>
      </c>
      <c r="I78" s="493">
        <v>0</v>
      </c>
      <c r="J78" s="493">
        <v>3000000</v>
      </c>
      <c r="K78" s="493">
        <v>233400000</v>
      </c>
      <c r="L78" s="493">
        <v>39006000</v>
      </c>
      <c r="M78" s="493">
        <v>56000000</v>
      </c>
      <c r="N78" s="493">
        <v>0</v>
      </c>
      <c r="O78" s="493">
        <v>2500000000</v>
      </c>
      <c r="P78" s="493">
        <v>0</v>
      </c>
      <c r="Q78" s="494">
        <v>0</v>
      </c>
      <c r="R78" s="495">
        <f>SUM(I78:Q78)</f>
        <v>2831406000</v>
      </c>
    </row>
    <row r="79" spans="1:18" ht="24">
      <c r="A79" s="489" t="s">
        <v>337</v>
      </c>
      <c r="B79" s="2521" t="s">
        <v>353</v>
      </c>
      <c r="C79" s="2521"/>
      <c r="D79" s="490" t="s">
        <v>183</v>
      </c>
      <c r="E79" s="491" t="s">
        <v>375</v>
      </c>
      <c r="F79" s="490" t="s">
        <v>10</v>
      </c>
      <c r="G79" s="491">
        <v>2026</v>
      </c>
      <c r="H79" s="492" t="s">
        <v>12</v>
      </c>
      <c r="I79" s="493">
        <v>0</v>
      </c>
      <c r="J79" s="493">
        <v>3000000</v>
      </c>
      <c r="K79" s="493">
        <v>233400000</v>
      </c>
      <c r="L79" s="493">
        <v>39006000</v>
      </c>
      <c r="M79" s="493">
        <v>55836000</v>
      </c>
      <c r="N79" s="493">
        <v>0</v>
      </c>
      <c r="O79" s="493">
        <v>2500000000</v>
      </c>
      <c r="P79" s="493">
        <v>0</v>
      </c>
      <c r="Q79" s="494">
        <v>364000</v>
      </c>
      <c r="R79" s="495">
        <f t="shared" ref="R79:R85" si="8">SUM(I79:Q79)</f>
        <v>2831606000</v>
      </c>
    </row>
    <row r="80" spans="1:18" ht="24">
      <c r="A80" s="489" t="s">
        <v>337</v>
      </c>
      <c r="B80" s="2521" t="s">
        <v>353</v>
      </c>
      <c r="C80" s="2521"/>
      <c r="D80" s="490" t="s">
        <v>183</v>
      </c>
      <c r="E80" s="491" t="s">
        <v>375</v>
      </c>
      <c r="F80" s="490" t="s">
        <v>10</v>
      </c>
      <c r="G80" s="491">
        <v>2026</v>
      </c>
      <c r="H80" s="492" t="s">
        <v>13</v>
      </c>
      <c r="I80" s="493">
        <v>0</v>
      </c>
      <c r="J80" s="493">
        <v>0</v>
      </c>
      <c r="K80" s="493">
        <v>68317319</v>
      </c>
      <c r="L80" s="493">
        <v>11362970</v>
      </c>
      <c r="M80" s="493">
        <v>10412357</v>
      </c>
      <c r="N80" s="493">
        <v>0</v>
      </c>
      <c r="O80" s="493">
        <v>0</v>
      </c>
      <c r="P80" s="493">
        <v>0</v>
      </c>
      <c r="Q80" s="494">
        <v>0</v>
      </c>
      <c r="R80" s="495">
        <f t="shared" si="8"/>
        <v>90092646</v>
      </c>
    </row>
    <row r="81" spans="1:18" ht="24">
      <c r="A81" s="489" t="s">
        <v>337</v>
      </c>
      <c r="B81" s="2521" t="s">
        <v>353</v>
      </c>
      <c r="C81" s="2521"/>
      <c r="D81" s="490" t="s">
        <v>183</v>
      </c>
      <c r="E81" s="491" t="s">
        <v>375</v>
      </c>
      <c r="F81" s="490" t="s">
        <v>10</v>
      </c>
      <c r="G81" s="491">
        <v>2026</v>
      </c>
      <c r="H81" s="492" t="s">
        <v>14</v>
      </c>
      <c r="I81" s="493">
        <v>0</v>
      </c>
      <c r="J81" s="493">
        <v>0</v>
      </c>
      <c r="K81" s="493">
        <v>0</v>
      </c>
      <c r="L81" s="493">
        <v>0</v>
      </c>
      <c r="M81" s="493">
        <v>13440164</v>
      </c>
      <c r="N81" s="493">
        <v>0</v>
      </c>
      <c r="O81" s="493">
        <v>0</v>
      </c>
      <c r="P81" s="493">
        <v>0</v>
      </c>
      <c r="Q81" s="494">
        <v>0</v>
      </c>
      <c r="R81" s="495">
        <f t="shared" si="8"/>
        <v>13440164</v>
      </c>
    </row>
    <row r="82" spans="1:18" ht="24">
      <c r="A82" s="489" t="s">
        <v>337</v>
      </c>
      <c r="B82" s="2521" t="s">
        <v>353</v>
      </c>
      <c r="C82" s="2521"/>
      <c r="D82" s="490" t="s">
        <v>183</v>
      </c>
      <c r="E82" s="491"/>
      <c r="F82" s="490" t="s">
        <v>6</v>
      </c>
      <c r="G82" s="491">
        <v>2026</v>
      </c>
      <c r="H82" s="492" t="s">
        <v>11</v>
      </c>
      <c r="I82" s="493">
        <v>0</v>
      </c>
      <c r="J82" s="493">
        <f>J78</f>
        <v>3000000</v>
      </c>
      <c r="K82" s="493">
        <f t="shared" ref="K82:Q84" si="9">K78</f>
        <v>233400000</v>
      </c>
      <c r="L82" s="493">
        <f t="shared" si="9"/>
        <v>39006000</v>
      </c>
      <c r="M82" s="493">
        <f t="shared" si="9"/>
        <v>56000000</v>
      </c>
      <c r="N82" s="493">
        <f t="shared" si="9"/>
        <v>0</v>
      </c>
      <c r="O82" s="493">
        <f t="shared" si="9"/>
        <v>2500000000</v>
      </c>
      <c r="P82" s="493">
        <f t="shared" si="9"/>
        <v>0</v>
      </c>
      <c r="Q82" s="493">
        <f t="shared" si="9"/>
        <v>0</v>
      </c>
      <c r="R82" s="495">
        <f t="shared" si="8"/>
        <v>2831406000</v>
      </c>
    </row>
    <row r="83" spans="1:18" ht="24">
      <c r="A83" s="489" t="s">
        <v>337</v>
      </c>
      <c r="B83" s="2521" t="s">
        <v>353</v>
      </c>
      <c r="C83" s="2521"/>
      <c r="D83" s="490" t="s">
        <v>183</v>
      </c>
      <c r="E83" s="491"/>
      <c r="F83" s="490" t="s">
        <v>6</v>
      </c>
      <c r="G83" s="491">
        <v>2026</v>
      </c>
      <c r="H83" s="492" t="s">
        <v>12</v>
      </c>
      <c r="I83" s="493">
        <v>0</v>
      </c>
      <c r="J83" s="493">
        <f>J79</f>
        <v>3000000</v>
      </c>
      <c r="K83" s="493">
        <f t="shared" si="9"/>
        <v>233400000</v>
      </c>
      <c r="L83" s="493">
        <f t="shared" si="9"/>
        <v>39006000</v>
      </c>
      <c r="M83" s="493">
        <f t="shared" si="9"/>
        <v>55836000</v>
      </c>
      <c r="N83" s="493">
        <f t="shared" si="9"/>
        <v>0</v>
      </c>
      <c r="O83" s="493">
        <f t="shared" si="9"/>
        <v>2500000000</v>
      </c>
      <c r="P83" s="493">
        <f t="shared" si="9"/>
        <v>0</v>
      </c>
      <c r="Q83" s="493">
        <f t="shared" si="9"/>
        <v>364000</v>
      </c>
      <c r="R83" s="495">
        <f t="shared" si="8"/>
        <v>2831606000</v>
      </c>
    </row>
    <row r="84" spans="1:18" ht="24">
      <c r="A84" s="489" t="s">
        <v>337</v>
      </c>
      <c r="B84" s="2521" t="s">
        <v>353</v>
      </c>
      <c r="C84" s="2521"/>
      <c r="D84" s="490" t="s">
        <v>183</v>
      </c>
      <c r="E84" s="491"/>
      <c r="F84" s="490" t="s">
        <v>6</v>
      </c>
      <c r="G84" s="491">
        <v>2026</v>
      </c>
      <c r="H84" s="492" t="s">
        <v>13</v>
      </c>
      <c r="I84" s="493">
        <v>0</v>
      </c>
      <c r="J84" s="493">
        <f>J80</f>
        <v>0</v>
      </c>
      <c r="K84" s="493">
        <f t="shared" si="9"/>
        <v>68317319</v>
      </c>
      <c r="L84" s="493">
        <f t="shared" si="9"/>
        <v>11362970</v>
      </c>
      <c r="M84" s="493">
        <f t="shared" si="9"/>
        <v>10412357</v>
      </c>
      <c r="N84" s="493">
        <f t="shared" si="9"/>
        <v>0</v>
      </c>
      <c r="O84" s="493">
        <f t="shared" si="9"/>
        <v>0</v>
      </c>
      <c r="P84" s="493">
        <f t="shared" si="9"/>
        <v>0</v>
      </c>
      <c r="Q84" s="493">
        <f t="shared" si="9"/>
        <v>0</v>
      </c>
      <c r="R84" s="495">
        <f t="shared" si="8"/>
        <v>90092646</v>
      </c>
    </row>
    <row r="85" spans="1:18" ht="24">
      <c r="A85" s="489" t="s">
        <v>337</v>
      </c>
      <c r="B85" s="2521" t="s">
        <v>353</v>
      </c>
      <c r="C85" s="2521"/>
      <c r="D85" s="490" t="s">
        <v>183</v>
      </c>
      <c r="E85" s="491"/>
      <c r="F85" s="490" t="s">
        <v>6</v>
      </c>
      <c r="G85" s="491">
        <v>2026</v>
      </c>
      <c r="H85" s="492" t="s">
        <v>14</v>
      </c>
      <c r="I85" s="493">
        <v>0</v>
      </c>
      <c r="J85" s="493">
        <v>0</v>
      </c>
      <c r="K85" s="493">
        <v>0</v>
      </c>
      <c r="L85" s="493">
        <v>0</v>
      </c>
      <c r="M85" s="493">
        <v>11057087</v>
      </c>
      <c r="N85" s="493">
        <v>0</v>
      </c>
      <c r="O85" s="493">
        <v>0</v>
      </c>
      <c r="P85" s="493">
        <v>0</v>
      </c>
      <c r="Q85" s="493">
        <v>0</v>
      </c>
      <c r="R85" s="495">
        <f t="shared" si="8"/>
        <v>11057087</v>
      </c>
    </row>
    <row r="86" spans="1:18" ht="24">
      <c r="A86" s="496" t="s">
        <v>337</v>
      </c>
      <c r="B86" s="2522" t="s">
        <v>353</v>
      </c>
      <c r="C86" s="2522"/>
      <c r="D86" s="497" t="s">
        <v>15</v>
      </c>
      <c r="E86" s="498"/>
      <c r="F86" s="497"/>
      <c r="G86" s="498">
        <v>2026</v>
      </c>
      <c r="H86" s="499"/>
      <c r="I86" s="500">
        <v>0</v>
      </c>
      <c r="J86" s="500">
        <f>J83-J84</f>
        <v>3000000</v>
      </c>
      <c r="K86" s="500">
        <f>K83-K84</f>
        <v>165082681</v>
      </c>
      <c r="L86" s="500">
        <f t="shared" ref="L86:Q86" si="10">L83-L84</f>
        <v>27643030</v>
      </c>
      <c r="M86" s="500">
        <f t="shared" si="10"/>
        <v>45423643</v>
      </c>
      <c r="N86" s="500">
        <f t="shared" si="10"/>
        <v>0</v>
      </c>
      <c r="O86" s="500">
        <f t="shared" si="10"/>
        <v>2500000000</v>
      </c>
      <c r="P86" s="500">
        <f t="shared" si="10"/>
        <v>0</v>
      </c>
      <c r="Q86" s="500">
        <f t="shared" si="10"/>
        <v>364000</v>
      </c>
      <c r="R86" s="495">
        <f>SUM(I86:Q86)</f>
        <v>2741513354</v>
      </c>
    </row>
    <row r="87" spans="1:18" ht="15.75" thickBot="1">
      <c r="A87" s="501" t="s">
        <v>337</v>
      </c>
      <c r="B87" s="2523" t="s">
        <v>353</v>
      </c>
      <c r="C87" s="2523"/>
      <c r="D87" s="502" t="s">
        <v>16</v>
      </c>
      <c r="E87" s="503"/>
      <c r="F87" s="504"/>
      <c r="G87" s="503">
        <v>2026</v>
      </c>
      <c r="H87" s="502"/>
      <c r="I87" s="505">
        <v>0</v>
      </c>
      <c r="J87" s="505">
        <v>0</v>
      </c>
      <c r="K87" s="505">
        <v>29.3</v>
      </c>
      <c r="L87" s="505">
        <v>29.1</v>
      </c>
      <c r="M87" s="505">
        <v>19</v>
      </c>
      <c r="N87" s="505">
        <v>0</v>
      </c>
      <c r="O87" s="505">
        <v>0</v>
      </c>
      <c r="P87" s="505">
        <v>0</v>
      </c>
      <c r="Q87" s="505">
        <v>0</v>
      </c>
      <c r="R87" s="506">
        <v>3.5</v>
      </c>
    </row>
    <row r="88" spans="1:18" ht="15.75" thickTop="1"/>
    <row r="89" spans="1:18" ht="31.5" customHeight="1"/>
    <row r="90" spans="1:18" ht="37.5" customHeight="1">
      <c r="A90" s="2520" t="s">
        <v>78</v>
      </c>
      <c r="B90" s="2520"/>
      <c r="C90" s="2520"/>
      <c r="D90" s="2520"/>
      <c r="E90" s="2520"/>
      <c r="F90" s="2520"/>
      <c r="G90" s="2520"/>
      <c r="H90" s="2520"/>
      <c r="I90" s="2520"/>
      <c r="J90" s="2520"/>
      <c r="K90" s="2520"/>
      <c r="L90" s="2520"/>
      <c r="M90" s="2520"/>
      <c r="N90" s="2520"/>
      <c r="O90" s="2520"/>
      <c r="P90" s="2520"/>
      <c r="Q90" s="2520"/>
      <c r="R90" s="2520"/>
    </row>
    <row r="91" spans="1:18">
      <c r="A91" s="2524" t="s">
        <v>540</v>
      </c>
      <c r="B91" s="2524"/>
      <c r="C91" s="2524"/>
      <c r="D91" s="2524"/>
      <c r="E91" s="2524"/>
      <c r="F91" s="2524"/>
      <c r="G91" s="2524"/>
      <c r="H91" s="2524"/>
      <c r="I91" s="2524"/>
      <c r="J91" s="2524"/>
      <c r="K91" s="2524"/>
      <c r="L91" s="2524"/>
      <c r="M91" s="2524"/>
      <c r="N91" s="2524"/>
      <c r="O91" s="2524"/>
      <c r="P91" s="2524"/>
      <c r="Q91" s="2524"/>
      <c r="R91" s="2524"/>
    </row>
    <row r="92" spans="1:18" ht="15.75" thickBot="1">
      <c r="A92" s="2548" t="s">
        <v>17</v>
      </c>
      <c r="B92" s="2548"/>
      <c r="C92" s="2548"/>
      <c r="D92" s="2548"/>
      <c r="E92" s="2548"/>
      <c r="F92" s="2548"/>
      <c r="G92" s="2548"/>
      <c r="H92" s="2548"/>
      <c r="I92" s="2548"/>
      <c r="J92" s="2548"/>
      <c r="K92" s="2548"/>
      <c r="L92" s="2548"/>
      <c r="M92" s="2548"/>
      <c r="N92" s="2548"/>
      <c r="O92" s="2548"/>
      <c r="P92" s="2548"/>
      <c r="Q92" s="2548"/>
      <c r="R92" s="2548"/>
    </row>
    <row r="93" spans="1:18" ht="30.75" thickTop="1">
      <c r="A93" s="507" t="s">
        <v>376</v>
      </c>
      <c r="B93" s="2549" t="s">
        <v>19</v>
      </c>
      <c r="C93" s="2549"/>
      <c r="D93" s="2549"/>
      <c r="E93" s="508" t="s">
        <v>20</v>
      </c>
      <c r="F93" s="2550" t="s">
        <v>337</v>
      </c>
      <c r="G93" s="2550"/>
      <c r="H93" s="2550"/>
      <c r="I93" s="2550"/>
      <c r="J93" s="2550"/>
      <c r="K93" s="2550"/>
      <c r="L93" s="2550"/>
      <c r="M93" s="2550"/>
      <c r="N93" s="2550"/>
      <c r="O93" s="2550"/>
      <c r="P93" s="2550"/>
      <c r="Q93" s="2550"/>
      <c r="R93" s="2550"/>
    </row>
    <row r="94" spans="1:18">
      <c r="A94" s="439" t="s">
        <v>377</v>
      </c>
      <c r="B94" s="2551" t="s">
        <v>183</v>
      </c>
      <c r="C94" s="2551"/>
      <c r="D94" s="2551"/>
      <c r="E94" s="509" t="s">
        <v>49</v>
      </c>
      <c r="F94" s="2552" t="s">
        <v>353</v>
      </c>
      <c r="G94" s="2552"/>
      <c r="H94" s="2552"/>
      <c r="I94" s="2552"/>
      <c r="J94" s="2552"/>
      <c r="K94" s="2552"/>
      <c r="L94" s="2552"/>
      <c r="M94" s="2552"/>
      <c r="N94" s="2552"/>
      <c r="O94" s="2552"/>
      <c r="P94" s="2552"/>
      <c r="Q94" s="2552"/>
      <c r="R94" s="2552"/>
    </row>
    <row r="95" spans="1:18">
      <c r="A95" s="2553" t="s">
        <v>79</v>
      </c>
      <c r="B95" s="2554" t="s">
        <v>80</v>
      </c>
      <c r="C95" s="2555" t="s">
        <v>81</v>
      </c>
      <c r="D95" s="2557" t="s">
        <v>51</v>
      </c>
      <c r="E95" s="2557"/>
      <c r="F95" s="2557"/>
      <c r="G95" s="2557" t="s">
        <v>82</v>
      </c>
      <c r="H95" s="2557"/>
      <c r="I95" s="2557"/>
      <c r="J95" s="2557" t="s">
        <v>82</v>
      </c>
      <c r="K95" s="2557"/>
      <c r="L95" s="2557"/>
      <c r="M95" s="2557" t="s">
        <v>82</v>
      </c>
      <c r="N95" s="2557"/>
      <c r="O95" s="2557"/>
      <c r="P95" s="2558" t="s">
        <v>83</v>
      </c>
      <c r="Q95" s="2558"/>
      <c r="R95" s="2558"/>
    </row>
    <row r="96" spans="1:18" ht="120">
      <c r="A96" s="2553"/>
      <c r="B96" s="2554"/>
      <c r="C96" s="2556"/>
      <c r="D96" s="510" t="s">
        <v>380</v>
      </c>
      <c r="E96" s="510" t="s">
        <v>381</v>
      </c>
      <c r="F96" s="510" t="s">
        <v>382</v>
      </c>
      <c r="G96" s="510" t="s">
        <v>383</v>
      </c>
      <c r="H96" s="510" t="s">
        <v>384</v>
      </c>
      <c r="I96" s="510" t="s">
        <v>385</v>
      </c>
      <c r="J96" s="510" t="s">
        <v>386</v>
      </c>
      <c r="K96" s="510" t="s">
        <v>84</v>
      </c>
      <c r="L96" s="510" t="s">
        <v>85</v>
      </c>
      <c r="M96" s="510" t="s">
        <v>86</v>
      </c>
      <c r="N96" s="510" t="s">
        <v>87</v>
      </c>
      <c r="O96" s="510" t="s">
        <v>88</v>
      </c>
      <c r="P96" s="510" t="s">
        <v>89</v>
      </c>
      <c r="Q96" s="510" t="s">
        <v>90</v>
      </c>
      <c r="R96" s="511" t="s">
        <v>91</v>
      </c>
    </row>
    <row r="97" spans="1:18" ht="15.75" thickBot="1">
      <c r="A97" s="512"/>
      <c r="B97" s="448"/>
      <c r="C97" s="448"/>
      <c r="D97" s="513" t="s">
        <v>341</v>
      </c>
      <c r="E97" s="513" t="s">
        <v>342</v>
      </c>
      <c r="F97" s="513" t="s">
        <v>343</v>
      </c>
      <c r="G97" s="513" t="s">
        <v>344</v>
      </c>
      <c r="H97" s="513" t="s">
        <v>345</v>
      </c>
      <c r="I97" s="513" t="s">
        <v>346</v>
      </c>
      <c r="J97" s="513" t="s">
        <v>387</v>
      </c>
      <c r="K97" s="513" t="s">
        <v>347</v>
      </c>
      <c r="L97" s="513" t="s">
        <v>348</v>
      </c>
      <c r="M97" s="513" t="s">
        <v>388</v>
      </c>
      <c r="N97" s="513" t="s">
        <v>389</v>
      </c>
      <c r="O97" s="513" t="s">
        <v>390</v>
      </c>
      <c r="P97" s="513" t="s">
        <v>391</v>
      </c>
      <c r="Q97" s="513" t="s">
        <v>392</v>
      </c>
      <c r="R97" s="449" t="s">
        <v>393</v>
      </c>
    </row>
    <row r="98" spans="1:18" ht="15.75" thickTop="1">
      <c r="A98" s="2559" t="s">
        <v>92</v>
      </c>
      <c r="B98" s="2559"/>
      <c r="C98" s="514"/>
      <c r="D98" s="2560"/>
      <c r="E98" s="2561"/>
      <c r="F98" s="2562"/>
      <c r="G98" s="2560"/>
      <c r="H98" s="2561"/>
      <c r="I98" s="2562"/>
      <c r="J98" s="2560"/>
      <c r="K98" s="2561"/>
      <c r="L98" s="2562"/>
      <c r="M98" s="2560"/>
      <c r="N98" s="2561"/>
      <c r="O98" s="2562"/>
      <c r="P98" s="2560"/>
      <c r="Q98" s="2561"/>
      <c r="R98" s="2563"/>
    </row>
    <row r="99" spans="1:18">
      <c r="A99" s="515" t="s">
        <v>184</v>
      </c>
      <c r="B99" s="516" t="s">
        <v>185</v>
      </c>
      <c r="C99" s="423" t="s">
        <v>192</v>
      </c>
      <c r="D99" s="517">
        <v>103</v>
      </c>
      <c r="E99" s="424">
        <v>947769019</v>
      </c>
      <c r="F99" s="424">
        <f>E99/D99</f>
        <v>9201640.9611650482</v>
      </c>
      <c r="G99" s="518">
        <v>842</v>
      </c>
      <c r="H99" s="424">
        <v>2800406000</v>
      </c>
      <c r="I99" s="519">
        <f>H99/G99</f>
        <v>3325897.8622327792</v>
      </c>
      <c r="J99" s="518">
        <v>842</v>
      </c>
      <c r="K99" s="424">
        <v>2800606000</v>
      </c>
      <c r="L99" s="519">
        <f>K99/J99</f>
        <v>3326135.3919239906</v>
      </c>
      <c r="M99" s="518">
        <v>69</v>
      </c>
      <c r="N99" s="424">
        <v>85389535</v>
      </c>
      <c r="O99" s="519">
        <f>N99/M99</f>
        <v>1237529.4927536233</v>
      </c>
      <c r="P99" s="520">
        <f>O99-F99</f>
        <v>-7964111.4684114251</v>
      </c>
      <c r="Q99" s="520">
        <f>O99-I99</f>
        <v>-2088368.3694791559</v>
      </c>
      <c r="R99" s="521">
        <f>O99-L99</f>
        <v>-2088605.8991703673</v>
      </c>
    </row>
    <row r="100" spans="1:18">
      <c r="A100" s="515" t="s">
        <v>186</v>
      </c>
      <c r="B100" s="516" t="s">
        <v>187</v>
      </c>
      <c r="C100" s="423" t="s">
        <v>193</v>
      </c>
      <c r="D100" s="517">
        <v>289</v>
      </c>
      <c r="E100" s="424">
        <v>8853476</v>
      </c>
      <c r="F100" s="424">
        <f t="shared" ref="F100:F101" si="11">E100/D100</f>
        <v>30634.865051903114</v>
      </c>
      <c r="G100" s="518">
        <v>660</v>
      </c>
      <c r="H100" s="424">
        <v>14000000</v>
      </c>
      <c r="I100" s="519">
        <f t="shared" ref="I100:I101" si="12">H100/G100</f>
        <v>21212.121212121212</v>
      </c>
      <c r="J100" s="518">
        <v>660</v>
      </c>
      <c r="K100" s="424">
        <v>14000000</v>
      </c>
      <c r="L100" s="519">
        <f t="shared" ref="L100:L103" si="13">K100/J100</f>
        <v>21212.121212121212</v>
      </c>
      <c r="M100" s="518">
        <v>101</v>
      </c>
      <c r="N100" s="424">
        <v>4372891</v>
      </c>
      <c r="O100" s="519">
        <f t="shared" ref="O100:O101" si="14">N100/M100</f>
        <v>43295.950495049503</v>
      </c>
      <c r="P100" s="520">
        <f t="shared" ref="P100:P103" si="15">O100-F100</f>
        <v>12661.085443146389</v>
      </c>
      <c r="Q100" s="520">
        <f t="shared" ref="Q100:Q103" si="16">O100-I100</f>
        <v>22083.829282928291</v>
      </c>
      <c r="R100" s="521">
        <f t="shared" ref="R100:R104" si="17">O100-L100</f>
        <v>22083.829282928291</v>
      </c>
    </row>
    <row r="101" spans="1:18">
      <c r="A101" s="515" t="s">
        <v>188</v>
      </c>
      <c r="B101" s="516" t="s">
        <v>189</v>
      </c>
      <c r="C101" s="423" t="s">
        <v>193</v>
      </c>
      <c r="D101" s="517">
        <v>101</v>
      </c>
      <c r="E101" s="424"/>
      <c r="F101" s="424">
        <f t="shared" si="11"/>
        <v>0</v>
      </c>
      <c r="G101" s="518">
        <v>2461</v>
      </c>
      <c r="H101" s="424">
        <v>14000000</v>
      </c>
      <c r="I101" s="519">
        <f t="shared" si="12"/>
        <v>5688.7444128403085</v>
      </c>
      <c r="J101" s="518">
        <v>2461</v>
      </c>
      <c r="K101" s="424">
        <v>14000000</v>
      </c>
      <c r="L101" s="519">
        <f t="shared" si="13"/>
        <v>5688.7444128403085</v>
      </c>
      <c r="M101" s="518">
        <v>326</v>
      </c>
      <c r="N101" s="424">
        <v>330220</v>
      </c>
      <c r="O101" s="519">
        <f t="shared" si="14"/>
        <v>1012.9447852760736</v>
      </c>
      <c r="P101" s="520">
        <f t="shared" si="15"/>
        <v>1012.9447852760736</v>
      </c>
      <c r="Q101" s="520">
        <f t="shared" si="16"/>
        <v>-4675.7996275642345</v>
      </c>
      <c r="R101" s="521">
        <f t="shared" si="17"/>
        <v>-4675.7996275642345</v>
      </c>
    </row>
    <row r="102" spans="1:18" ht="30">
      <c r="A102" s="515" t="s">
        <v>296</v>
      </c>
      <c r="B102" s="516" t="s">
        <v>550</v>
      </c>
      <c r="C102" s="423" t="s">
        <v>192</v>
      </c>
      <c r="D102" s="517">
        <v>3527</v>
      </c>
      <c r="E102" s="424">
        <v>1396760000</v>
      </c>
      <c r="F102" s="424">
        <f>E102/D102</f>
        <v>396019.27984122484</v>
      </c>
      <c r="G102" s="518"/>
      <c r="H102" s="424"/>
      <c r="I102" s="519">
        <v>0</v>
      </c>
      <c r="J102" s="518"/>
      <c r="K102" s="424"/>
      <c r="L102" s="519"/>
      <c r="M102" s="518"/>
      <c r="N102" s="424"/>
      <c r="O102" s="519"/>
      <c r="P102" s="520">
        <f t="shared" si="15"/>
        <v>-396019.27984122484</v>
      </c>
      <c r="Q102" s="520">
        <f t="shared" si="16"/>
        <v>0</v>
      </c>
      <c r="R102" s="521">
        <f t="shared" si="17"/>
        <v>0</v>
      </c>
    </row>
    <row r="103" spans="1:18" ht="15" customHeight="1">
      <c r="A103" s="515" t="s">
        <v>190</v>
      </c>
      <c r="B103" s="516" t="s">
        <v>191</v>
      </c>
      <c r="C103" s="423" t="s">
        <v>95</v>
      </c>
      <c r="D103" s="517">
        <v>0</v>
      </c>
      <c r="E103" s="424">
        <v>0</v>
      </c>
      <c r="F103" s="424">
        <v>0</v>
      </c>
      <c r="G103" s="518">
        <v>14</v>
      </c>
      <c r="H103" s="424">
        <v>3000000</v>
      </c>
      <c r="I103" s="519">
        <f t="shared" ref="I103" si="18">H103/G103</f>
        <v>214285.71428571429</v>
      </c>
      <c r="J103" s="518">
        <v>14</v>
      </c>
      <c r="K103" s="424">
        <v>3000000</v>
      </c>
      <c r="L103" s="519">
        <f t="shared" si="13"/>
        <v>214285.71428571429</v>
      </c>
      <c r="M103" s="518">
        <v>0</v>
      </c>
      <c r="N103" s="424">
        <v>0</v>
      </c>
      <c r="O103" s="519">
        <v>0</v>
      </c>
      <c r="P103" s="520">
        <f t="shared" si="15"/>
        <v>0</v>
      </c>
      <c r="Q103" s="520">
        <f t="shared" si="16"/>
        <v>-214285.71428571429</v>
      </c>
      <c r="R103" s="521">
        <f t="shared" si="17"/>
        <v>-214285.71428571429</v>
      </c>
    </row>
    <row r="104" spans="1:18">
      <c r="A104" s="522" t="s">
        <v>97</v>
      </c>
      <c r="B104" s="523" t="s">
        <v>6</v>
      </c>
      <c r="C104" s="524"/>
      <c r="D104" s="525"/>
      <c r="E104" s="525">
        <f>SUM(E99:E103)</f>
        <v>2353382495</v>
      </c>
      <c r="F104" s="525"/>
      <c r="G104" s="526"/>
      <c r="H104" s="525">
        <f>SUM(H99:H103)</f>
        <v>2831406000</v>
      </c>
      <c r="I104" s="527"/>
      <c r="J104" s="526"/>
      <c r="K104" s="525">
        <f>SUM(K99:K103)</f>
        <v>2831606000</v>
      </c>
      <c r="L104" s="526"/>
      <c r="M104" s="526"/>
      <c r="N104" s="525">
        <f>SUM(N99:N103)</f>
        <v>90092646</v>
      </c>
      <c r="O104" s="526"/>
      <c r="P104" s="520"/>
      <c r="Q104" s="520"/>
      <c r="R104" s="521">
        <f t="shared" si="17"/>
        <v>0</v>
      </c>
    </row>
    <row r="105" spans="1:18" ht="60" customHeight="1">
      <c r="A105" s="2564" t="s">
        <v>98</v>
      </c>
      <c r="B105" s="2565"/>
      <c r="C105" s="528"/>
      <c r="D105" s="529"/>
      <c r="E105" s="529"/>
      <c r="F105" s="529"/>
      <c r="G105" s="530"/>
      <c r="H105" s="529"/>
      <c r="I105" s="531"/>
      <c r="J105" s="530"/>
      <c r="K105" s="529"/>
      <c r="L105" s="530"/>
      <c r="M105" s="530"/>
      <c r="N105" s="529"/>
      <c r="O105" s="530"/>
      <c r="P105" s="530"/>
      <c r="Q105" s="530"/>
      <c r="R105" s="521"/>
    </row>
    <row r="106" spans="1:18">
      <c r="A106" s="532" t="s">
        <v>184</v>
      </c>
      <c r="B106" s="533" t="s">
        <v>185</v>
      </c>
      <c r="C106" s="534" t="s">
        <v>192</v>
      </c>
      <c r="D106" s="535"/>
      <c r="E106" s="536">
        <v>269953</v>
      </c>
      <c r="F106" s="529"/>
      <c r="G106" s="530"/>
      <c r="H106" s="529"/>
      <c r="I106" s="531"/>
      <c r="J106" s="530"/>
      <c r="K106" s="529"/>
      <c r="L106" s="530"/>
      <c r="M106" s="530"/>
      <c r="N106" s="529"/>
      <c r="O106" s="530"/>
      <c r="P106" s="530"/>
      <c r="Q106" s="530"/>
      <c r="R106" s="521"/>
    </row>
    <row r="107" spans="1:18">
      <c r="A107" s="537" t="s">
        <v>97</v>
      </c>
      <c r="B107" s="538" t="s">
        <v>6</v>
      </c>
      <c r="C107" s="514"/>
      <c r="D107" s="514"/>
      <c r="E107" s="539">
        <f>SUM(E106)</f>
        <v>269953</v>
      </c>
      <c r="F107" s="540"/>
      <c r="G107" s="540"/>
      <c r="H107" s="540"/>
      <c r="I107" s="540"/>
      <c r="J107" s="540"/>
      <c r="K107" s="540"/>
      <c r="L107" s="540"/>
      <c r="M107" s="540"/>
      <c r="N107" s="540"/>
      <c r="O107" s="540"/>
      <c r="P107" s="540"/>
      <c r="Q107" s="540"/>
      <c r="R107" s="521"/>
    </row>
    <row r="108" spans="1:18" ht="30" customHeight="1"/>
    <row r="109" spans="1:18">
      <c r="A109" s="2538" t="s">
        <v>138</v>
      </c>
      <c r="B109" s="2538"/>
      <c r="C109" s="2538"/>
      <c r="D109" s="2538"/>
      <c r="E109" s="2538"/>
      <c r="F109" s="2538"/>
      <c r="G109" s="2538"/>
      <c r="H109" s="2538"/>
      <c r="I109" s="2538"/>
      <c r="J109" s="2538"/>
      <c r="K109" s="2538"/>
      <c r="L109" s="2538"/>
      <c r="M109" s="2538"/>
      <c r="N109" s="2538"/>
      <c r="O109" s="2538"/>
      <c r="P109" s="2538"/>
      <c r="Q109" s="2538"/>
      <c r="R109" s="2538"/>
    </row>
    <row r="110" spans="1:18" ht="15.75" thickBot="1">
      <c r="A110" s="2539" t="s">
        <v>540</v>
      </c>
      <c r="B110" s="2539"/>
      <c r="C110" s="2539"/>
      <c r="D110" s="2539"/>
      <c r="E110" s="2539"/>
      <c r="F110" s="2539"/>
      <c r="G110" s="2539"/>
      <c r="H110" s="2539"/>
      <c r="I110" s="2539"/>
      <c r="J110" s="2539"/>
      <c r="K110" s="2539"/>
      <c r="L110" s="2539"/>
      <c r="M110" s="2539"/>
      <c r="N110" s="2539"/>
      <c r="O110" s="2539"/>
      <c r="P110" s="2539"/>
      <c r="Q110" s="2539"/>
      <c r="R110" s="2539"/>
    </row>
    <row r="111" spans="1:18">
      <c r="A111" s="2566" t="s">
        <v>0</v>
      </c>
      <c r="B111" s="2568" t="s">
        <v>28</v>
      </c>
      <c r="C111" s="2568" t="s">
        <v>45</v>
      </c>
      <c r="D111" s="2568" t="s">
        <v>139</v>
      </c>
      <c r="E111" s="2570" t="s">
        <v>80</v>
      </c>
      <c r="F111" s="2570"/>
      <c r="G111" s="2568" t="s">
        <v>46</v>
      </c>
      <c r="H111" s="2568" t="s">
        <v>140</v>
      </c>
      <c r="I111" s="2570" t="s">
        <v>5</v>
      </c>
      <c r="J111" s="2570"/>
      <c r="K111" s="2570"/>
      <c r="L111" s="2570"/>
      <c r="M111" s="2570"/>
      <c r="N111" s="2570"/>
      <c r="O111" s="2570"/>
      <c r="P111" s="2570"/>
      <c r="Q111" s="2570"/>
      <c r="R111" s="2572"/>
    </row>
    <row r="112" spans="1:18">
      <c r="A112" s="2567"/>
      <c r="B112" s="2569"/>
      <c r="C112" s="2569"/>
      <c r="D112" s="2569"/>
      <c r="E112" s="2571"/>
      <c r="F112" s="2571"/>
      <c r="G112" s="2569"/>
      <c r="H112" s="2569"/>
      <c r="I112" s="2569" t="s">
        <v>6</v>
      </c>
      <c r="J112" s="541" t="s">
        <v>365</v>
      </c>
      <c r="K112" s="541" t="s">
        <v>366</v>
      </c>
      <c r="L112" s="541" t="s">
        <v>358</v>
      </c>
      <c r="M112" s="541" t="s">
        <v>359</v>
      </c>
      <c r="N112" s="541" t="s">
        <v>360</v>
      </c>
      <c r="O112" s="541" t="s">
        <v>361</v>
      </c>
      <c r="P112" s="541" t="s">
        <v>362</v>
      </c>
      <c r="Q112" s="541" t="s">
        <v>363</v>
      </c>
      <c r="R112" s="542" t="s">
        <v>364</v>
      </c>
    </row>
    <row r="113" spans="1:18" ht="105">
      <c r="A113" s="2567"/>
      <c r="B113" s="2569"/>
      <c r="C113" s="2569"/>
      <c r="D113" s="2569"/>
      <c r="E113" s="2571"/>
      <c r="F113" s="2571"/>
      <c r="G113" s="2569"/>
      <c r="H113" s="2569"/>
      <c r="I113" s="2569"/>
      <c r="J113" s="543" t="s">
        <v>368</v>
      </c>
      <c r="K113" s="543" t="s">
        <v>369</v>
      </c>
      <c r="L113" s="543" t="s">
        <v>8</v>
      </c>
      <c r="M113" s="543" t="s">
        <v>370</v>
      </c>
      <c r="N113" s="543" t="s">
        <v>371</v>
      </c>
      <c r="O113" s="543" t="s">
        <v>405</v>
      </c>
      <c r="P113" s="543" t="s">
        <v>373</v>
      </c>
      <c r="Q113" s="543" t="s">
        <v>374</v>
      </c>
      <c r="R113" s="544" t="s">
        <v>141</v>
      </c>
    </row>
    <row r="114" spans="1:18" ht="45">
      <c r="A114" s="545" t="s">
        <v>337</v>
      </c>
      <c r="B114" s="546" t="s">
        <v>353</v>
      </c>
      <c r="C114" s="547" t="s">
        <v>183</v>
      </c>
      <c r="D114" s="546" t="s">
        <v>184</v>
      </c>
      <c r="E114" s="2573" t="s">
        <v>185</v>
      </c>
      <c r="F114" s="2573"/>
      <c r="G114" s="548" t="s">
        <v>11</v>
      </c>
      <c r="H114" s="546">
        <v>842</v>
      </c>
      <c r="I114" s="549">
        <f>J114+K114+L114+M114+N114+O114+P114+Q114+R114</f>
        <v>2800406000</v>
      </c>
      <c r="J114" s="549">
        <v>0</v>
      </c>
      <c r="K114" s="549">
        <v>0</v>
      </c>
      <c r="L114" s="549">
        <v>233400000</v>
      </c>
      <c r="M114" s="549">
        <v>39006000</v>
      </c>
      <c r="N114" s="549">
        <v>28000000</v>
      </c>
      <c r="O114" s="550">
        <v>0</v>
      </c>
      <c r="P114" s="549">
        <v>2500000000</v>
      </c>
      <c r="Q114" s="549">
        <v>0</v>
      </c>
      <c r="R114" s="551">
        <v>0</v>
      </c>
    </row>
    <row r="115" spans="1:18" ht="30" customHeight="1">
      <c r="A115" s="545" t="s">
        <v>337</v>
      </c>
      <c r="B115" s="546" t="s">
        <v>353</v>
      </c>
      <c r="C115" s="547" t="s">
        <v>183</v>
      </c>
      <c r="D115" s="546" t="s">
        <v>184</v>
      </c>
      <c r="E115" s="2573" t="s">
        <v>185</v>
      </c>
      <c r="F115" s="2573"/>
      <c r="G115" s="548" t="s">
        <v>12</v>
      </c>
      <c r="H115" s="546">
        <v>842</v>
      </c>
      <c r="I115" s="549">
        <f t="shared" ref="I115:I124" si="19">J115+K115+L115+M115+N115+O115+P115+Q115+R115</f>
        <v>2800606000</v>
      </c>
      <c r="J115" s="549">
        <v>0</v>
      </c>
      <c r="K115" s="549">
        <v>0</v>
      </c>
      <c r="L115" s="549">
        <v>233400000</v>
      </c>
      <c r="M115" s="549">
        <v>39006000</v>
      </c>
      <c r="N115" s="549">
        <v>27836000</v>
      </c>
      <c r="O115" s="550">
        <v>0</v>
      </c>
      <c r="P115" s="549">
        <v>2500000000</v>
      </c>
      <c r="Q115" s="549">
        <v>0</v>
      </c>
      <c r="R115" s="551">
        <v>364000</v>
      </c>
    </row>
    <row r="116" spans="1:18" ht="45">
      <c r="A116" s="545" t="s">
        <v>337</v>
      </c>
      <c r="B116" s="546" t="s">
        <v>353</v>
      </c>
      <c r="C116" s="547" t="s">
        <v>183</v>
      </c>
      <c r="D116" s="546" t="s">
        <v>184</v>
      </c>
      <c r="E116" s="2573" t="s">
        <v>185</v>
      </c>
      <c r="F116" s="2573"/>
      <c r="G116" s="548" t="s">
        <v>13</v>
      </c>
      <c r="H116" s="546">
        <v>69</v>
      </c>
      <c r="I116" s="549">
        <f t="shared" si="19"/>
        <v>85389535</v>
      </c>
      <c r="J116" s="549">
        <v>0</v>
      </c>
      <c r="K116" s="549">
        <v>0</v>
      </c>
      <c r="L116" s="549">
        <v>68317319</v>
      </c>
      <c r="M116" s="549">
        <v>11362970</v>
      </c>
      <c r="N116" s="549">
        <v>5709246</v>
      </c>
      <c r="O116" s="550">
        <v>0</v>
      </c>
      <c r="P116" s="549">
        <v>0</v>
      </c>
      <c r="Q116" s="549">
        <v>0</v>
      </c>
      <c r="R116" s="551">
        <v>0</v>
      </c>
    </row>
    <row r="117" spans="1:18" ht="45">
      <c r="A117" s="545" t="s">
        <v>337</v>
      </c>
      <c r="B117" s="546" t="s">
        <v>353</v>
      </c>
      <c r="C117" s="547" t="s">
        <v>183</v>
      </c>
      <c r="D117" s="546" t="s">
        <v>186</v>
      </c>
      <c r="E117" s="2573" t="s">
        <v>187</v>
      </c>
      <c r="F117" s="2573"/>
      <c r="G117" s="548" t="s">
        <v>11</v>
      </c>
      <c r="H117" s="546">
        <v>660</v>
      </c>
      <c r="I117" s="549">
        <f t="shared" si="19"/>
        <v>14000000</v>
      </c>
      <c r="J117" s="549">
        <v>0</v>
      </c>
      <c r="K117" s="549">
        <v>0</v>
      </c>
      <c r="L117" s="549">
        <v>0</v>
      </c>
      <c r="M117" s="549">
        <v>0</v>
      </c>
      <c r="N117" s="549">
        <v>14000000</v>
      </c>
      <c r="O117" s="550">
        <v>0</v>
      </c>
      <c r="P117" s="549">
        <v>0</v>
      </c>
      <c r="Q117" s="549">
        <v>0</v>
      </c>
      <c r="R117" s="551">
        <v>0</v>
      </c>
    </row>
    <row r="118" spans="1:18" ht="45">
      <c r="A118" s="545" t="s">
        <v>337</v>
      </c>
      <c r="B118" s="546" t="s">
        <v>353</v>
      </c>
      <c r="C118" s="547" t="s">
        <v>183</v>
      </c>
      <c r="D118" s="546" t="s">
        <v>186</v>
      </c>
      <c r="E118" s="2573" t="s">
        <v>187</v>
      </c>
      <c r="F118" s="2573"/>
      <c r="G118" s="548" t="s">
        <v>12</v>
      </c>
      <c r="H118" s="546">
        <v>660</v>
      </c>
      <c r="I118" s="549">
        <f t="shared" si="19"/>
        <v>14000000</v>
      </c>
      <c r="J118" s="549">
        <v>0</v>
      </c>
      <c r="K118" s="549">
        <v>0</v>
      </c>
      <c r="L118" s="549">
        <v>0</v>
      </c>
      <c r="M118" s="549">
        <v>0</v>
      </c>
      <c r="N118" s="549">
        <v>14000000</v>
      </c>
      <c r="O118" s="550">
        <v>0</v>
      </c>
      <c r="P118" s="549">
        <v>0</v>
      </c>
      <c r="Q118" s="549">
        <v>0</v>
      </c>
      <c r="R118" s="551">
        <v>0</v>
      </c>
    </row>
    <row r="119" spans="1:18" ht="45">
      <c r="A119" s="545" t="s">
        <v>337</v>
      </c>
      <c r="B119" s="546" t="s">
        <v>353</v>
      </c>
      <c r="C119" s="547" t="s">
        <v>183</v>
      </c>
      <c r="D119" s="546" t="s">
        <v>186</v>
      </c>
      <c r="E119" s="2573" t="s">
        <v>187</v>
      </c>
      <c r="F119" s="2573"/>
      <c r="G119" s="548" t="s">
        <v>13</v>
      </c>
      <c r="H119" s="546">
        <v>101</v>
      </c>
      <c r="I119" s="549">
        <f t="shared" si="19"/>
        <v>4372891</v>
      </c>
      <c r="J119" s="549">
        <v>0</v>
      </c>
      <c r="K119" s="549">
        <v>0</v>
      </c>
      <c r="L119" s="549">
        <v>0</v>
      </c>
      <c r="M119" s="549">
        <v>0</v>
      </c>
      <c r="N119" s="549">
        <v>4372891</v>
      </c>
      <c r="O119" s="550">
        <v>0</v>
      </c>
      <c r="P119" s="549">
        <v>0</v>
      </c>
      <c r="Q119" s="549">
        <v>0</v>
      </c>
      <c r="R119" s="551">
        <v>0</v>
      </c>
    </row>
    <row r="120" spans="1:18" ht="45">
      <c r="A120" s="545" t="s">
        <v>337</v>
      </c>
      <c r="B120" s="546" t="s">
        <v>353</v>
      </c>
      <c r="C120" s="547" t="s">
        <v>183</v>
      </c>
      <c r="D120" s="546" t="s">
        <v>188</v>
      </c>
      <c r="E120" s="2573" t="s">
        <v>189</v>
      </c>
      <c r="F120" s="2573"/>
      <c r="G120" s="548" t="s">
        <v>11</v>
      </c>
      <c r="H120" s="546">
        <v>2461</v>
      </c>
      <c r="I120" s="549">
        <f t="shared" si="19"/>
        <v>14000000</v>
      </c>
      <c r="J120" s="549">
        <v>0</v>
      </c>
      <c r="K120" s="549">
        <v>0</v>
      </c>
      <c r="L120" s="549">
        <v>0</v>
      </c>
      <c r="M120" s="549">
        <v>0</v>
      </c>
      <c r="N120" s="549">
        <v>14000000</v>
      </c>
      <c r="O120" s="550">
        <v>0</v>
      </c>
      <c r="P120" s="549">
        <v>0</v>
      </c>
      <c r="Q120" s="549">
        <v>0</v>
      </c>
      <c r="R120" s="551">
        <v>0</v>
      </c>
    </row>
    <row r="121" spans="1:18" ht="45">
      <c r="A121" s="545" t="s">
        <v>337</v>
      </c>
      <c r="B121" s="546" t="s">
        <v>353</v>
      </c>
      <c r="C121" s="547" t="s">
        <v>183</v>
      </c>
      <c r="D121" s="546" t="s">
        <v>188</v>
      </c>
      <c r="E121" s="2573" t="s">
        <v>189</v>
      </c>
      <c r="F121" s="2573"/>
      <c r="G121" s="548" t="s">
        <v>12</v>
      </c>
      <c r="H121" s="546">
        <v>2461</v>
      </c>
      <c r="I121" s="549">
        <f t="shared" si="19"/>
        <v>14000000</v>
      </c>
      <c r="J121" s="549">
        <v>0</v>
      </c>
      <c r="K121" s="549">
        <v>0</v>
      </c>
      <c r="L121" s="549">
        <v>0</v>
      </c>
      <c r="M121" s="549">
        <v>0</v>
      </c>
      <c r="N121" s="549">
        <v>14000000</v>
      </c>
      <c r="O121" s="550">
        <v>0</v>
      </c>
      <c r="P121" s="549">
        <v>0</v>
      </c>
      <c r="Q121" s="549">
        <v>0</v>
      </c>
      <c r="R121" s="551">
        <v>0</v>
      </c>
    </row>
    <row r="122" spans="1:18" ht="45">
      <c r="A122" s="545" t="s">
        <v>337</v>
      </c>
      <c r="B122" s="546" t="s">
        <v>353</v>
      </c>
      <c r="C122" s="547" t="s">
        <v>183</v>
      </c>
      <c r="D122" s="546" t="s">
        <v>188</v>
      </c>
      <c r="E122" s="2573" t="s">
        <v>189</v>
      </c>
      <c r="F122" s="2573"/>
      <c r="G122" s="548" t="s">
        <v>13</v>
      </c>
      <c r="H122" s="546">
        <v>326</v>
      </c>
      <c r="I122" s="549">
        <f t="shared" si="19"/>
        <v>330220</v>
      </c>
      <c r="J122" s="549">
        <v>0</v>
      </c>
      <c r="K122" s="549">
        <v>0</v>
      </c>
      <c r="L122" s="549">
        <v>0</v>
      </c>
      <c r="M122" s="549">
        <v>0</v>
      </c>
      <c r="N122" s="549">
        <v>330220</v>
      </c>
      <c r="O122" s="550">
        <v>0</v>
      </c>
      <c r="P122" s="549">
        <v>0</v>
      </c>
      <c r="Q122" s="549">
        <v>0</v>
      </c>
      <c r="R122" s="551">
        <v>0</v>
      </c>
    </row>
    <row r="123" spans="1:18" ht="45">
      <c r="A123" s="545" t="s">
        <v>337</v>
      </c>
      <c r="B123" s="546" t="s">
        <v>353</v>
      </c>
      <c r="C123" s="547" t="s">
        <v>183</v>
      </c>
      <c r="D123" s="546" t="s">
        <v>190</v>
      </c>
      <c r="E123" s="2573" t="s">
        <v>191</v>
      </c>
      <c r="F123" s="2573"/>
      <c r="G123" s="548" t="s">
        <v>11</v>
      </c>
      <c r="H123" s="546">
        <v>14</v>
      </c>
      <c r="I123" s="549">
        <f t="shared" si="19"/>
        <v>3000000</v>
      </c>
      <c r="J123" s="549">
        <v>0</v>
      </c>
      <c r="K123" s="549">
        <v>3000000</v>
      </c>
      <c r="L123" s="549">
        <v>0</v>
      </c>
      <c r="M123" s="549">
        <v>0</v>
      </c>
      <c r="N123" s="549">
        <v>0</v>
      </c>
      <c r="O123" s="550">
        <v>0</v>
      </c>
      <c r="P123" s="549">
        <v>0</v>
      </c>
      <c r="Q123" s="549">
        <v>0</v>
      </c>
      <c r="R123" s="551">
        <v>0</v>
      </c>
    </row>
    <row r="124" spans="1:18" ht="45">
      <c r="A124" s="545" t="s">
        <v>337</v>
      </c>
      <c r="B124" s="546" t="s">
        <v>353</v>
      </c>
      <c r="C124" s="547" t="s">
        <v>183</v>
      </c>
      <c r="D124" s="546" t="s">
        <v>190</v>
      </c>
      <c r="E124" s="2573" t="s">
        <v>191</v>
      </c>
      <c r="F124" s="2573"/>
      <c r="G124" s="548" t="s">
        <v>12</v>
      </c>
      <c r="H124" s="546">
        <v>14</v>
      </c>
      <c r="I124" s="549">
        <f t="shared" si="19"/>
        <v>3000000</v>
      </c>
      <c r="J124" s="549">
        <v>0</v>
      </c>
      <c r="K124" s="549">
        <v>3000000</v>
      </c>
      <c r="L124" s="549">
        <v>0</v>
      </c>
      <c r="M124" s="549">
        <v>0</v>
      </c>
      <c r="N124" s="549">
        <v>0</v>
      </c>
      <c r="O124" s="550">
        <v>0</v>
      </c>
      <c r="P124" s="549">
        <v>0</v>
      </c>
      <c r="Q124" s="549">
        <v>0</v>
      </c>
      <c r="R124" s="551">
        <v>0</v>
      </c>
    </row>
    <row r="125" spans="1:18" ht="45">
      <c r="A125" s="545" t="s">
        <v>337</v>
      </c>
      <c r="B125" s="546" t="s">
        <v>353</v>
      </c>
      <c r="C125" s="547" t="s">
        <v>183</v>
      </c>
      <c r="D125" s="546" t="s">
        <v>190</v>
      </c>
      <c r="E125" s="2573" t="s">
        <v>191</v>
      </c>
      <c r="F125" s="2573"/>
      <c r="G125" s="548" t="s">
        <v>13</v>
      </c>
      <c r="H125" s="546">
        <v>0</v>
      </c>
      <c r="I125" s="549">
        <f>J125+K125+L125+M125+N125+O125+P125+Q125+R125</f>
        <v>0</v>
      </c>
      <c r="J125" s="549">
        <v>0</v>
      </c>
      <c r="K125" s="549">
        <v>0</v>
      </c>
      <c r="L125" s="549">
        <v>0</v>
      </c>
      <c r="M125" s="549">
        <v>0</v>
      </c>
      <c r="N125" s="549">
        <v>0</v>
      </c>
      <c r="O125" s="550">
        <v>0</v>
      </c>
      <c r="P125" s="549">
        <v>0</v>
      </c>
      <c r="Q125" s="549">
        <v>0</v>
      </c>
      <c r="R125" s="551">
        <v>0</v>
      </c>
    </row>
    <row r="126" spans="1:18">
      <c r="A126" s="2574"/>
      <c r="B126" s="2575"/>
      <c r="C126" s="2575"/>
      <c r="D126" s="2576"/>
      <c r="E126" s="2583" t="s">
        <v>142</v>
      </c>
      <c r="F126" s="2583"/>
      <c r="G126" s="552" t="s">
        <v>11</v>
      </c>
      <c r="H126" s="553"/>
      <c r="I126" s="554">
        <f>I114+I117+I120+I123</f>
        <v>2831406000</v>
      </c>
      <c r="J126" s="554">
        <f t="shared" ref="J126:R127" si="20">J114+J117+J120+J123</f>
        <v>0</v>
      </c>
      <c r="K126" s="554">
        <f t="shared" si="20"/>
        <v>3000000</v>
      </c>
      <c r="L126" s="554">
        <f t="shared" si="20"/>
        <v>233400000</v>
      </c>
      <c r="M126" s="554">
        <f t="shared" si="20"/>
        <v>39006000</v>
      </c>
      <c r="N126" s="554">
        <f t="shared" si="20"/>
        <v>56000000</v>
      </c>
      <c r="O126" s="554">
        <f t="shared" si="20"/>
        <v>0</v>
      </c>
      <c r="P126" s="554">
        <f t="shared" si="20"/>
        <v>2500000000</v>
      </c>
      <c r="Q126" s="554">
        <f t="shared" si="20"/>
        <v>0</v>
      </c>
      <c r="R126" s="555">
        <f t="shared" si="20"/>
        <v>0</v>
      </c>
    </row>
    <row r="127" spans="1:18" ht="60" customHeight="1">
      <c r="A127" s="2577"/>
      <c r="B127" s="2578"/>
      <c r="C127" s="2578"/>
      <c r="D127" s="2579"/>
      <c r="E127" s="2583" t="s">
        <v>142</v>
      </c>
      <c r="F127" s="2583"/>
      <c r="G127" s="552" t="s">
        <v>12</v>
      </c>
      <c r="H127" s="553"/>
      <c r="I127" s="554">
        <f>I115+I118+I121+I124</f>
        <v>2831606000</v>
      </c>
      <c r="J127" s="554">
        <f t="shared" si="20"/>
        <v>0</v>
      </c>
      <c r="K127" s="554">
        <f t="shared" si="20"/>
        <v>3000000</v>
      </c>
      <c r="L127" s="554">
        <f t="shared" si="20"/>
        <v>233400000</v>
      </c>
      <c r="M127" s="554">
        <f t="shared" si="20"/>
        <v>39006000</v>
      </c>
      <c r="N127" s="554">
        <f t="shared" si="20"/>
        <v>55836000</v>
      </c>
      <c r="O127" s="554">
        <f t="shared" si="20"/>
        <v>0</v>
      </c>
      <c r="P127" s="554">
        <f t="shared" si="20"/>
        <v>2500000000</v>
      </c>
      <c r="Q127" s="554">
        <f t="shared" si="20"/>
        <v>0</v>
      </c>
      <c r="R127" s="555">
        <f t="shared" si="20"/>
        <v>364000</v>
      </c>
    </row>
    <row r="128" spans="1:18" ht="15.75" thickBot="1">
      <c r="A128" s="2580"/>
      <c r="B128" s="2581"/>
      <c r="C128" s="2581"/>
      <c r="D128" s="2582"/>
      <c r="E128" s="2584" t="s">
        <v>142</v>
      </c>
      <c r="F128" s="2584"/>
      <c r="G128" s="556" t="s">
        <v>13</v>
      </c>
      <c r="H128" s="557"/>
      <c r="I128" s="558">
        <f>I116+I119+I122+I125</f>
        <v>90092646</v>
      </c>
      <c r="J128" s="558">
        <v>0</v>
      </c>
      <c r="K128" s="558">
        <v>0</v>
      </c>
      <c r="L128" s="558">
        <f>L116</f>
        <v>68317319</v>
      </c>
      <c r="M128" s="558">
        <f>M116</f>
        <v>11362970</v>
      </c>
      <c r="N128" s="558">
        <f>N116+N119+N122</f>
        <v>10412357</v>
      </c>
      <c r="O128" s="559">
        <v>0</v>
      </c>
      <c r="P128" s="558">
        <v>0</v>
      </c>
      <c r="Q128" s="558">
        <v>0</v>
      </c>
      <c r="R128" s="560">
        <v>0</v>
      </c>
    </row>
    <row r="130" spans="1:11" ht="15.75">
      <c r="A130" s="2585" t="s">
        <v>99</v>
      </c>
      <c r="B130" s="2585"/>
      <c r="C130" s="2585"/>
      <c r="D130" s="2585"/>
      <c r="E130" s="2585"/>
      <c r="F130" s="2585"/>
      <c r="G130" s="2585"/>
      <c r="H130" s="2585"/>
      <c r="I130" s="2585"/>
      <c r="J130" s="2585"/>
      <c r="K130" s="2585"/>
    </row>
    <row r="131" spans="1:11" ht="30">
      <c r="A131" s="543" t="s">
        <v>100</v>
      </c>
      <c r="B131" s="543" t="s">
        <v>101</v>
      </c>
      <c r="C131" s="543" t="s">
        <v>102</v>
      </c>
      <c r="D131" s="543" t="s">
        <v>103</v>
      </c>
      <c r="E131" s="543" t="s">
        <v>104</v>
      </c>
      <c r="F131" s="543" t="s">
        <v>105</v>
      </c>
      <c r="G131" s="543" t="s">
        <v>106</v>
      </c>
      <c r="H131" s="561">
        <v>2023</v>
      </c>
      <c r="I131" s="561">
        <v>2024</v>
      </c>
      <c r="J131" s="543">
        <v>2025</v>
      </c>
      <c r="K131" s="543">
        <v>2026</v>
      </c>
    </row>
    <row r="132" spans="1:11" ht="60">
      <c r="A132" s="546" t="s">
        <v>337</v>
      </c>
      <c r="B132" s="546" t="s">
        <v>353</v>
      </c>
      <c r="C132" s="547" t="s">
        <v>183</v>
      </c>
      <c r="D132" s="546"/>
      <c r="E132" s="546" t="s">
        <v>184</v>
      </c>
      <c r="F132" s="562" t="s">
        <v>185</v>
      </c>
      <c r="G132" s="563" t="s">
        <v>107</v>
      </c>
      <c r="H132" s="564">
        <v>1600</v>
      </c>
      <c r="I132" s="564">
        <v>1760</v>
      </c>
      <c r="J132" s="565">
        <v>802</v>
      </c>
      <c r="K132" s="565">
        <v>842</v>
      </c>
    </row>
    <row r="133" spans="1:11" ht="60">
      <c r="A133" s="546" t="s">
        <v>337</v>
      </c>
      <c r="B133" s="546" t="s">
        <v>353</v>
      </c>
      <c r="C133" s="547" t="s">
        <v>183</v>
      </c>
      <c r="D133" s="546"/>
      <c r="E133" s="546" t="s">
        <v>184</v>
      </c>
      <c r="F133" s="562" t="s">
        <v>185</v>
      </c>
      <c r="G133" s="562" t="s">
        <v>108</v>
      </c>
      <c r="H133" s="564">
        <v>3731591000</v>
      </c>
      <c r="I133" s="564">
        <v>4379638000</v>
      </c>
      <c r="J133" s="564">
        <v>2384246000</v>
      </c>
      <c r="K133" s="564">
        <v>2800406000</v>
      </c>
    </row>
    <row r="134" spans="1:11" ht="60">
      <c r="A134" s="546" t="s">
        <v>337</v>
      </c>
      <c r="B134" s="546" t="s">
        <v>353</v>
      </c>
      <c r="C134" s="547" t="s">
        <v>183</v>
      </c>
      <c r="D134" s="546"/>
      <c r="E134" s="546" t="s">
        <v>184</v>
      </c>
      <c r="F134" s="562" t="s">
        <v>185</v>
      </c>
      <c r="G134" s="562" t="s">
        <v>109</v>
      </c>
      <c r="H134" s="564">
        <v>2332244</v>
      </c>
      <c r="I134" s="564">
        <v>2488431</v>
      </c>
      <c r="J134" s="564">
        <f>J133/J132</f>
        <v>2972875.3117206981</v>
      </c>
      <c r="K134" s="564">
        <f>K133/K132</f>
        <v>3325897.8622327792</v>
      </c>
    </row>
    <row r="135" spans="1:11" ht="60">
      <c r="A135" s="546"/>
      <c r="B135" s="546"/>
      <c r="C135" s="547"/>
      <c r="D135" s="546"/>
      <c r="E135" s="546"/>
      <c r="F135" s="566" t="s">
        <v>110</v>
      </c>
      <c r="G135" s="567"/>
      <c r="H135" s="568">
        <v>-327699</v>
      </c>
      <c r="I135" s="568">
        <f>I134-H134</f>
        <v>156187</v>
      </c>
      <c r="J135" s="568">
        <f>J134-I134</f>
        <v>484444.31172069814</v>
      </c>
      <c r="K135" s="568">
        <f>K134-J134</f>
        <v>353022.55051208101</v>
      </c>
    </row>
    <row r="136" spans="1:11" ht="60">
      <c r="A136" s="546" t="s">
        <v>337</v>
      </c>
      <c r="B136" s="546" t="s">
        <v>353</v>
      </c>
      <c r="C136" s="547" t="s">
        <v>183</v>
      </c>
      <c r="D136" s="546"/>
      <c r="E136" s="546" t="s">
        <v>184</v>
      </c>
      <c r="F136" s="562" t="s">
        <v>185</v>
      </c>
      <c r="G136" s="563" t="s">
        <v>111</v>
      </c>
      <c r="H136" s="564">
        <v>156</v>
      </c>
      <c r="I136" s="564">
        <v>1600</v>
      </c>
      <c r="J136" s="564">
        <v>103</v>
      </c>
      <c r="K136" s="564">
        <v>842</v>
      </c>
    </row>
    <row r="137" spans="1:11" ht="60">
      <c r="A137" s="546" t="s">
        <v>337</v>
      </c>
      <c r="B137" s="546" t="s">
        <v>353</v>
      </c>
      <c r="C137" s="547" t="s">
        <v>183</v>
      </c>
      <c r="D137" s="546"/>
      <c r="E137" s="546" t="s">
        <v>184</v>
      </c>
      <c r="F137" s="562" t="s">
        <v>185</v>
      </c>
      <c r="G137" s="562" t="s">
        <v>112</v>
      </c>
      <c r="H137" s="564">
        <v>2111617582</v>
      </c>
      <c r="I137" s="564">
        <v>1238698000</v>
      </c>
      <c r="J137" s="564">
        <v>952155953</v>
      </c>
      <c r="K137" s="564">
        <v>2800606000</v>
      </c>
    </row>
    <row r="138" spans="1:11" ht="60">
      <c r="A138" s="546" t="s">
        <v>337</v>
      </c>
      <c r="B138" s="546" t="s">
        <v>353</v>
      </c>
      <c r="C138" s="547" t="s">
        <v>183</v>
      </c>
      <c r="D138" s="546"/>
      <c r="E138" s="546" t="s">
        <v>184</v>
      </c>
      <c r="F138" s="562" t="s">
        <v>185</v>
      </c>
      <c r="G138" s="562" t="s">
        <v>113</v>
      </c>
      <c r="H138" s="564">
        <v>13536010</v>
      </c>
      <c r="I138" s="564">
        <v>774186</v>
      </c>
      <c r="J138" s="564">
        <v>9244232.5533980578</v>
      </c>
      <c r="K138" s="564">
        <f>K137/K136</f>
        <v>3326135.3919239906</v>
      </c>
    </row>
    <row r="139" spans="1:11" ht="75">
      <c r="A139" s="546"/>
      <c r="B139" s="546"/>
      <c r="C139" s="547"/>
      <c r="D139" s="546"/>
      <c r="E139" s="546"/>
      <c r="F139" s="566" t="s">
        <v>114</v>
      </c>
      <c r="G139" s="567"/>
      <c r="H139" s="568">
        <v>12704023</v>
      </c>
      <c r="I139" s="568">
        <f>I138-H138</f>
        <v>-12761824</v>
      </c>
      <c r="J139" s="568">
        <f>J138-I138</f>
        <v>8470046.5533980578</v>
      </c>
      <c r="K139" s="568">
        <f>K138-J138</f>
        <v>-5918097.1614740677</v>
      </c>
    </row>
    <row r="140" spans="1:11" ht="60">
      <c r="A140" s="546" t="s">
        <v>337</v>
      </c>
      <c r="B140" s="546" t="s">
        <v>353</v>
      </c>
      <c r="C140" s="547" t="s">
        <v>183</v>
      </c>
      <c r="D140" s="546"/>
      <c r="E140" s="546" t="s">
        <v>184</v>
      </c>
      <c r="F140" s="562" t="s">
        <v>185</v>
      </c>
      <c r="G140" s="563" t="s">
        <v>115</v>
      </c>
      <c r="H140" s="564">
        <v>156</v>
      </c>
      <c r="I140" s="564">
        <v>126</v>
      </c>
      <c r="J140" s="564">
        <v>103</v>
      </c>
      <c r="K140" s="564">
        <v>69</v>
      </c>
    </row>
    <row r="141" spans="1:11" ht="60">
      <c r="A141" s="546" t="s">
        <v>337</v>
      </c>
      <c r="B141" s="546" t="s">
        <v>353</v>
      </c>
      <c r="C141" s="547" t="s">
        <v>183</v>
      </c>
      <c r="D141" s="546"/>
      <c r="E141" s="546" t="s">
        <v>184</v>
      </c>
      <c r="F141" s="562" t="s">
        <v>185</v>
      </c>
      <c r="G141" s="562" t="s">
        <v>116</v>
      </c>
      <c r="H141" s="564">
        <v>2087885439.0799999</v>
      </c>
      <c r="I141" s="564">
        <v>1226958636</v>
      </c>
      <c r="J141" s="564">
        <v>948038972</v>
      </c>
      <c r="K141" s="564">
        <v>85389535</v>
      </c>
    </row>
    <row r="142" spans="1:11" ht="60">
      <c r="A142" s="546" t="s">
        <v>337</v>
      </c>
      <c r="B142" s="546" t="s">
        <v>353</v>
      </c>
      <c r="C142" s="547" t="s">
        <v>183</v>
      </c>
      <c r="D142" s="546"/>
      <c r="E142" s="546" t="s">
        <v>184</v>
      </c>
      <c r="F142" s="562" t="s">
        <v>185</v>
      </c>
      <c r="G142" s="562" t="s">
        <v>117</v>
      </c>
      <c r="H142" s="564">
        <v>13383881</v>
      </c>
      <c r="I142" s="564">
        <v>9737767</v>
      </c>
      <c r="J142" s="564">
        <v>9204261.8640776705</v>
      </c>
      <c r="K142" s="564">
        <f>K141/K140</f>
        <v>1237529.4927536233</v>
      </c>
    </row>
    <row r="143" spans="1:11" ht="75">
      <c r="A143" s="546"/>
      <c r="B143" s="546"/>
      <c r="C143" s="547"/>
      <c r="D143" s="546"/>
      <c r="E143" s="546"/>
      <c r="F143" s="566" t="s">
        <v>118</v>
      </c>
      <c r="G143" s="569"/>
      <c r="H143" s="568">
        <v>7742779</v>
      </c>
      <c r="I143" s="568">
        <f>I142-H142</f>
        <v>-3646114</v>
      </c>
      <c r="J143" s="568">
        <f>J142-I142</f>
        <v>-533505.1359223295</v>
      </c>
      <c r="K143" s="568">
        <f>K142-J142</f>
        <v>-7966732.3713240474</v>
      </c>
    </row>
    <row r="144" spans="1:11" ht="45">
      <c r="A144" s="546" t="s">
        <v>337</v>
      </c>
      <c r="B144" s="546" t="s">
        <v>353</v>
      </c>
      <c r="C144" s="547" t="s">
        <v>183</v>
      </c>
      <c r="D144" s="546"/>
      <c r="E144" s="546" t="s">
        <v>186</v>
      </c>
      <c r="F144" s="562" t="s">
        <v>187</v>
      </c>
      <c r="G144" s="563" t="s">
        <v>107</v>
      </c>
      <c r="H144" s="564">
        <v>1021</v>
      </c>
      <c r="I144" s="564">
        <v>1123</v>
      </c>
      <c r="J144" s="564">
        <v>600</v>
      </c>
      <c r="K144" s="564">
        <v>660</v>
      </c>
    </row>
    <row r="145" spans="1:11" ht="45">
      <c r="A145" s="546" t="s">
        <v>337</v>
      </c>
      <c r="B145" s="546" t="s">
        <v>353</v>
      </c>
      <c r="C145" s="547" t="s">
        <v>183</v>
      </c>
      <c r="D145" s="546"/>
      <c r="E145" s="546" t="s">
        <v>186</v>
      </c>
      <c r="F145" s="562" t="s">
        <v>187</v>
      </c>
      <c r="G145" s="562" t="s">
        <v>108</v>
      </c>
      <c r="H145" s="564">
        <v>27926000</v>
      </c>
      <c r="I145" s="564">
        <v>14100000</v>
      </c>
      <c r="J145" s="564">
        <v>28200000</v>
      </c>
      <c r="K145" s="564">
        <v>14000000</v>
      </c>
    </row>
    <row r="146" spans="1:11" ht="45">
      <c r="A146" s="546" t="s">
        <v>337</v>
      </c>
      <c r="B146" s="546" t="s">
        <v>353</v>
      </c>
      <c r="C146" s="547" t="s">
        <v>183</v>
      </c>
      <c r="D146" s="546"/>
      <c r="E146" s="546" t="s">
        <v>186</v>
      </c>
      <c r="F146" s="562" t="s">
        <v>187</v>
      </c>
      <c r="G146" s="562" t="s">
        <v>109</v>
      </c>
      <c r="H146" s="564">
        <v>27352</v>
      </c>
      <c r="I146" s="564">
        <v>12556</v>
      </c>
      <c r="J146" s="564">
        <v>47000</v>
      </c>
      <c r="K146" s="564">
        <f>K145/K144</f>
        <v>21212.121212121212</v>
      </c>
    </row>
    <row r="147" spans="1:11" ht="60">
      <c r="A147" s="546"/>
      <c r="B147" s="546"/>
      <c r="C147" s="547"/>
      <c r="D147" s="546"/>
      <c r="E147" s="546"/>
      <c r="F147" s="566" t="s">
        <v>110</v>
      </c>
      <c r="G147" s="567"/>
      <c r="H147" s="568">
        <v>14397</v>
      </c>
      <c r="I147" s="568">
        <f>I146-H146</f>
        <v>-14796</v>
      </c>
      <c r="J147" s="568">
        <f>J146-I146</f>
        <v>34444</v>
      </c>
      <c r="K147" s="568">
        <f>K146-J146</f>
        <v>-25787.878787878788</v>
      </c>
    </row>
    <row r="148" spans="1:11" ht="45">
      <c r="A148" s="546" t="s">
        <v>337</v>
      </c>
      <c r="B148" s="546" t="s">
        <v>353</v>
      </c>
      <c r="C148" s="547" t="s">
        <v>183</v>
      </c>
      <c r="D148" s="546"/>
      <c r="E148" s="546" t="s">
        <v>186</v>
      </c>
      <c r="F148" s="562" t="s">
        <v>187</v>
      </c>
      <c r="G148" s="563" t="s">
        <v>111</v>
      </c>
      <c r="H148" s="564">
        <v>399</v>
      </c>
      <c r="I148" s="564">
        <v>588</v>
      </c>
      <c r="J148" s="564">
        <v>289</v>
      </c>
      <c r="K148" s="564">
        <v>660</v>
      </c>
    </row>
    <row r="149" spans="1:11" ht="45">
      <c r="A149" s="546" t="s">
        <v>337</v>
      </c>
      <c r="B149" s="546" t="s">
        <v>353</v>
      </c>
      <c r="C149" s="547" t="s">
        <v>183</v>
      </c>
      <c r="D149" s="546"/>
      <c r="E149" s="546" t="s">
        <v>186</v>
      </c>
      <c r="F149" s="562" t="s">
        <v>187</v>
      </c>
      <c r="G149" s="562" t="s">
        <v>112</v>
      </c>
      <c r="H149" s="564">
        <v>27926000</v>
      </c>
      <c r="I149" s="564">
        <v>14100000</v>
      </c>
      <c r="J149" s="564">
        <v>17400000</v>
      </c>
      <c r="K149" s="564">
        <v>14000000</v>
      </c>
    </row>
    <row r="150" spans="1:11" ht="45">
      <c r="A150" s="546" t="s">
        <v>337</v>
      </c>
      <c r="B150" s="546" t="s">
        <v>353</v>
      </c>
      <c r="C150" s="547" t="s">
        <v>183</v>
      </c>
      <c r="D150" s="546"/>
      <c r="E150" s="546" t="s">
        <v>186</v>
      </c>
      <c r="F150" s="562" t="s">
        <v>187</v>
      </c>
      <c r="G150" s="562" t="s">
        <v>113</v>
      </c>
      <c r="H150" s="564">
        <v>69990</v>
      </c>
      <c r="I150" s="564">
        <v>23980</v>
      </c>
      <c r="J150" s="564">
        <v>60207.612456747403</v>
      </c>
      <c r="K150" s="564">
        <f>K149/K148</f>
        <v>21212.121212121212</v>
      </c>
    </row>
    <row r="151" spans="1:11" ht="75">
      <c r="A151" s="546"/>
      <c r="B151" s="546"/>
      <c r="C151" s="547"/>
      <c r="D151" s="546"/>
      <c r="E151" s="546"/>
      <c r="F151" s="566" t="s">
        <v>114</v>
      </c>
      <c r="G151" s="567"/>
      <c r="H151" s="568">
        <v>65321</v>
      </c>
      <c r="I151" s="568">
        <f>I150-H150</f>
        <v>-46010</v>
      </c>
      <c r="J151" s="568">
        <f>J150-I150</f>
        <v>36227.612456747403</v>
      </c>
      <c r="K151" s="568">
        <f>K150-J150</f>
        <v>-38995.491244626188</v>
      </c>
    </row>
    <row r="152" spans="1:11" ht="45">
      <c r="A152" s="546" t="s">
        <v>337</v>
      </c>
      <c r="B152" s="546" t="s">
        <v>353</v>
      </c>
      <c r="C152" s="547" t="s">
        <v>183</v>
      </c>
      <c r="D152" s="546"/>
      <c r="E152" s="546" t="s">
        <v>186</v>
      </c>
      <c r="F152" s="562" t="s">
        <v>187</v>
      </c>
      <c r="G152" s="563" t="s">
        <v>115</v>
      </c>
      <c r="H152" s="564">
        <v>399</v>
      </c>
      <c r="I152" s="564">
        <v>305</v>
      </c>
      <c r="J152" s="564">
        <v>289</v>
      </c>
      <c r="K152" s="564">
        <v>101</v>
      </c>
    </row>
    <row r="153" spans="1:11" ht="45">
      <c r="A153" s="546" t="s">
        <v>337</v>
      </c>
      <c r="B153" s="546" t="s">
        <v>353</v>
      </c>
      <c r="C153" s="547" t="s">
        <v>183</v>
      </c>
      <c r="D153" s="546"/>
      <c r="E153" s="546" t="s">
        <v>186</v>
      </c>
      <c r="F153" s="562" t="s">
        <v>187</v>
      </c>
      <c r="G153" s="562" t="s">
        <v>116</v>
      </c>
      <c r="H153" s="564">
        <v>7396337</v>
      </c>
      <c r="I153" s="564">
        <v>7679564</v>
      </c>
      <c r="J153" s="564">
        <v>8853476</v>
      </c>
      <c r="K153" s="564">
        <v>4372891</v>
      </c>
    </row>
    <row r="154" spans="1:11" ht="45">
      <c r="A154" s="546" t="s">
        <v>337</v>
      </c>
      <c r="B154" s="546" t="s">
        <v>353</v>
      </c>
      <c r="C154" s="547" t="s">
        <v>183</v>
      </c>
      <c r="D154" s="546"/>
      <c r="E154" s="546" t="s">
        <v>186</v>
      </c>
      <c r="F154" s="562" t="s">
        <v>187</v>
      </c>
      <c r="G154" s="562" t="s">
        <v>117</v>
      </c>
      <c r="H154" s="564">
        <v>18537</v>
      </c>
      <c r="I154" s="564">
        <v>25179</v>
      </c>
      <c r="J154" s="564">
        <v>30634.865051903114</v>
      </c>
      <c r="K154" s="564">
        <f>K153/K152</f>
        <v>43295.950495049503</v>
      </c>
    </row>
    <row r="155" spans="1:11" ht="75">
      <c r="A155" s="546"/>
      <c r="B155" s="546"/>
      <c r="C155" s="547"/>
      <c r="D155" s="546"/>
      <c r="E155" s="546"/>
      <c r="F155" s="566" t="s">
        <v>118</v>
      </c>
      <c r="G155" s="569"/>
      <c r="H155" s="568">
        <v>-34902</v>
      </c>
      <c r="I155" s="568">
        <f>I154-H154</f>
        <v>6642</v>
      </c>
      <c r="J155" s="568">
        <f>J154-I154</f>
        <v>5455.8650519031144</v>
      </c>
      <c r="K155" s="568">
        <f>K154-J154</f>
        <v>12661.085443146389</v>
      </c>
    </row>
    <row r="156" spans="1:11" ht="60">
      <c r="A156" s="546" t="s">
        <v>337</v>
      </c>
      <c r="B156" s="546" t="s">
        <v>353</v>
      </c>
      <c r="C156" s="547" t="s">
        <v>183</v>
      </c>
      <c r="D156" s="546"/>
      <c r="E156" s="546" t="s">
        <v>188</v>
      </c>
      <c r="F156" s="562" t="s">
        <v>189</v>
      </c>
      <c r="G156" s="563" t="s">
        <v>107</v>
      </c>
      <c r="H156" s="564"/>
      <c r="I156" s="564">
        <v>3250</v>
      </c>
      <c r="J156" s="564">
        <v>1900</v>
      </c>
      <c r="K156" s="564">
        <v>2461</v>
      </c>
    </row>
    <row r="157" spans="1:11" ht="60">
      <c r="A157" s="546" t="s">
        <v>337</v>
      </c>
      <c r="B157" s="546" t="s">
        <v>353</v>
      </c>
      <c r="C157" s="547" t="s">
        <v>183</v>
      </c>
      <c r="D157" s="546"/>
      <c r="E157" s="546" t="s">
        <v>188</v>
      </c>
      <c r="F157" s="562" t="s">
        <v>189</v>
      </c>
      <c r="G157" s="562" t="s">
        <v>108</v>
      </c>
      <c r="H157" s="564">
        <v>0</v>
      </c>
      <c r="I157" s="564">
        <v>14100000</v>
      </c>
      <c r="J157" s="564">
        <v>0</v>
      </c>
      <c r="K157" s="564">
        <v>14000000</v>
      </c>
    </row>
    <row r="158" spans="1:11" ht="60">
      <c r="A158" s="546" t="s">
        <v>337</v>
      </c>
      <c r="B158" s="546" t="s">
        <v>353</v>
      </c>
      <c r="C158" s="547" t="s">
        <v>183</v>
      </c>
      <c r="D158" s="546"/>
      <c r="E158" s="546" t="s">
        <v>188</v>
      </c>
      <c r="F158" s="562" t="s">
        <v>189</v>
      </c>
      <c r="G158" s="562" t="s">
        <v>109</v>
      </c>
      <c r="H158" s="564">
        <v>0</v>
      </c>
      <c r="I158" s="564">
        <v>4338</v>
      </c>
      <c r="J158" s="564">
        <v>0</v>
      </c>
      <c r="K158" s="564">
        <f>K157/K156</f>
        <v>5688.7444128403085</v>
      </c>
    </row>
    <row r="159" spans="1:11" ht="60">
      <c r="A159" s="546"/>
      <c r="B159" s="546"/>
      <c r="C159" s="547"/>
      <c r="D159" s="546"/>
      <c r="E159" s="546"/>
      <c r="F159" s="566" t="s">
        <v>110</v>
      </c>
      <c r="G159" s="567"/>
      <c r="H159" s="568">
        <v>0</v>
      </c>
      <c r="I159" s="568">
        <f>I158-H158</f>
        <v>4338</v>
      </c>
      <c r="J159" s="568">
        <f>J158-I158</f>
        <v>-4338</v>
      </c>
      <c r="K159" s="568">
        <f>K158-J158</f>
        <v>5688.7444128403085</v>
      </c>
    </row>
    <row r="160" spans="1:11" ht="60">
      <c r="A160" s="546" t="s">
        <v>337</v>
      </c>
      <c r="B160" s="546" t="s">
        <v>353</v>
      </c>
      <c r="C160" s="547" t="s">
        <v>183</v>
      </c>
      <c r="D160" s="546"/>
      <c r="E160" s="546" t="s">
        <v>188</v>
      </c>
      <c r="F160" s="562" t="s">
        <v>189</v>
      </c>
      <c r="G160" s="563" t="s">
        <v>111</v>
      </c>
      <c r="H160" s="564"/>
      <c r="I160" s="564">
        <v>3250</v>
      </c>
      <c r="J160" s="564">
        <v>101</v>
      </c>
      <c r="K160" s="564">
        <v>2461</v>
      </c>
    </row>
    <row r="161" spans="1:11" ht="60">
      <c r="A161" s="546" t="s">
        <v>337</v>
      </c>
      <c r="B161" s="546" t="s">
        <v>353</v>
      </c>
      <c r="C161" s="547" t="s">
        <v>183</v>
      </c>
      <c r="D161" s="546"/>
      <c r="E161" s="546" t="s">
        <v>188</v>
      </c>
      <c r="F161" s="562" t="s">
        <v>189</v>
      </c>
      <c r="G161" s="562" t="s">
        <v>112</v>
      </c>
      <c r="H161" s="564">
        <v>0</v>
      </c>
      <c r="I161" s="564">
        <v>14100000</v>
      </c>
      <c r="J161" s="564">
        <v>0</v>
      </c>
      <c r="K161" s="564">
        <v>14000000</v>
      </c>
    </row>
    <row r="162" spans="1:11" ht="60">
      <c r="A162" s="546" t="s">
        <v>337</v>
      </c>
      <c r="B162" s="546" t="s">
        <v>353</v>
      </c>
      <c r="C162" s="547" t="s">
        <v>183</v>
      </c>
      <c r="D162" s="546"/>
      <c r="E162" s="546" t="s">
        <v>188</v>
      </c>
      <c r="F162" s="562" t="s">
        <v>189</v>
      </c>
      <c r="G162" s="562" t="s">
        <v>113</v>
      </c>
      <c r="H162" s="564">
        <v>0</v>
      </c>
      <c r="I162" s="564">
        <v>4338</v>
      </c>
      <c r="J162" s="564">
        <v>0</v>
      </c>
      <c r="K162" s="564">
        <f>K161/K160</f>
        <v>5688.7444128403085</v>
      </c>
    </row>
    <row r="163" spans="1:11" ht="75">
      <c r="A163" s="546"/>
      <c r="B163" s="546"/>
      <c r="C163" s="547"/>
      <c r="D163" s="546"/>
      <c r="E163" s="546"/>
      <c r="F163" s="566" t="s">
        <v>114</v>
      </c>
      <c r="G163" s="567"/>
      <c r="H163" s="568">
        <v>0</v>
      </c>
      <c r="I163" s="568">
        <f>I162-H162</f>
        <v>4338</v>
      </c>
      <c r="J163" s="568">
        <f>J162-I162</f>
        <v>-4338</v>
      </c>
      <c r="K163" s="568">
        <f>K162-J162</f>
        <v>5688.7444128403085</v>
      </c>
    </row>
    <row r="164" spans="1:11" ht="60">
      <c r="A164" s="546" t="s">
        <v>337</v>
      </c>
      <c r="B164" s="546" t="s">
        <v>353</v>
      </c>
      <c r="C164" s="547" t="s">
        <v>183</v>
      </c>
      <c r="D164" s="546"/>
      <c r="E164" s="546" t="s">
        <v>188</v>
      </c>
      <c r="F164" s="562" t="s">
        <v>189</v>
      </c>
      <c r="G164" s="563" t="s">
        <v>115</v>
      </c>
      <c r="H164" s="564"/>
      <c r="I164" s="564">
        <v>435</v>
      </c>
      <c r="J164" s="564">
        <v>101</v>
      </c>
      <c r="K164" s="564">
        <v>326</v>
      </c>
    </row>
    <row r="165" spans="1:11" ht="60">
      <c r="A165" s="546" t="s">
        <v>337</v>
      </c>
      <c r="B165" s="546" t="s">
        <v>353</v>
      </c>
      <c r="C165" s="547" t="s">
        <v>183</v>
      </c>
      <c r="D165" s="546"/>
      <c r="E165" s="546" t="s">
        <v>188</v>
      </c>
      <c r="F165" s="562" t="s">
        <v>189</v>
      </c>
      <c r="G165" s="562" t="s">
        <v>116</v>
      </c>
      <c r="H165" s="564">
        <v>0</v>
      </c>
      <c r="I165" s="564">
        <v>3814862</v>
      </c>
      <c r="J165" s="564">
        <v>0</v>
      </c>
      <c r="K165" s="564">
        <v>330220</v>
      </c>
    </row>
    <row r="166" spans="1:11" ht="60">
      <c r="A166" s="546" t="s">
        <v>337</v>
      </c>
      <c r="B166" s="546" t="s">
        <v>353</v>
      </c>
      <c r="C166" s="547" t="s">
        <v>183</v>
      </c>
      <c r="D166" s="546"/>
      <c r="E166" s="546" t="s">
        <v>188</v>
      </c>
      <c r="F166" s="562" t="s">
        <v>189</v>
      </c>
      <c r="G166" s="562" t="s">
        <v>117</v>
      </c>
      <c r="H166" s="564">
        <v>0</v>
      </c>
      <c r="I166" s="564">
        <v>8770</v>
      </c>
      <c r="J166" s="564">
        <v>0</v>
      </c>
      <c r="K166" s="564">
        <f>K165/K164</f>
        <v>1012.9447852760736</v>
      </c>
    </row>
    <row r="167" spans="1:11" ht="75">
      <c r="A167" s="546"/>
      <c r="B167" s="546"/>
      <c r="C167" s="547"/>
      <c r="D167" s="546"/>
      <c r="E167" s="546"/>
      <c r="F167" s="566" t="s">
        <v>118</v>
      </c>
      <c r="G167" s="569"/>
      <c r="H167" s="568">
        <v>0</v>
      </c>
      <c r="I167" s="568">
        <f>I166-H166</f>
        <v>8770</v>
      </c>
      <c r="J167" s="568">
        <f>J166-I166</f>
        <v>-8770</v>
      </c>
      <c r="K167" s="568">
        <f>K166-J166</f>
        <v>1012.9447852760736</v>
      </c>
    </row>
    <row r="168" spans="1:11" ht="60">
      <c r="A168" s="546" t="s">
        <v>337</v>
      </c>
      <c r="B168" s="546" t="s">
        <v>353</v>
      </c>
      <c r="C168" s="547" t="s">
        <v>183</v>
      </c>
      <c r="D168" s="546"/>
      <c r="E168" s="546" t="s">
        <v>296</v>
      </c>
      <c r="F168" s="562" t="s">
        <v>297</v>
      </c>
      <c r="G168" s="563" t="s">
        <v>107</v>
      </c>
      <c r="H168" s="564"/>
      <c r="I168" s="564"/>
      <c r="J168" s="564"/>
      <c r="K168" s="564"/>
    </row>
    <row r="169" spans="1:11" ht="60">
      <c r="A169" s="546" t="s">
        <v>337</v>
      </c>
      <c r="B169" s="546" t="s">
        <v>353</v>
      </c>
      <c r="C169" s="547" t="s">
        <v>183</v>
      </c>
      <c r="D169" s="546"/>
      <c r="E169" s="546" t="s">
        <v>296</v>
      </c>
      <c r="F169" s="562" t="s">
        <v>297</v>
      </c>
      <c r="G169" s="562" t="s">
        <v>108</v>
      </c>
      <c r="H169" s="564">
        <v>0</v>
      </c>
      <c r="I169" s="564">
        <v>0</v>
      </c>
      <c r="J169" s="564">
        <v>0</v>
      </c>
      <c r="K169" s="564">
        <v>0</v>
      </c>
    </row>
    <row r="170" spans="1:11" ht="60">
      <c r="A170" s="546" t="s">
        <v>337</v>
      </c>
      <c r="B170" s="546" t="s">
        <v>353</v>
      </c>
      <c r="C170" s="547" t="s">
        <v>183</v>
      </c>
      <c r="D170" s="546"/>
      <c r="E170" s="546" t="s">
        <v>296</v>
      </c>
      <c r="F170" s="562" t="s">
        <v>297</v>
      </c>
      <c r="G170" s="562" t="s">
        <v>109</v>
      </c>
      <c r="H170" s="564">
        <v>0</v>
      </c>
      <c r="I170" s="564">
        <v>0</v>
      </c>
      <c r="J170" s="564">
        <v>0</v>
      </c>
      <c r="K170" s="564">
        <v>0</v>
      </c>
    </row>
    <row r="171" spans="1:11" ht="60">
      <c r="A171" s="546"/>
      <c r="B171" s="546"/>
      <c r="C171" s="547"/>
      <c r="D171" s="546"/>
      <c r="E171" s="546"/>
      <c r="F171" s="566" t="s">
        <v>110</v>
      </c>
      <c r="G171" s="567"/>
      <c r="H171" s="568">
        <v>0</v>
      </c>
      <c r="I171" s="568">
        <f>I170-H170</f>
        <v>0</v>
      </c>
      <c r="J171" s="568">
        <f>J170-I170</f>
        <v>0</v>
      </c>
      <c r="K171" s="568">
        <f>K170-J170</f>
        <v>0</v>
      </c>
    </row>
    <row r="172" spans="1:11" ht="60">
      <c r="A172" s="546" t="s">
        <v>337</v>
      </c>
      <c r="B172" s="546" t="s">
        <v>353</v>
      </c>
      <c r="C172" s="547" t="s">
        <v>183</v>
      </c>
      <c r="D172" s="546"/>
      <c r="E172" s="546" t="s">
        <v>296</v>
      </c>
      <c r="F172" s="562" t="s">
        <v>297</v>
      </c>
      <c r="G172" s="563" t="s">
        <v>111</v>
      </c>
      <c r="H172" s="564"/>
      <c r="I172" s="564">
        <v>5320</v>
      </c>
      <c r="J172" s="564">
        <v>3527</v>
      </c>
      <c r="K172" s="564"/>
    </row>
    <row r="173" spans="1:11" ht="60">
      <c r="A173" s="546" t="s">
        <v>337</v>
      </c>
      <c r="B173" s="546" t="s">
        <v>353</v>
      </c>
      <c r="C173" s="547" t="s">
        <v>183</v>
      </c>
      <c r="D173" s="546"/>
      <c r="E173" s="546" t="s">
        <v>296</v>
      </c>
      <c r="F173" s="562" t="s">
        <v>297</v>
      </c>
      <c r="G173" s="562" t="s">
        <v>112</v>
      </c>
      <c r="H173" s="564">
        <v>0</v>
      </c>
      <c r="I173" s="564">
        <v>3095140000</v>
      </c>
      <c r="J173" s="564">
        <v>1396760000</v>
      </c>
      <c r="K173" s="564">
        <v>0</v>
      </c>
    </row>
    <row r="174" spans="1:11" ht="60">
      <c r="A174" s="546" t="s">
        <v>337</v>
      </c>
      <c r="B174" s="546" t="s">
        <v>353</v>
      </c>
      <c r="C174" s="547" t="s">
        <v>183</v>
      </c>
      <c r="D174" s="546"/>
      <c r="E174" s="546" t="s">
        <v>296</v>
      </c>
      <c r="F174" s="562" t="s">
        <v>297</v>
      </c>
      <c r="G174" s="562" t="s">
        <v>113</v>
      </c>
      <c r="H174" s="564">
        <v>0</v>
      </c>
      <c r="I174" s="564">
        <v>581793.23308270681</v>
      </c>
      <c r="J174" s="564">
        <v>396019.27984122484</v>
      </c>
      <c r="K174" s="564">
        <v>0</v>
      </c>
    </row>
    <row r="175" spans="1:11" ht="75">
      <c r="A175" s="546"/>
      <c r="B175" s="546"/>
      <c r="C175" s="547"/>
      <c r="D175" s="546"/>
      <c r="E175" s="546"/>
      <c r="F175" s="566" t="s">
        <v>114</v>
      </c>
      <c r="G175" s="567"/>
      <c r="H175" s="568">
        <v>0</v>
      </c>
      <c r="I175" s="568">
        <f>I174-H174</f>
        <v>581793.23308270681</v>
      </c>
      <c r="J175" s="568">
        <f>J174-I174</f>
        <v>-185773.95324148197</v>
      </c>
      <c r="K175" s="570">
        <f>K174-J174</f>
        <v>-396019.27984122484</v>
      </c>
    </row>
    <row r="176" spans="1:11" ht="60">
      <c r="A176" s="546" t="s">
        <v>337</v>
      </c>
      <c r="B176" s="546" t="s">
        <v>353</v>
      </c>
      <c r="C176" s="547" t="s">
        <v>183</v>
      </c>
      <c r="D176" s="546"/>
      <c r="E176" s="546" t="s">
        <v>296</v>
      </c>
      <c r="F176" s="562" t="s">
        <v>297</v>
      </c>
      <c r="G176" s="563" t="s">
        <v>115</v>
      </c>
      <c r="H176" s="564"/>
      <c r="I176" s="564">
        <v>5320</v>
      </c>
      <c r="J176" s="564">
        <v>3527</v>
      </c>
      <c r="K176" s="564"/>
    </row>
    <row r="177" spans="1:11" ht="60">
      <c r="A177" s="546" t="s">
        <v>337</v>
      </c>
      <c r="B177" s="546" t="s">
        <v>353</v>
      </c>
      <c r="C177" s="547" t="s">
        <v>183</v>
      </c>
      <c r="D177" s="546"/>
      <c r="E177" s="546" t="s">
        <v>296</v>
      </c>
      <c r="F177" s="562" t="s">
        <v>297</v>
      </c>
      <c r="G177" s="562" t="s">
        <v>116</v>
      </c>
      <c r="H177" s="564">
        <v>0</v>
      </c>
      <c r="I177" s="564">
        <v>3095140000</v>
      </c>
      <c r="J177" s="564">
        <v>1396760000</v>
      </c>
      <c r="K177" s="564">
        <v>0</v>
      </c>
    </row>
    <row r="178" spans="1:11" ht="60">
      <c r="A178" s="546" t="s">
        <v>337</v>
      </c>
      <c r="B178" s="546" t="s">
        <v>353</v>
      </c>
      <c r="C178" s="547" t="s">
        <v>183</v>
      </c>
      <c r="D178" s="546"/>
      <c r="E178" s="546" t="s">
        <v>296</v>
      </c>
      <c r="F178" s="562" t="s">
        <v>297</v>
      </c>
      <c r="G178" s="562" t="s">
        <v>117</v>
      </c>
      <c r="H178" s="564">
        <v>0</v>
      </c>
      <c r="I178" s="564">
        <v>581793.23308270681</v>
      </c>
      <c r="J178" s="564">
        <v>396019.27984122484</v>
      </c>
      <c r="K178" s="564">
        <v>0</v>
      </c>
    </row>
    <row r="179" spans="1:11" ht="75">
      <c r="A179" s="546"/>
      <c r="B179" s="546"/>
      <c r="C179" s="547"/>
      <c r="D179" s="546"/>
      <c r="E179" s="546"/>
      <c r="F179" s="566" t="s">
        <v>118</v>
      </c>
      <c r="G179" s="569"/>
      <c r="H179" s="568">
        <v>0</v>
      </c>
      <c r="I179" s="568">
        <f>I178</f>
        <v>581793.23308270681</v>
      </c>
      <c r="J179" s="568">
        <f>J178-I178</f>
        <v>-185773.95324148197</v>
      </c>
      <c r="K179" s="568">
        <f>K178-J178</f>
        <v>-396019.27984122484</v>
      </c>
    </row>
    <row r="180" spans="1:11" ht="45">
      <c r="A180" s="546" t="s">
        <v>337</v>
      </c>
      <c r="B180" s="546" t="s">
        <v>353</v>
      </c>
      <c r="C180" s="547" t="s">
        <v>183</v>
      </c>
      <c r="D180" s="546"/>
      <c r="E180" s="546" t="s">
        <v>190</v>
      </c>
      <c r="F180" s="562" t="s">
        <v>191</v>
      </c>
      <c r="G180" s="563" t="s">
        <v>107</v>
      </c>
      <c r="H180" s="564">
        <v>87</v>
      </c>
      <c r="I180" s="564">
        <v>15</v>
      </c>
      <c r="J180" s="564">
        <v>15</v>
      </c>
      <c r="K180" s="564">
        <v>14</v>
      </c>
    </row>
    <row r="181" spans="1:11" ht="45">
      <c r="A181" s="546" t="s">
        <v>337</v>
      </c>
      <c r="B181" s="546" t="s">
        <v>353</v>
      </c>
      <c r="C181" s="547" t="s">
        <v>183</v>
      </c>
      <c r="D181" s="546"/>
      <c r="E181" s="546" t="s">
        <v>190</v>
      </c>
      <c r="F181" s="562" t="s">
        <v>191</v>
      </c>
      <c r="G181" s="562" t="s">
        <v>108</v>
      </c>
      <c r="H181" s="564">
        <v>0</v>
      </c>
      <c r="I181" s="564">
        <v>3000000</v>
      </c>
      <c r="J181" s="564">
        <v>3000000</v>
      </c>
      <c r="K181" s="564">
        <v>3000000</v>
      </c>
    </row>
    <row r="182" spans="1:11" ht="45">
      <c r="A182" s="546" t="s">
        <v>337</v>
      </c>
      <c r="B182" s="546" t="s">
        <v>353</v>
      </c>
      <c r="C182" s="547" t="s">
        <v>183</v>
      </c>
      <c r="D182" s="546"/>
      <c r="E182" s="546" t="s">
        <v>190</v>
      </c>
      <c r="F182" s="562" t="s">
        <v>191</v>
      </c>
      <c r="G182" s="562" t="s">
        <v>109</v>
      </c>
      <c r="H182" s="564">
        <v>0</v>
      </c>
      <c r="I182" s="564">
        <v>200000</v>
      </c>
      <c r="J182" s="564">
        <v>200000</v>
      </c>
      <c r="K182" s="564">
        <f>K181/K180</f>
        <v>214285.71428571429</v>
      </c>
    </row>
    <row r="183" spans="1:11" ht="60">
      <c r="A183" s="546"/>
      <c r="B183" s="546"/>
      <c r="C183" s="547"/>
      <c r="D183" s="546"/>
      <c r="E183" s="546"/>
      <c r="F183" s="566" t="s">
        <v>110</v>
      </c>
      <c r="G183" s="567"/>
      <c r="H183" s="568">
        <v>-122449</v>
      </c>
      <c r="I183" s="568">
        <f>I182-H182</f>
        <v>200000</v>
      </c>
      <c r="J183" s="568">
        <f>J182-I182</f>
        <v>0</v>
      </c>
      <c r="K183" s="568">
        <f>K182-J182</f>
        <v>14285.71428571429</v>
      </c>
    </row>
    <row r="184" spans="1:11" ht="45">
      <c r="A184" s="546" t="s">
        <v>337</v>
      </c>
      <c r="B184" s="546" t="s">
        <v>353</v>
      </c>
      <c r="C184" s="547" t="s">
        <v>183</v>
      </c>
      <c r="D184" s="546"/>
      <c r="E184" s="546" t="s">
        <v>190</v>
      </c>
      <c r="F184" s="562" t="s">
        <v>191</v>
      </c>
      <c r="G184" s="563" t="s">
        <v>111</v>
      </c>
      <c r="H184" s="564">
        <v>2</v>
      </c>
      <c r="I184" s="564">
        <v>22</v>
      </c>
      <c r="J184" s="564">
        <v>15</v>
      </c>
      <c r="K184" s="564">
        <v>14</v>
      </c>
    </row>
    <row r="185" spans="1:11" ht="45">
      <c r="A185" s="546" t="s">
        <v>337</v>
      </c>
      <c r="B185" s="546" t="s">
        <v>353</v>
      </c>
      <c r="C185" s="547" t="s">
        <v>183</v>
      </c>
      <c r="D185" s="546"/>
      <c r="E185" s="546" t="s">
        <v>190</v>
      </c>
      <c r="F185" s="562" t="s">
        <v>191</v>
      </c>
      <c r="G185" s="562" t="s">
        <v>112</v>
      </c>
      <c r="H185" s="564">
        <v>0</v>
      </c>
      <c r="I185" s="564">
        <v>3000000</v>
      </c>
      <c r="J185" s="564">
        <v>3000000</v>
      </c>
      <c r="K185" s="564">
        <v>3000000</v>
      </c>
    </row>
    <row r="186" spans="1:11" ht="45">
      <c r="A186" s="546" t="s">
        <v>337</v>
      </c>
      <c r="B186" s="546" t="s">
        <v>353</v>
      </c>
      <c r="C186" s="547" t="s">
        <v>183</v>
      </c>
      <c r="D186" s="546"/>
      <c r="E186" s="546" t="s">
        <v>190</v>
      </c>
      <c r="F186" s="562" t="s">
        <v>191</v>
      </c>
      <c r="G186" s="562" t="s">
        <v>113</v>
      </c>
      <c r="H186" s="564">
        <v>0</v>
      </c>
      <c r="I186" s="564">
        <v>136364</v>
      </c>
      <c r="J186" s="564">
        <v>200000</v>
      </c>
      <c r="K186" s="564">
        <f>K185/K184</f>
        <v>214285.71428571429</v>
      </c>
    </row>
    <row r="187" spans="1:11" ht="75">
      <c r="A187" s="546"/>
      <c r="B187" s="546"/>
      <c r="C187" s="547"/>
      <c r="D187" s="546"/>
      <c r="E187" s="546"/>
      <c r="F187" s="566" t="s">
        <v>114</v>
      </c>
      <c r="G187" s="567"/>
      <c r="H187" s="568">
        <v>-114286</v>
      </c>
      <c r="I187" s="568">
        <f>I186-H186</f>
        <v>136364</v>
      </c>
      <c r="J187" s="568">
        <f>J186-I186</f>
        <v>63636</v>
      </c>
      <c r="K187" s="568">
        <f>K186-J186</f>
        <v>14285.71428571429</v>
      </c>
    </row>
    <row r="188" spans="1:11" ht="45">
      <c r="A188" s="546" t="s">
        <v>337</v>
      </c>
      <c r="B188" s="546" t="s">
        <v>353</v>
      </c>
      <c r="C188" s="547" t="s">
        <v>183</v>
      </c>
      <c r="D188" s="546"/>
      <c r="E188" s="546" t="s">
        <v>190</v>
      </c>
      <c r="F188" s="562" t="s">
        <v>191</v>
      </c>
      <c r="G188" s="563" t="s">
        <v>115</v>
      </c>
      <c r="H188" s="564">
        <v>2</v>
      </c>
      <c r="I188" s="564">
        <v>22</v>
      </c>
      <c r="J188" s="564">
        <v>0</v>
      </c>
      <c r="K188" s="564">
        <v>0</v>
      </c>
    </row>
    <row r="189" spans="1:11" ht="45">
      <c r="A189" s="546" t="s">
        <v>337</v>
      </c>
      <c r="B189" s="546" t="s">
        <v>353</v>
      </c>
      <c r="C189" s="547" t="s">
        <v>183</v>
      </c>
      <c r="D189" s="546"/>
      <c r="E189" s="546" t="s">
        <v>190</v>
      </c>
      <c r="F189" s="562" t="s">
        <v>191</v>
      </c>
      <c r="G189" s="562" t="s">
        <v>116</v>
      </c>
      <c r="H189" s="564">
        <v>0</v>
      </c>
      <c r="I189" s="564">
        <v>1225440</v>
      </c>
      <c r="J189" s="564">
        <v>0</v>
      </c>
      <c r="K189" s="564">
        <v>0</v>
      </c>
    </row>
    <row r="190" spans="1:11" ht="45">
      <c r="A190" s="546" t="s">
        <v>337</v>
      </c>
      <c r="B190" s="546" t="s">
        <v>353</v>
      </c>
      <c r="C190" s="547" t="s">
        <v>183</v>
      </c>
      <c r="D190" s="546"/>
      <c r="E190" s="546" t="s">
        <v>190</v>
      </c>
      <c r="F190" s="562" t="s">
        <v>191</v>
      </c>
      <c r="G190" s="562" t="s">
        <v>117</v>
      </c>
      <c r="H190" s="564">
        <v>0</v>
      </c>
      <c r="I190" s="564">
        <v>55702</v>
      </c>
      <c r="J190" s="564">
        <v>0</v>
      </c>
      <c r="K190" s="564">
        <v>0</v>
      </c>
    </row>
    <row r="191" spans="1:11" ht="75">
      <c r="A191" s="546"/>
      <c r="B191" s="546"/>
      <c r="C191" s="547"/>
      <c r="D191" s="546"/>
      <c r="E191" s="546"/>
      <c r="F191" s="566" t="s">
        <v>118</v>
      </c>
      <c r="G191" s="566"/>
      <c r="H191" s="568">
        <v>-5505960</v>
      </c>
      <c r="I191" s="568">
        <v>55702</v>
      </c>
      <c r="J191" s="568">
        <f>J190-I190</f>
        <v>-55702</v>
      </c>
      <c r="K191" s="568">
        <f>K190-J190</f>
        <v>0</v>
      </c>
    </row>
    <row r="192" spans="1:11" ht="45">
      <c r="A192" s="546" t="s">
        <v>337</v>
      </c>
      <c r="B192" s="546" t="s">
        <v>353</v>
      </c>
      <c r="C192" s="547" t="s">
        <v>183</v>
      </c>
      <c r="D192" s="546"/>
      <c r="E192" s="546" t="s">
        <v>168</v>
      </c>
      <c r="F192" s="562" t="s">
        <v>169</v>
      </c>
      <c r="G192" s="563" t="s">
        <v>107</v>
      </c>
      <c r="H192" s="564"/>
      <c r="I192" s="564"/>
      <c r="J192" s="564"/>
      <c r="K192" s="564"/>
    </row>
    <row r="193" spans="1:11" ht="45">
      <c r="A193" s="546" t="s">
        <v>337</v>
      </c>
      <c r="B193" s="546" t="s">
        <v>353</v>
      </c>
      <c r="C193" s="547" t="s">
        <v>183</v>
      </c>
      <c r="D193" s="546"/>
      <c r="E193" s="546" t="s">
        <v>168</v>
      </c>
      <c r="F193" s="562" t="s">
        <v>169</v>
      </c>
      <c r="G193" s="562" t="s">
        <v>108</v>
      </c>
      <c r="H193" s="564">
        <v>6000000</v>
      </c>
      <c r="I193" s="564">
        <v>0</v>
      </c>
      <c r="J193" s="564">
        <v>0</v>
      </c>
      <c r="K193" s="564">
        <v>0</v>
      </c>
    </row>
    <row r="194" spans="1:11" ht="45">
      <c r="A194" s="546" t="s">
        <v>337</v>
      </c>
      <c r="B194" s="546" t="s">
        <v>353</v>
      </c>
      <c r="C194" s="547" t="s">
        <v>183</v>
      </c>
      <c r="D194" s="546"/>
      <c r="E194" s="546" t="s">
        <v>168</v>
      </c>
      <c r="F194" s="562" t="s">
        <v>169</v>
      </c>
      <c r="G194" s="562" t="s">
        <v>109</v>
      </c>
      <c r="H194" s="564">
        <v>6000000</v>
      </c>
      <c r="I194" s="564">
        <v>0</v>
      </c>
      <c r="J194" s="564">
        <v>0</v>
      </c>
      <c r="K194" s="564">
        <v>0</v>
      </c>
    </row>
    <row r="195" spans="1:11" ht="60">
      <c r="A195" s="546"/>
      <c r="B195" s="546"/>
      <c r="C195" s="547"/>
      <c r="D195" s="546"/>
      <c r="E195" s="546"/>
      <c r="F195" s="566" t="s">
        <v>110</v>
      </c>
      <c r="G195" s="567"/>
      <c r="H195" s="568">
        <v>6000000</v>
      </c>
      <c r="I195" s="568">
        <f>I194-H194</f>
        <v>-6000000</v>
      </c>
      <c r="J195" s="568">
        <f>J194-I194</f>
        <v>0</v>
      </c>
      <c r="K195" s="568">
        <f>K194-J194</f>
        <v>0</v>
      </c>
    </row>
    <row r="196" spans="1:11" ht="45">
      <c r="A196" s="546" t="s">
        <v>337</v>
      </c>
      <c r="B196" s="546" t="s">
        <v>353</v>
      </c>
      <c r="C196" s="547" t="s">
        <v>183</v>
      </c>
      <c r="D196" s="546"/>
      <c r="E196" s="546" t="s">
        <v>168</v>
      </c>
      <c r="F196" s="562" t="s">
        <v>169</v>
      </c>
      <c r="G196" s="563" t="s">
        <v>111</v>
      </c>
      <c r="H196" s="564"/>
      <c r="I196" s="564"/>
      <c r="J196" s="564"/>
      <c r="K196" s="564"/>
    </row>
    <row r="197" spans="1:11" ht="45">
      <c r="A197" s="546" t="s">
        <v>337</v>
      </c>
      <c r="B197" s="546" t="s">
        <v>353</v>
      </c>
      <c r="C197" s="547" t="s">
        <v>183</v>
      </c>
      <c r="D197" s="546"/>
      <c r="E197" s="546" t="s">
        <v>168</v>
      </c>
      <c r="F197" s="562" t="s">
        <v>169</v>
      </c>
      <c r="G197" s="562" t="s">
        <v>112</v>
      </c>
      <c r="H197" s="564">
        <v>0</v>
      </c>
      <c r="I197" s="564">
        <v>0</v>
      </c>
      <c r="J197" s="564">
        <v>0</v>
      </c>
      <c r="K197" s="564">
        <v>0</v>
      </c>
    </row>
    <row r="198" spans="1:11" ht="45">
      <c r="A198" s="546" t="s">
        <v>337</v>
      </c>
      <c r="B198" s="546" t="s">
        <v>353</v>
      </c>
      <c r="C198" s="547" t="s">
        <v>183</v>
      </c>
      <c r="D198" s="546"/>
      <c r="E198" s="546" t="s">
        <v>168</v>
      </c>
      <c r="F198" s="562" t="s">
        <v>169</v>
      </c>
      <c r="G198" s="562" t="s">
        <v>113</v>
      </c>
      <c r="H198" s="564">
        <v>0</v>
      </c>
      <c r="I198" s="564">
        <v>0</v>
      </c>
      <c r="J198" s="564">
        <v>0</v>
      </c>
      <c r="K198" s="564">
        <v>0</v>
      </c>
    </row>
    <row r="199" spans="1:11" ht="75">
      <c r="A199" s="546"/>
      <c r="B199" s="546"/>
      <c r="C199" s="547"/>
      <c r="D199" s="546"/>
      <c r="E199" s="546"/>
      <c r="F199" s="566" t="s">
        <v>114</v>
      </c>
      <c r="G199" s="567"/>
      <c r="H199" s="568">
        <v>0</v>
      </c>
      <c r="I199" s="568">
        <f>I198-H198</f>
        <v>0</v>
      </c>
      <c r="J199" s="568">
        <f>J198-I198</f>
        <v>0</v>
      </c>
      <c r="K199" s="568">
        <f>K198-J198</f>
        <v>0</v>
      </c>
    </row>
    <row r="200" spans="1:11" ht="45">
      <c r="A200" s="546" t="s">
        <v>337</v>
      </c>
      <c r="B200" s="546" t="s">
        <v>353</v>
      </c>
      <c r="C200" s="547" t="s">
        <v>183</v>
      </c>
      <c r="D200" s="546"/>
      <c r="E200" s="546" t="s">
        <v>168</v>
      </c>
      <c r="F200" s="562" t="s">
        <v>169</v>
      </c>
      <c r="G200" s="563" t="s">
        <v>115</v>
      </c>
      <c r="H200" s="564"/>
      <c r="I200" s="564"/>
      <c r="J200" s="564"/>
      <c r="K200" s="564"/>
    </row>
    <row r="201" spans="1:11" ht="45">
      <c r="A201" s="546" t="s">
        <v>337</v>
      </c>
      <c r="B201" s="546" t="s">
        <v>353</v>
      </c>
      <c r="C201" s="547" t="s">
        <v>183</v>
      </c>
      <c r="D201" s="546"/>
      <c r="E201" s="546" t="s">
        <v>168</v>
      </c>
      <c r="F201" s="562" t="s">
        <v>169</v>
      </c>
      <c r="G201" s="562" t="s">
        <v>116</v>
      </c>
      <c r="H201" s="564">
        <v>0</v>
      </c>
      <c r="I201" s="564">
        <v>0</v>
      </c>
      <c r="J201" s="564">
        <v>0</v>
      </c>
      <c r="K201" s="564">
        <v>0</v>
      </c>
    </row>
    <row r="202" spans="1:11" ht="45">
      <c r="A202" s="546" t="s">
        <v>337</v>
      </c>
      <c r="B202" s="546" t="s">
        <v>353</v>
      </c>
      <c r="C202" s="547" t="s">
        <v>183</v>
      </c>
      <c r="D202" s="546"/>
      <c r="E202" s="546" t="s">
        <v>168</v>
      </c>
      <c r="F202" s="562" t="s">
        <v>169</v>
      </c>
      <c r="G202" s="562" t="s">
        <v>117</v>
      </c>
      <c r="H202" s="564">
        <v>0</v>
      </c>
      <c r="I202" s="564">
        <v>0</v>
      </c>
      <c r="J202" s="564">
        <v>0</v>
      </c>
      <c r="K202" s="564">
        <v>0</v>
      </c>
    </row>
    <row r="203" spans="1:11" ht="75">
      <c r="A203" s="546"/>
      <c r="B203" s="546"/>
      <c r="C203" s="547"/>
      <c r="D203" s="546"/>
      <c r="E203" s="546"/>
      <c r="F203" s="566" t="s">
        <v>118</v>
      </c>
      <c r="G203" s="571"/>
      <c r="H203" s="568">
        <v>0</v>
      </c>
      <c r="I203" s="568">
        <f>I202-H202</f>
        <v>0</v>
      </c>
      <c r="J203" s="568">
        <f>J202-I202</f>
        <v>0</v>
      </c>
      <c r="K203" s="568">
        <f>K202-J202</f>
        <v>0</v>
      </c>
    </row>
    <row r="205" spans="1:11">
      <c r="A205" s="2586" t="s">
        <v>119</v>
      </c>
      <c r="B205" s="2586"/>
      <c r="C205" s="2586"/>
      <c r="D205" s="2586"/>
      <c r="E205" s="2586"/>
      <c r="F205" s="2586"/>
      <c r="G205" s="2586"/>
      <c r="H205" s="2586"/>
      <c r="I205" s="2586"/>
      <c r="J205" s="2586"/>
    </row>
    <row r="206" spans="1:11" ht="15.75" thickBot="1">
      <c r="A206" s="2596" t="s">
        <v>540</v>
      </c>
      <c r="B206" s="2596"/>
      <c r="C206" s="2596"/>
      <c r="D206" s="2596"/>
      <c r="E206" s="2596"/>
      <c r="F206" s="572"/>
      <c r="G206" s="572"/>
      <c r="H206" s="572"/>
      <c r="I206" s="572"/>
      <c r="J206" s="572"/>
    </row>
    <row r="207" spans="1:11" ht="30">
      <c r="A207" s="573" t="s">
        <v>18</v>
      </c>
      <c r="B207" s="2597" t="s">
        <v>19</v>
      </c>
      <c r="C207" s="2597"/>
      <c r="D207" s="2598" t="s">
        <v>120</v>
      </c>
      <c r="E207" s="2598"/>
      <c r="F207" s="2598" t="s">
        <v>337</v>
      </c>
      <c r="G207" s="2598"/>
      <c r="H207" s="2598"/>
      <c r="I207" s="2598"/>
      <c r="J207" s="2599"/>
    </row>
    <row r="208" spans="1:11" ht="45">
      <c r="A208" s="574" t="s">
        <v>121</v>
      </c>
      <c r="B208" s="2600" t="s">
        <v>406</v>
      </c>
      <c r="C208" s="2600"/>
      <c r="D208" s="2601" t="s">
        <v>28</v>
      </c>
      <c r="E208" s="2601"/>
      <c r="F208" s="2601" t="s">
        <v>353</v>
      </c>
      <c r="G208" s="2601"/>
      <c r="H208" s="2601"/>
      <c r="I208" s="2601"/>
      <c r="J208" s="2602"/>
    </row>
    <row r="209" spans="1:13" ht="75">
      <c r="A209" s="575" t="s">
        <v>122</v>
      </c>
      <c r="B209" s="2573" t="s">
        <v>407</v>
      </c>
      <c r="C209" s="2573"/>
      <c r="D209" s="2573"/>
      <c r="E209" s="2573"/>
      <c r="F209" s="2573"/>
      <c r="G209" s="2573"/>
      <c r="H209" s="2573"/>
      <c r="I209" s="2573"/>
      <c r="J209" s="2591"/>
    </row>
    <row r="210" spans="1:13">
      <c r="A210" s="2587" t="s">
        <v>123</v>
      </c>
      <c r="B210" s="2588"/>
      <c r="C210" s="2588" t="s">
        <v>124</v>
      </c>
      <c r="D210" s="2588"/>
      <c r="E210" s="2588"/>
      <c r="F210" s="2588"/>
      <c r="G210" s="2588"/>
      <c r="H210" s="2588"/>
      <c r="I210" s="2588"/>
      <c r="J210" s="2603"/>
    </row>
    <row r="211" spans="1:13" ht="60">
      <c r="A211" s="575" t="s">
        <v>125</v>
      </c>
      <c r="B211" s="576" t="s">
        <v>126</v>
      </c>
      <c r="C211" s="577" t="s">
        <v>395</v>
      </c>
      <c r="D211" s="577" t="s">
        <v>127</v>
      </c>
      <c r="E211" s="577" t="s">
        <v>396</v>
      </c>
      <c r="F211" s="577" t="s">
        <v>545</v>
      </c>
      <c r="G211" s="577" t="s">
        <v>546</v>
      </c>
      <c r="H211" s="577" t="s">
        <v>397</v>
      </c>
      <c r="I211" s="577" t="s">
        <v>398</v>
      </c>
      <c r="J211" s="578" t="s">
        <v>128</v>
      </c>
    </row>
    <row r="212" spans="1:13" ht="30">
      <c r="A212" s="579"/>
      <c r="B212" s="562" t="s">
        <v>194</v>
      </c>
      <c r="C212" s="580"/>
      <c r="D212" s="581"/>
      <c r="E212" s="581">
        <v>103</v>
      </c>
      <c r="F212" s="565">
        <v>842</v>
      </c>
      <c r="G212" s="565">
        <v>842</v>
      </c>
      <c r="H212" s="565"/>
      <c r="I212" s="565"/>
      <c r="J212" s="582"/>
    </row>
    <row r="213" spans="1:13">
      <c r="A213" s="2587" t="s">
        <v>130</v>
      </c>
      <c r="B213" s="2588"/>
      <c r="C213" s="2589"/>
      <c r="D213" s="2589"/>
      <c r="E213" s="2589"/>
      <c r="F213" s="2589"/>
      <c r="G213" s="2589"/>
      <c r="H213" s="2589"/>
      <c r="I213" s="2589"/>
      <c r="J213" s="2590"/>
    </row>
    <row r="214" spans="1:13" ht="30">
      <c r="A214" s="583" t="s">
        <v>131</v>
      </c>
      <c r="B214" s="2573" t="s">
        <v>195</v>
      </c>
      <c r="C214" s="2573"/>
      <c r="D214" s="2573"/>
      <c r="E214" s="2573"/>
      <c r="F214" s="2573"/>
      <c r="G214" s="2573"/>
      <c r="H214" s="2573"/>
      <c r="I214" s="2573"/>
      <c r="J214" s="2591"/>
    </row>
    <row r="215" spans="1:13" ht="45">
      <c r="A215" s="579"/>
      <c r="B215" s="562" t="s">
        <v>196</v>
      </c>
      <c r="C215" s="565"/>
      <c r="D215" s="565"/>
      <c r="E215" s="581">
        <v>103</v>
      </c>
      <c r="F215" s="565">
        <v>842</v>
      </c>
      <c r="G215" s="565">
        <v>842</v>
      </c>
      <c r="H215" s="565"/>
      <c r="I215" s="565"/>
      <c r="J215" s="582"/>
    </row>
    <row r="216" spans="1:13" ht="30">
      <c r="A216" s="579"/>
      <c r="B216" s="562" t="s">
        <v>197</v>
      </c>
      <c r="C216" s="565"/>
      <c r="D216" s="565"/>
      <c r="E216" s="581">
        <v>289</v>
      </c>
      <c r="F216" s="565">
        <v>20</v>
      </c>
      <c r="G216" s="565">
        <v>20</v>
      </c>
      <c r="H216" s="565"/>
      <c r="I216" s="565"/>
      <c r="J216" s="582"/>
    </row>
    <row r="217" spans="1:13">
      <c r="A217" s="579"/>
      <c r="B217" s="562" t="s">
        <v>198</v>
      </c>
      <c r="C217" s="565"/>
      <c r="D217" s="565"/>
      <c r="E217" s="581">
        <v>101</v>
      </c>
      <c r="F217" s="565">
        <v>2461</v>
      </c>
      <c r="G217" s="565">
        <v>2461</v>
      </c>
      <c r="H217" s="565"/>
      <c r="I217" s="565"/>
      <c r="J217" s="582"/>
    </row>
    <row r="218" spans="1:13" ht="30">
      <c r="A218" s="579"/>
      <c r="B218" s="562" t="s">
        <v>551</v>
      </c>
      <c r="C218" s="565"/>
      <c r="D218" s="565"/>
      <c r="E218" s="581">
        <v>626</v>
      </c>
      <c r="F218" s="565">
        <v>968</v>
      </c>
      <c r="G218" s="565">
        <v>968</v>
      </c>
      <c r="H218" s="565"/>
      <c r="I218" s="565"/>
      <c r="J218" s="582"/>
    </row>
    <row r="219" spans="1:13">
      <c r="A219" s="2592" t="s">
        <v>132</v>
      </c>
      <c r="B219" s="2593"/>
      <c r="C219" s="2594"/>
      <c r="D219" s="2594"/>
      <c r="E219" s="2594"/>
      <c r="F219" s="2594"/>
      <c r="G219" s="2594"/>
      <c r="H219" s="2594"/>
      <c r="I219" s="2594"/>
      <c r="J219" s="2595"/>
    </row>
    <row r="220" spans="1:13" ht="30">
      <c r="A220" s="575" t="s">
        <v>133</v>
      </c>
      <c r="B220" s="576" t="s">
        <v>134</v>
      </c>
      <c r="C220" s="2589"/>
      <c r="D220" s="2589"/>
      <c r="E220" s="2589"/>
      <c r="F220" s="2589"/>
      <c r="G220" s="2589"/>
      <c r="H220" s="2589"/>
      <c r="I220" s="2589"/>
      <c r="J220" s="2590"/>
    </row>
    <row r="221" spans="1:13">
      <c r="A221" s="584" t="s">
        <v>184</v>
      </c>
      <c r="B221" s="547" t="s">
        <v>185</v>
      </c>
      <c r="C221" s="546"/>
      <c r="D221" s="548" t="s">
        <v>192</v>
      </c>
      <c r="E221" s="585">
        <v>103</v>
      </c>
      <c r="F221" s="586">
        <v>842</v>
      </c>
      <c r="G221" s="586">
        <v>842</v>
      </c>
      <c r="H221" s="586">
        <v>69</v>
      </c>
      <c r="I221" s="586">
        <f t="shared" ref="I221:I230" si="21">G221-H221</f>
        <v>773</v>
      </c>
      <c r="J221" s="551">
        <f>H221/G221*100</f>
        <v>8.1947743467933485</v>
      </c>
    </row>
    <row r="222" spans="1:13">
      <c r="A222" s="584"/>
      <c r="B222" s="547"/>
      <c r="C222" s="546"/>
      <c r="D222" s="548" t="s">
        <v>135</v>
      </c>
      <c r="E222" s="585">
        <v>947769019</v>
      </c>
      <c r="F222" s="549">
        <v>2800406000</v>
      </c>
      <c r="G222" s="549">
        <v>2800606000</v>
      </c>
      <c r="H222" s="549">
        <v>85389535</v>
      </c>
      <c r="I222" s="587">
        <f t="shared" si="21"/>
        <v>2715216465</v>
      </c>
      <c r="J222" s="551">
        <v>3.4</v>
      </c>
    </row>
    <row r="223" spans="1:13">
      <c r="A223" s="584" t="s">
        <v>186</v>
      </c>
      <c r="B223" s="547" t="s">
        <v>199</v>
      </c>
      <c r="C223" s="546"/>
      <c r="D223" s="548" t="s">
        <v>193</v>
      </c>
      <c r="E223" s="585">
        <v>289</v>
      </c>
      <c r="F223" s="549">
        <v>660</v>
      </c>
      <c r="G223" s="549">
        <v>660</v>
      </c>
      <c r="H223" s="549">
        <v>101</v>
      </c>
      <c r="I223" s="586">
        <f t="shared" si="21"/>
        <v>559</v>
      </c>
      <c r="J223" s="551">
        <f>H223/G223*100</f>
        <v>15.303030303030301</v>
      </c>
    </row>
    <row r="224" spans="1:13">
      <c r="A224" s="584"/>
      <c r="B224" s="547"/>
      <c r="C224" s="546"/>
      <c r="D224" s="548" t="s">
        <v>135</v>
      </c>
      <c r="E224" s="585">
        <v>8853476</v>
      </c>
      <c r="F224" s="549">
        <v>14000000</v>
      </c>
      <c r="G224" s="549">
        <v>14000000</v>
      </c>
      <c r="H224" s="549">
        <v>4372891</v>
      </c>
      <c r="I224" s="587">
        <f t="shared" si="21"/>
        <v>9627109</v>
      </c>
      <c r="J224" s="551">
        <v>3.4</v>
      </c>
      <c r="M224" s="215"/>
    </row>
    <row r="225" spans="1:10">
      <c r="A225" s="584" t="s">
        <v>188</v>
      </c>
      <c r="B225" s="516" t="s">
        <v>189</v>
      </c>
      <c r="C225" s="546"/>
      <c r="D225" s="548" t="s">
        <v>193</v>
      </c>
      <c r="E225" s="585">
        <v>101</v>
      </c>
      <c r="F225" s="549">
        <v>2461</v>
      </c>
      <c r="G225" s="549">
        <v>2461</v>
      </c>
      <c r="H225" s="549">
        <v>326</v>
      </c>
      <c r="I225" s="586">
        <f t="shared" si="21"/>
        <v>2135</v>
      </c>
      <c r="J225" s="551">
        <f>H225/G225*100</f>
        <v>13.246647704185291</v>
      </c>
    </row>
    <row r="226" spans="1:10">
      <c r="A226" s="584"/>
      <c r="B226" s="547"/>
      <c r="C226" s="546"/>
      <c r="D226" s="548" t="s">
        <v>135</v>
      </c>
      <c r="E226" s="585">
        <v>0</v>
      </c>
      <c r="F226" s="549">
        <v>14000000</v>
      </c>
      <c r="G226" s="549">
        <v>14000000</v>
      </c>
      <c r="H226" s="549">
        <v>330220</v>
      </c>
      <c r="I226" s="587">
        <f t="shared" si="21"/>
        <v>13669780</v>
      </c>
      <c r="J226" s="551">
        <v>3.4</v>
      </c>
    </row>
    <row r="227" spans="1:10" ht="30">
      <c r="A227" s="584" t="s">
        <v>296</v>
      </c>
      <c r="B227" s="516" t="s">
        <v>552</v>
      </c>
      <c r="C227" s="546"/>
      <c r="D227" s="548" t="s">
        <v>192</v>
      </c>
      <c r="E227" s="585">
        <v>3527</v>
      </c>
      <c r="F227" s="549">
        <v>0</v>
      </c>
      <c r="G227" s="549">
        <v>0</v>
      </c>
      <c r="H227" s="549">
        <v>0</v>
      </c>
      <c r="I227" s="586">
        <f t="shared" si="21"/>
        <v>0</v>
      </c>
      <c r="J227" s="551">
        <v>0</v>
      </c>
    </row>
    <row r="228" spans="1:10">
      <c r="A228" s="584"/>
      <c r="B228" s="547"/>
      <c r="C228" s="546"/>
      <c r="D228" s="548" t="s">
        <v>135</v>
      </c>
      <c r="E228" s="585">
        <v>1396760000</v>
      </c>
      <c r="F228" s="549">
        <v>0</v>
      </c>
      <c r="G228" s="549">
        <v>0</v>
      </c>
      <c r="H228" s="549">
        <v>0</v>
      </c>
      <c r="I228" s="587">
        <f t="shared" si="21"/>
        <v>0</v>
      </c>
      <c r="J228" s="551">
        <v>3.4</v>
      </c>
    </row>
    <row r="229" spans="1:10">
      <c r="A229" s="584" t="s">
        <v>190</v>
      </c>
      <c r="B229" s="547" t="s">
        <v>191</v>
      </c>
      <c r="C229" s="546"/>
      <c r="D229" s="548" t="s">
        <v>95</v>
      </c>
      <c r="E229" s="585">
        <v>0</v>
      </c>
      <c r="F229" s="549">
        <v>14</v>
      </c>
      <c r="G229" s="549">
        <v>14</v>
      </c>
      <c r="H229" s="549">
        <v>0</v>
      </c>
      <c r="I229" s="586">
        <f t="shared" si="21"/>
        <v>14</v>
      </c>
      <c r="J229" s="551">
        <f>H229/G229*100</f>
        <v>0</v>
      </c>
    </row>
    <row r="230" spans="1:10" ht="15.75" thickBot="1">
      <c r="A230" s="588"/>
      <c r="B230" s="589"/>
      <c r="C230" s="590"/>
      <c r="D230" s="591" t="s">
        <v>135</v>
      </c>
      <c r="E230" s="592">
        <v>0</v>
      </c>
      <c r="F230" s="593">
        <v>3000000</v>
      </c>
      <c r="G230" s="593">
        <v>3000000</v>
      </c>
      <c r="H230" s="593">
        <v>0</v>
      </c>
      <c r="I230" s="594">
        <f t="shared" si="21"/>
        <v>3000000</v>
      </c>
      <c r="J230" s="595">
        <v>3.4</v>
      </c>
    </row>
  </sheetData>
  <mergeCells count="108">
    <mergeCell ref="A213:B213"/>
    <mergeCell ref="C213:J213"/>
    <mergeCell ref="B214:J214"/>
    <mergeCell ref="A219:B219"/>
    <mergeCell ref="C219:J219"/>
    <mergeCell ref="C220:J220"/>
    <mergeCell ref="A206:E206"/>
    <mergeCell ref="B207:C207"/>
    <mergeCell ref="D207:E207"/>
    <mergeCell ref="F207:J207"/>
    <mergeCell ref="B208:C208"/>
    <mergeCell ref="D208:E208"/>
    <mergeCell ref="F208:J208"/>
    <mergeCell ref="B209:J209"/>
    <mergeCell ref="A210:B210"/>
    <mergeCell ref="C210:J210"/>
    <mergeCell ref="E123:F123"/>
    <mergeCell ref="E124:F124"/>
    <mergeCell ref="E125:F125"/>
    <mergeCell ref="A126:D128"/>
    <mergeCell ref="E126:F126"/>
    <mergeCell ref="E127:F127"/>
    <mergeCell ref="E128:F128"/>
    <mergeCell ref="A130:K130"/>
    <mergeCell ref="A205:J205"/>
    <mergeCell ref="E114:F114"/>
    <mergeCell ref="E115:F115"/>
    <mergeCell ref="E116:F116"/>
    <mergeCell ref="E117:F117"/>
    <mergeCell ref="E118:F118"/>
    <mergeCell ref="E119:F119"/>
    <mergeCell ref="E120:F120"/>
    <mergeCell ref="E121:F121"/>
    <mergeCell ref="E122:F122"/>
    <mergeCell ref="A111:A113"/>
    <mergeCell ref="B111:B113"/>
    <mergeCell ref="C111:C113"/>
    <mergeCell ref="D111:D113"/>
    <mergeCell ref="E111:F113"/>
    <mergeCell ref="G111:G113"/>
    <mergeCell ref="H111:H113"/>
    <mergeCell ref="I111:R111"/>
    <mergeCell ref="I112:I113"/>
    <mergeCell ref="A98:B98"/>
    <mergeCell ref="D98:F98"/>
    <mergeCell ref="G98:I98"/>
    <mergeCell ref="J98:L98"/>
    <mergeCell ref="M98:O98"/>
    <mergeCell ref="P98:R98"/>
    <mergeCell ref="A105:B105"/>
    <mergeCell ref="A109:R109"/>
    <mergeCell ref="A110:R110"/>
    <mergeCell ref="A92:R92"/>
    <mergeCell ref="B93:D93"/>
    <mergeCell ref="F93:R93"/>
    <mergeCell ref="B94:D94"/>
    <mergeCell ref="F94:R94"/>
    <mergeCell ref="A95:A96"/>
    <mergeCell ref="B95:B96"/>
    <mergeCell ref="C95:C96"/>
    <mergeCell ref="D95:F95"/>
    <mergeCell ref="G95:I95"/>
    <mergeCell ref="J95:L95"/>
    <mergeCell ref="M95:O95"/>
    <mergeCell ref="P95:R95"/>
    <mergeCell ref="B78:C78"/>
    <mergeCell ref="B79:C79"/>
    <mergeCell ref="B80:C80"/>
    <mergeCell ref="B81:C81"/>
    <mergeCell ref="B82:C82"/>
    <mergeCell ref="B83:C83"/>
    <mergeCell ref="B84:C84"/>
    <mergeCell ref="A90:R90"/>
    <mergeCell ref="A91:R91"/>
    <mergeCell ref="F75:F77"/>
    <mergeCell ref="G75:G76"/>
    <mergeCell ref="H75:H77"/>
    <mergeCell ref="I75:R75"/>
    <mergeCell ref="A27:B30"/>
    <mergeCell ref="C27:M27"/>
    <mergeCell ref="E28:F28"/>
    <mergeCell ref="G28:H28"/>
    <mergeCell ref="J28:K28"/>
    <mergeCell ref="L28:L29"/>
    <mergeCell ref="A2:O2"/>
    <mergeCell ref="B85:C85"/>
    <mergeCell ref="B86:C86"/>
    <mergeCell ref="B87:C87"/>
    <mergeCell ref="A3:O3"/>
    <mergeCell ref="A20:M20"/>
    <mergeCell ref="A24:A25"/>
    <mergeCell ref="B24:D25"/>
    <mergeCell ref="E24:F25"/>
    <mergeCell ref="G24:M25"/>
    <mergeCell ref="B26:D26"/>
    <mergeCell ref="E26:F26"/>
    <mergeCell ref="G26:M26"/>
    <mergeCell ref="A21:M21"/>
    <mergeCell ref="A22:M22"/>
    <mergeCell ref="M28:M29"/>
    <mergeCell ref="A31:B31"/>
    <mergeCell ref="A52:B52"/>
    <mergeCell ref="A73:Q73"/>
    <mergeCell ref="A74:R74"/>
    <mergeCell ref="A75:A77"/>
    <mergeCell ref="B75:C77"/>
    <mergeCell ref="D75:D77"/>
    <mergeCell ref="E75:E7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5FE6-FEA5-4612-A1C0-EC9C547DCAFB}">
  <dimension ref="A1:U284"/>
  <sheetViews>
    <sheetView topLeftCell="A263" workbookViewId="0">
      <selection activeCell="H287" sqref="H287"/>
    </sheetView>
  </sheetViews>
  <sheetFormatPr defaultRowHeight="15"/>
  <cols>
    <col min="1" max="1" width="14" customWidth="1"/>
    <col min="2" max="2" width="20.7109375" customWidth="1"/>
    <col min="3" max="3" width="16" customWidth="1"/>
    <col min="4" max="4" width="30.85546875" customWidth="1"/>
    <col min="5" max="5" width="11.85546875" customWidth="1"/>
    <col min="6" max="6" width="22.28515625" customWidth="1"/>
    <col min="7" max="7" width="17.5703125" customWidth="1"/>
    <col min="8" max="8" width="20" customWidth="1"/>
    <col min="9" max="9" width="16" customWidth="1"/>
    <col min="10" max="10" width="12.140625" customWidth="1"/>
    <col min="11" max="11" width="14.7109375" customWidth="1"/>
    <col min="12" max="12" width="13.5703125" customWidth="1"/>
    <col min="15" max="15" width="15.85546875" customWidth="1"/>
    <col min="19" max="19" width="14.85546875" customWidth="1"/>
  </cols>
  <sheetData>
    <row r="1" spans="1:15">
      <c r="A1" s="2520" t="s">
        <v>642</v>
      </c>
      <c r="B1" s="2520"/>
      <c r="C1" s="2520"/>
      <c r="D1" s="2520"/>
      <c r="E1" s="2520"/>
      <c r="F1" s="2520"/>
      <c r="G1" s="2520"/>
      <c r="H1" s="2520"/>
      <c r="I1" s="2520"/>
      <c r="J1" s="2520"/>
      <c r="K1" s="2520"/>
      <c r="L1" s="2520"/>
      <c r="M1" s="2520"/>
      <c r="N1" s="2520"/>
      <c r="O1" s="2520"/>
    </row>
    <row r="2" spans="1:15" ht="15.75" thickBot="1">
      <c r="A2" s="2524" t="s">
        <v>540</v>
      </c>
      <c r="B2" s="2524"/>
      <c r="C2" s="2524"/>
      <c r="D2" s="2524"/>
      <c r="E2" s="2524"/>
      <c r="F2" s="2524"/>
      <c r="G2" s="2524"/>
      <c r="H2" s="2524"/>
      <c r="I2" s="2524"/>
      <c r="J2" s="2524"/>
      <c r="K2" s="2524"/>
      <c r="L2" s="2524"/>
      <c r="M2" s="2524"/>
      <c r="N2" s="2524"/>
      <c r="O2" s="2524"/>
    </row>
    <row r="3" spans="1:15" ht="31.5" thickTop="1" thickBot="1">
      <c r="A3" s="1666" t="s">
        <v>417</v>
      </c>
      <c r="B3" s="1667" t="s">
        <v>418</v>
      </c>
      <c r="C3" s="1667" t="s">
        <v>45</v>
      </c>
      <c r="D3" s="1667" t="s">
        <v>419</v>
      </c>
      <c r="E3" s="1667" t="s">
        <v>46</v>
      </c>
      <c r="F3" s="1668" t="s">
        <v>420</v>
      </c>
      <c r="G3" s="1668" t="s">
        <v>421</v>
      </c>
      <c r="H3" s="1668" t="s">
        <v>422</v>
      </c>
      <c r="I3" s="1668" t="s">
        <v>423</v>
      </c>
      <c r="J3" s="1668" t="s">
        <v>424</v>
      </c>
      <c r="K3" s="1668" t="s">
        <v>425</v>
      </c>
      <c r="L3" s="1668" t="s">
        <v>426</v>
      </c>
      <c r="M3" s="1668" t="s">
        <v>427</v>
      </c>
      <c r="N3" s="1668" t="s">
        <v>428</v>
      </c>
      <c r="O3" s="1669" t="s">
        <v>6</v>
      </c>
    </row>
    <row r="4" spans="1:15">
      <c r="A4" s="515" t="s">
        <v>337</v>
      </c>
      <c r="B4" s="421">
        <v>1014100</v>
      </c>
      <c r="C4" s="421" t="s">
        <v>643</v>
      </c>
      <c r="D4" s="421">
        <v>2026</v>
      </c>
      <c r="E4" s="423" t="s">
        <v>11</v>
      </c>
      <c r="F4" s="424">
        <v>0</v>
      </c>
      <c r="G4" s="1670">
        <v>6500000</v>
      </c>
      <c r="H4" s="1670">
        <v>194405000</v>
      </c>
      <c r="I4" s="1670">
        <v>30579000</v>
      </c>
      <c r="J4" s="1670">
        <v>22704000</v>
      </c>
      <c r="K4" s="1670"/>
      <c r="L4" s="1670"/>
      <c r="M4" s="1670">
        <v>400000</v>
      </c>
      <c r="N4" s="1670">
        <v>0</v>
      </c>
      <c r="O4" s="1671">
        <f>G4+H4+I4+J4+M4+N4</f>
        <v>254588000</v>
      </c>
    </row>
    <row r="5" spans="1:15">
      <c r="A5" s="515" t="s">
        <v>337</v>
      </c>
      <c r="B5" s="421">
        <v>1014100</v>
      </c>
      <c r="C5" s="421" t="s">
        <v>643</v>
      </c>
      <c r="D5" s="421">
        <v>2026</v>
      </c>
      <c r="E5" s="426" t="s">
        <v>12</v>
      </c>
      <c r="F5" s="424">
        <v>0</v>
      </c>
      <c r="G5" s="1670">
        <v>6500000</v>
      </c>
      <c r="H5" s="1672">
        <v>194405000</v>
      </c>
      <c r="I5" s="1672">
        <v>30579000</v>
      </c>
      <c r="J5" s="1672">
        <v>22704000</v>
      </c>
      <c r="K5" s="1670"/>
      <c r="L5" s="1670"/>
      <c r="M5" s="1670">
        <v>400000</v>
      </c>
      <c r="N5" s="1670">
        <v>200000</v>
      </c>
      <c r="O5" s="1671">
        <f>G5+H5+I5+J5+M5+N5</f>
        <v>254788000</v>
      </c>
    </row>
    <row r="6" spans="1:15">
      <c r="A6" s="515" t="s">
        <v>337</v>
      </c>
      <c r="B6" s="421">
        <v>1014100</v>
      </c>
      <c r="C6" s="421" t="s">
        <v>643</v>
      </c>
      <c r="D6" s="421">
        <v>2026</v>
      </c>
      <c r="E6" s="426" t="s">
        <v>429</v>
      </c>
      <c r="F6" s="424">
        <v>0</v>
      </c>
      <c r="G6" s="1672">
        <v>0</v>
      </c>
      <c r="H6" s="1672">
        <v>53275713</v>
      </c>
      <c r="I6" s="1672">
        <v>8856360</v>
      </c>
      <c r="J6" s="1672">
        <v>5251674</v>
      </c>
      <c r="K6" s="1670"/>
      <c r="L6" s="1670"/>
      <c r="M6" s="1670">
        <v>0</v>
      </c>
      <c r="N6" s="1670">
        <v>0</v>
      </c>
      <c r="O6" s="1671">
        <f>G6+H6+I6+J6+M6+N6</f>
        <v>67383747</v>
      </c>
    </row>
    <row r="7" spans="1:15">
      <c r="A7" s="515" t="s">
        <v>337</v>
      </c>
      <c r="B7" s="421">
        <v>1014100</v>
      </c>
      <c r="C7" s="421" t="s">
        <v>643</v>
      </c>
      <c r="D7" s="421">
        <v>2026</v>
      </c>
      <c r="E7" s="423" t="s">
        <v>14</v>
      </c>
      <c r="F7" s="424">
        <v>0</v>
      </c>
      <c r="G7" s="1670"/>
      <c r="H7" s="1670"/>
      <c r="I7" s="1670"/>
      <c r="J7" s="1670"/>
      <c r="K7" s="1670"/>
      <c r="L7" s="1670"/>
      <c r="M7" s="1670"/>
      <c r="N7" s="1670"/>
      <c r="O7" s="1673"/>
    </row>
    <row r="8" spans="1:15">
      <c r="A8" s="515" t="s">
        <v>337</v>
      </c>
      <c r="B8" s="421"/>
      <c r="C8" s="421" t="s">
        <v>15</v>
      </c>
      <c r="D8" s="421">
        <v>2026</v>
      </c>
      <c r="E8" s="423"/>
      <c r="F8" s="424">
        <v>0</v>
      </c>
      <c r="G8" s="1670">
        <f>G5-G6</f>
        <v>6500000</v>
      </c>
      <c r="H8" s="1670">
        <f>H5-H6</f>
        <v>141129287</v>
      </c>
      <c r="I8" s="1670">
        <f t="shared" ref="I8:O8" si="0">I5-I6</f>
        <v>21722640</v>
      </c>
      <c r="J8" s="1670">
        <f t="shared" si="0"/>
        <v>17452326</v>
      </c>
      <c r="K8" s="1670">
        <f t="shared" si="0"/>
        <v>0</v>
      </c>
      <c r="L8" s="1670">
        <f t="shared" si="0"/>
        <v>0</v>
      </c>
      <c r="M8" s="1670">
        <f t="shared" si="0"/>
        <v>400000</v>
      </c>
      <c r="N8" s="1670">
        <f t="shared" si="0"/>
        <v>200000</v>
      </c>
      <c r="O8" s="1672">
        <f t="shared" si="0"/>
        <v>187404253</v>
      </c>
    </row>
    <row r="9" spans="1:15">
      <c r="A9" s="515" t="s">
        <v>337</v>
      </c>
      <c r="B9" s="421"/>
      <c r="C9" s="421" t="s">
        <v>16</v>
      </c>
      <c r="D9" s="421">
        <v>2026</v>
      </c>
      <c r="E9" s="423"/>
      <c r="F9" s="424">
        <v>0</v>
      </c>
      <c r="G9" s="1670">
        <f>G6/G5*100</f>
        <v>0</v>
      </c>
      <c r="H9" s="1670">
        <f>H6/H5*100</f>
        <v>27.404497312311925</v>
      </c>
      <c r="I9" s="1670">
        <f t="shared" ref="I9:O9" si="1">I6/I5*100</f>
        <v>28.962228980673011</v>
      </c>
      <c r="J9" s="1670">
        <f t="shared" si="1"/>
        <v>23.131051797040168</v>
      </c>
      <c r="K9" s="1670"/>
      <c r="L9" s="1670"/>
      <c r="M9" s="1670">
        <f t="shared" si="1"/>
        <v>0</v>
      </c>
      <c r="N9" s="1670">
        <f t="shared" si="1"/>
        <v>0</v>
      </c>
      <c r="O9" s="1670">
        <f t="shared" si="1"/>
        <v>26.446986121795373</v>
      </c>
    </row>
    <row r="10" spans="1:15" ht="16.5" customHeight="1">
      <c r="A10" s="515" t="s">
        <v>337</v>
      </c>
      <c r="B10" s="421">
        <v>1014100</v>
      </c>
      <c r="C10" s="421" t="s">
        <v>643</v>
      </c>
      <c r="D10" s="421">
        <v>2026</v>
      </c>
      <c r="E10" s="423" t="s">
        <v>11</v>
      </c>
      <c r="F10" s="424">
        <f>F4</f>
        <v>0</v>
      </c>
      <c r="G10" s="424"/>
      <c r="H10" s="424"/>
      <c r="I10" s="424"/>
      <c r="J10" s="424"/>
      <c r="K10" s="424"/>
      <c r="L10" s="424"/>
      <c r="M10" s="424"/>
      <c r="N10" s="424"/>
      <c r="O10" s="424"/>
    </row>
    <row r="11" spans="1:15">
      <c r="A11" s="515" t="s">
        <v>337</v>
      </c>
      <c r="B11" s="421">
        <v>1014100</v>
      </c>
      <c r="C11" s="421" t="s">
        <v>643</v>
      </c>
      <c r="D11" s="421">
        <v>2026</v>
      </c>
      <c r="E11" s="426" t="s">
        <v>12</v>
      </c>
      <c r="F11" s="427">
        <f>F5</f>
        <v>0</v>
      </c>
      <c r="G11" s="427"/>
      <c r="H11" s="427"/>
      <c r="I11" s="427"/>
      <c r="J11" s="427"/>
      <c r="K11" s="427"/>
      <c r="L11" s="427"/>
      <c r="M11" s="427"/>
      <c r="N11" s="427"/>
      <c r="O11" s="427"/>
    </row>
    <row r="12" spans="1:15">
      <c r="A12" s="515" t="s">
        <v>337</v>
      </c>
      <c r="B12" s="421">
        <v>1014100</v>
      </c>
      <c r="C12" s="421" t="s">
        <v>643</v>
      </c>
      <c r="D12" s="421">
        <v>2026</v>
      </c>
      <c r="E12" s="426" t="s">
        <v>429</v>
      </c>
      <c r="F12" s="427">
        <f>F6</f>
        <v>0</v>
      </c>
      <c r="G12" s="427"/>
      <c r="H12" s="427"/>
      <c r="I12" s="427"/>
      <c r="J12" s="427"/>
      <c r="K12" s="427"/>
      <c r="L12" s="427"/>
      <c r="M12" s="427"/>
      <c r="N12" s="427"/>
      <c r="O12" s="427"/>
    </row>
    <row r="13" spans="1:15">
      <c r="A13" s="515" t="s">
        <v>337</v>
      </c>
      <c r="B13" s="421">
        <v>1014100</v>
      </c>
      <c r="C13" s="421" t="s">
        <v>643</v>
      </c>
      <c r="D13" s="421">
        <v>2026</v>
      </c>
      <c r="E13" s="423" t="s">
        <v>14</v>
      </c>
      <c r="F13" s="424">
        <f>F7</f>
        <v>0</v>
      </c>
      <c r="G13" s="424"/>
      <c r="H13" s="424"/>
      <c r="I13" s="424"/>
      <c r="J13" s="424"/>
      <c r="K13" s="424"/>
      <c r="L13" s="424"/>
      <c r="M13" s="424"/>
      <c r="N13" s="424"/>
      <c r="O13" s="1674"/>
    </row>
    <row r="14" spans="1:15">
      <c r="A14" s="515" t="s">
        <v>337</v>
      </c>
      <c r="B14" s="421"/>
      <c r="C14" s="421" t="s">
        <v>431</v>
      </c>
      <c r="D14" s="421">
        <v>2026</v>
      </c>
      <c r="E14" s="423" t="s">
        <v>11</v>
      </c>
      <c r="F14" s="1675">
        <v>147</v>
      </c>
      <c r="G14" s="424"/>
      <c r="H14" s="424"/>
      <c r="I14" s="424"/>
      <c r="J14" s="424"/>
      <c r="K14" s="424"/>
      <c r="L14" s="424"/>
      <c r="M14" s="424"/>
      <c r="N14" s="1676"/>
      <c r="O14" s="161"/>
    </row>
    <row r="15" spans="1:15">
      <c r="A15" s="515" t="s">
        <v>337</v>
      </c>
      <c r="B15" s="421"/>
      <c r="C15" s="421" t="s">
        <v>431</v>
      </c>
      <c r="D15" s="421">
        <v>2026</v>
      </c>
      <c r="E15" s="423" t="s">
        <v>12</v>
      </c>
      <c r="F15" s="1675">
        <v>147</v>
      </c>
      <c r="G15" s="424"/>
      <c r="H15" s="424"/>
      <c r="I15" s="424"/>
      <c r="J15" s="424"/>
      <c r="K15" s="424"/>
      <c r="L15" s="424"/>
      <c r="M15" s="424"/>
      <c r="N15" s="1676"/>
      <c r="O15" s="161"/>
    </row>
    <row r="16" spans="1:15">
      <c r="A16" s="515" t="s">
        <v>337</v>
      </c>
      <c r="B16" s="421"/>
      <c r="C16" s="421" t="s">
        <v>431</v>
      </c>
      <c r="D16" s="421">
        <v>2026</v>
      </c>
      <c r="E16" s="423" t="s">
        <v>432</v>
      </c>
      <c r="F16" s="1675">
        <v>129</v>
      </c>
      <c r="G16" s="424"/>
      <c r="H16" s="424"/>
      <c r="I16" s="424"/>
      <c r="J16" s="424"/>
      <c r="K16" s="424"/>
      <c r="L16" s="424"/>
      <c r="M16" s="424"/>
      <c r="N16" s="1676"/>
      <c r="O16" s="161"/>
    </row>
    <row r="21" spans="1:13">
      <c r="A21" s="1834" t="s">
        <v>48</v>
      </c>
      <c r="B21" s="1834"/>
      <c r="C21" s="1834"/>
      <c r="D21" s="1834"/>
      <c r="E21" s="1834"/>
      <c r="F21" s="1834"/>
      <c r="G21" s="1834"/>
      <c r="H21" s="1834"/>
      <c r="I21" s="1834"/>
      <c r="J21" s="1834"/>
      <c r="K21" s="1834"/>
      <c r="L21" s="1834"/>
      <c r="M21" s="1834"/>
    </row>
    <row r="22" spans="1:13">
      <c r="A22" s="1835" t="s">
        <v>540</v>
      </c>
      <c r="B22" s="1835"/>
      <c r="C22" s="1835"/>
      <c r="D22" s="1835"/>
      <c r="E22" s="1835"/>
      <c r="F22" s="1835"/>
      <c r="G22" s="1835"/>
      <c r="H22" s="1835"/>
      <c r="I22" s="1835"/>
      <c r="J22" s="1835"/>
      <c r="K22" s="1835"/>
      <c r="L22" s="1835"/>
      <c r="M22" s="1835"/>
    </row>
    <row r="23" spans="1:13">
      <c r="A23" s="1894" t="s">
        <v>17</v>
      </c>
      <c r="B23" s="1894"/>
      <c r="C23" s="1894"/>
      <c r="D23" s="1894"/>
      <c r="E23" s="1894"/>
      <c r="F23" s="1894"/>
      <c r="G23" s="1894"/>
      <c r="H23" s="1894"/>
      <c r="I23" s="1894"/>
      <c r="J23" s="1894"/>
      <c r="K23" s="1894"/>
      <c r="L23" s="1894"/>
      <c r="M23" s="1894"/>
    </row>
    <row r="24" spans="1:13" ht="15.75" thickBot="1">
      <c r="A24" s="65"/>
      <c r="B24" s="65"/>
      <c r="C24" s="65"/>
      <c r="D24" s="65"/>
      <c r="E24" s="65"/>
      <c r="F24" s="65"/>
      <c r="G24" s="65"/>
      <c r="H24" s="65"/>
      <c r="I24" s="65"/>
      <c r="J24" s="65"/>
      <c r="K24" s="65"/>
      <c r="L24" s="65"/>
      <c r="M24" s="65"/>
    </row>
    <row r="25" spans="1:13" ht="16.5" thickTop="1" thickBot="1">
      <c r="A25" s="2643" t="s">
        <v>376</v>
      </c>
      <c r="B25" s="1936" t="s">
        <v>19</v>
      </c>
      <c r="C25" s="1936"/>
      <c r="D25" s="1936"/>
      <c r="E25" s="1935" t="s">
        <v>20</v>
      </c>
      <c r="F25" s="1935"/>
      <c r="G25" s="2644" t="s">
        <v>337</v>
      </c>
      <c r="H25" s="2644"/>
      <c r="I25" s="2644"/>
      <c r="J25" s="2644"/>
      <c r="K25" s="2644"/>
      <c r="L25" s="2644"/>
      <c r="M25" s="2644"/>
    </row>
    <row r="26" spans="1:13" ht="15.75" thickTop="1">
      <c r="A26" s="2643"/>
      <c r="B26" s="1936"/>
      <c r="C26" s="1936"/>
      <c r="D26" s="1936"/>
      <c r="E26" s="1935"/>
      <c r="F26" s="1935"/>
      <c r="G26" s="2644"/>
      <c r="H26" s="2644"/>
      <c r="I26" s="2644"/>
      <c r="J26" s="2644"/>
      <c r="K26" s="2644"/>
      <c r="L26" s="2644"/>
      <c r="M26" s="2644"/>
    </row>
    <row r="27" spans="1:13">
      <c r="A27" s="66" t="s">
        <v>377</v>
      </c>
      <c r="B27" s="2645" t="s">
        <v>200</v>
      </c>
      <c r="C27" s="2645"/>
      <c r="D27" s="2645"/>
      <c r="E27" s="2646" t="s">
        <v>49</v>
      </c>
      <c r="F27" s="2646"/>
      <c r="G27" s="2647" t="s">
        <v>357</v>
      </c>
      <c r="H27" s="2647"/>
      <c r="I27" s="2647"/>
      <c r="J27" s="2647"/>
      <c r="K27" s="2647"/>
      <c r="L27" s="2647"/>
      <c r="M27" s="2647"/>
    </row>
    <row r="28" spans="1:13" ht="15.75" thickBot="1">
      <c r="A28" s="1941" t="s">
        <v>21</v>
      </c>
      <c r="B28" s="1941"/>
      <c r="C28" s="1942" t="s">
        <v>50</v>
      </c>
      <c r="D28" s="1942"/>
      <c r="E28" s="1942"/>
      <c r="F28" s="1942"/>
      <c r="G28" s="1942"/>
      <c r="H28" s="1942"/>
      <c r="I28" s="1942"/>
      <c r="J28" s="1942"/>
      <c r="K28" s="1942"/>
      <c r="L28" s="1942"/>
      <c r="M28" s="1942"/>
    </row>
    <row r="29" spans="1:13" ht="16.5" thickTop="1" thickBot="1">
      <c r="A29" s="1941"/>
      <c r="B29" s="1941"/>
      <c r="C29" s="67" t="s">
        <v>51</v>
      </c>
      <c r="D29" s="68">
        <v>2025</v>
      </c>
      <c r="E29" s="1943" t="s">
        <v>3</v>
      </c>
      <c r="F29" s="1943"/>
      <c r="G29" s="1943" t="s">
        <v>3</v>
      </c>
      <c r="H29" s="1943"/>
      <c r="I29" s="1518" t="s">
        <v>3</v>
      </c>
      <c r="J29" s="1943" t="s">
        <v>3</v>
      </c>
      <c r="K29" s="1943"/>
      <c r="L29" s="1945" t="s">
        <v>52</v>
      </c>
      <c r="M29" s="1946" t="s">
        <v>22</v>
      </c>
    </row>
    <row r="30" spans="1:13" ht="37.5" thickTop="1" thickBot="1">
      <c r="A30" s="1941"/>
      <c r="B30" s="1941"/>
      <c r="C30" s="36" t="s">
        <v>53</v>
      </c>
      <c r="D30" s="1515" t="s">
        <v>23</v>
      </c>
      <c r="E30" s="37" t="s">
        <v>535</v>
      </c>
      <c r="F30" s="38" t="s">
        <v>23</v>
      </c>
      <c r="G30" s="37" t="s">
        <v>536</v>
      </c>
      <c r="H30" s="38" t="s">
        <v>23</v>
      </c>
      <c r="I30" s="39" t="s">
        <v>54</v>
      </c>
      <c r="J30" s="37" t="s">
        <v>24</v>
      </c>
      <c r="K30" s="38" t="s">
        <v>23</v>
      </c>
      <c r="L30" s="1945"/>
      <c r="M30" s="1946"/>
    </row>
    <row r="31" spans="1:13" ht="16.5" thickTop="1" thickBot="1">
      <c r="A31" s="1941"/>
      <c r="B31" s="1941"/>
      <c r="C31" s="40" t="s">
        <v>341</v>
      </c>
      <c r="D31" s="40" t="s">
        <v>342</v>
      </c>
      <c r="E31" s="40" t="s">
        <v>343</v>
      </c>
      <c r="F31" s="40" t="s">
        <v>344</v>
      </c>
      <c r="G31" s="40" t="s">
        <v>345</v>
      </c>
      <c r="H31" s="40" t="s">
        <v>346</v>
      </c>
      <c r="I31" s="40" t="s">
        <v>25</v>
      </c>
      <c r="J31" s="40" t="s">
        <v>347</v>
      </c>
      <c r="K31" s="40" t="s">
        <v>348</v>
      </c>
      <c r="L31" s="40" t="s">
        <v>26</v>
      </c>
      <c r="M31" s="41" t="s">
        <v>27</v>
      </c>
    </row>
    <row r="32" spans="1:13" ht="15.75" thickTop="1">
      <c r="A32" s="1939" t="s">
        <v>34</v>
      </c>
      <c r="B32" s="1939"/>
      <c r="C32" s="42"/>
      <c r="D32" s="43"/>
      <c r="E32" s="42"/>
      <c r="F32" s="43"/>
      <c r="G32" s="42"/>
      <c r="H32" s="43"/>
      <c r="I32" s="44"/>
      <c r="J32" s="42"/>
      <c r="K32" s="43"/>
      <c r="L32" s="42"/>
      <c r="M32" s="45"/>
    </row>
    <row r="33" spans="1:13">
      <c r="A33" s="1517" t="s">
        <v>28</v>
      </c>
      <c r="B33" s="46" t="s">
        <v>29</v>
      </c>
      <c r="C33" s="42"/>
      <c r="D33" s="43"/>
      <c r="E33" s="42"/>
      <c r="F33" s="43"/>
      <c r="G33" s="42"/>
      <c r="H33" s="43"/>
      <c r="I33" s="47"/>
      <c r="J33" s="42"/>
      <c r="K33" s="43"/>
      <c r="L33" s="42"/>
      <c r="M33" s="45"/>
    </row>
    <row r="34" spans="1:13">
      <c r="A34" s="1516" t="s">
        <v>358</v>
      </c>
      <c r="B34" s="69" t="s">
        <v>36</v>
      </c>
      <c r="C34" s="55">
        <v>158958542</v>
      </c>
      <c r="D34" s="56">
        <f>C34/C49*100</f>
        <v>78.19185808594581</v>
      </c>
      <c r="E34" s="56">
        <v>194405000</v>
      </c>
      <c r="F34" s="56">
        <f>E34/E49*100</f>
        <v>76.300689200433297</v>
      </c>
      <c r="G34" s="56">
        <v>194405000</v>
      </c>
      <c r="H34" s="56">
        <f>G34/G49*100</f>
        <v>76.300689200433297</v>
      </c>
      <c r="I34" s="56">
        <v>0</v>
      </c>
      <c r="J34" s="335">
        <v>53275713</v>
      </c>
      <c r="K34" s="56">
        <f>J34/J49*100</f>
        <v>79.063150050115212</v>
      </c>
      <c r="L34" s="56">
        <f>G34-J34</f>
        <v>141129287</v>
      </c>
      <c r="M34" s="57">
        <f>J34/G34*100</f>
        <v>27.404497312311925</v>
      </c>
    </row>
    <row r="35" spans="1:13">
      <c r="A35" s="1516" t="s">
        <v>359</v>
      </c>
      <c r="B35" s="69" t="s">
        <v>37</v>
      </c>
      <c r="C35" s="55">
        <v>26435000</v>
      </c>
      <c r="D35" s="56">
        <f>C35/C49*100</f>
        <v>13.003401657408114</v>
      </c>
      <c r="E35" s="56">
        <v>30579000</v>
      </c>
      <c r="F35" s="56">
        <f>E35/E49*100</f>
        <v>12.001742625241377</v>
      </c>
      <c r="G35" s="56">
        <v>30579000</v>
      </c>
      <c r="H35" s="56">
        <f>G35/G49*100</f>
        <v>12.001742625241377</v>
      </c>
      <c r="I35" s="56">
        <v>0</v>
      </c>
      <c r="J35" s="335">
        <v>8856360</v>
      </c>
      <c r="K35" s="56">
        <f>J35/J49*100</f>
        <v>13.143169375843703</v>
      </c>
      <c r="L35" s="56">
        <v>21722640</v>
      </c>
      <c r="M35" s="57">
        <f>J35/G35*100</f>
        <v>28.962228980673011</v>
      </c>
    </row>
    <row r="36" spans="1:13">
      <c r="A36" s="1516" t="s">
        <v>360</v>
      </c>
      <c r="B36" s="69" t="s">
        <v>38</v>
      </c>
      <c r="C36" s="55">
        <v>17018077</v>
      </c>
      <c r="D36" s="56">
        <f>C36/C49*100</f>
        <v>8.3712082719008478</v>
      </c>
      <c r="E36" s="56">
        <v>22704000</v>
      </c>
      <c r="F36" s="56">
        <f>E36/E49*100</f>
        <v>8.9109377207717788</v>
      </c>
      <c r="G36" s="56">
        <v>22704000</v>
      </c>
      <c r="H36" s="56">
        <f>G36/G49*100</f>
        <v>8.9109377207717788</v>
      </c>
      <c r="I36" s="56">
        <v>0</v>
      </c>
      <c r="J36" s="335">
        <v>5251674</v>
      </c>
      <c r="K36" s="56">
        <f>J36/J49*100</f>
        <v>7.7936805740410966</v>
      </c>
      <c r="L36" s="56">
        <v>17452326</v>
      </c>
      <c r="M36" s="57">
        <f>J36/G36*100</f>
        <v>23.131051797040168</v>
      </c>
    </row>
    <row r="37" spans="1:13">
      <c r="A37" s="1516" t="s">
        <v>361</v>
      </c>
      <c r="B37" s="69" t="s">
        <v>39</v>
      </c>
      <c r="C37" s="55">
        <v>0</v>
      </c>
      <c r="D37" s="56">
        <v>0</v>
      </c>
      <c r="E37" s="56">
        <v>0</v>
      </c>
      <c r="F37" s="56">
        <v>0</v>
      </c>
      <c r="G37" s="56">
        <v>0</v>
      </c>
      <c r="H37" s="56">
        <v>0</v>
      </c>
      <c r="I37" s="56">
        <v>0</v>
      </c>
      <c r="J37" s="1677">
        <v>0</v>
      </c>
      <c r="K37" s="56">
        <v>0</v>
      </c>
      <c r="L37" s="56">
        <v>0</v>
      </c>
      <c r="M37" s="57">
        <v>0</v>
      </c>
    </row>
    <row r="38" spans="1:13">
      <c r="A38" s="1516" t="s">
        <v>362</v>
      </c>
      <c r="B38" s="69" t="s">
        <v>40</v>
      </c>
      <c r="C38" s="55">
        <v>0</v>
      </c>
      <c r="D38" s="56">
        <v>0</v>
      </c>
      <c r="E38" s="56">
        <v>0</v>
      </c>
      <c r="F38" s="56">
        <v>0</v>
      </c>
      <c r="G38" s="56">
        <v>0</v>
      </c>
      <c r="H38" s="56">
        <v>0</v>
      </c>
      <c r="I38" s="56">
        <v>0</v>
      </c>
      <c r="J38" s="1677">
        <v>0</v>
      </c>
      <c r="K38" s="56">
        <v>0</v>
      </c>
      <c r="L38" s="56">
        <v>0</v>
      </c>
      <c r="M38" s="57">
        <v>0</v>
      </c>
    </row>
    <row r="39" spans="1:13">
      <c r="A39" s="1516" t="s">
        <v>363</v>
      </c>
      <c r="B39" s="69" t="s">
        <v>41</v>
      </c>
      <c r="C39" s="55">
        <v>321538</v>
      </c>
      <c r="D39" s="56">
        <f>C39/C49*100</f>
        <v>0.15816484819821036</v>
      </c>
      <c r="E39" s="56">
        <v>400000</v>
      </c>
      <c r="F39" s="56">
        <f>E39/E49*100</f>
        <v>0.15699326498893196</v>
      </c>
      <c r="G39" s="56">
        <v>400000</v>
      </c>
      <c r="H39" s="56">
        <f>G39/G49*100</f>
        <v>0.15699326498893196</v>
      </c>
      <c r="I39" s="56">
        <v>0</v>
      </c>
      <c r="J39" s="1677">
        <v>0</v>
      </c>
      <c r="K39" s="56">
        <v>0</v>
      </c>
      <c r="L39" s="56">
        <v>400000</v>
      </c>
      <c r="M39" s="57">
        <v>0</v>
      </c>
    </row>
    <row r="40" spans="1:13">
      <c r="A40" s="1516" t="s">
        <v>364</v>
      </c>
      <c r="B40" s="69" t="s">
        <v>42</v>
      </c>
      <c r="C40" s="55">
        <v>365615</v>
      </c>
      <c r="D40" s="56">
        <f>C40/C49*100</f>
        <v>0.17984636644498839</v>
      </c>
      <c r="E40" s="56">
        <v>0</v>
      </c>
      <c r="F40" s="56">
        <f>E40/E49*100</f>
        <v>0</v>
      </c>
      <c r="G40" s="56">
        <v>200000</v>
      </c>
      <c r="H40" s="56">
        <f>G40/G49*100</f>
        <v>7.8496632494465979E-2</v>
      </c>
      <c r="I40" s="56">
        <v>0</v>
      </c>
      <c r="J40" s="1677">
        <v>0</v>
      </c>
      <c r="K40" s="56"/>
      <c r="L40" s="56">
        <v>200000</v>
      </c>
      <c r="M40" s="57">
        <v>0</v>
      </c>
    </row>
    <row r="41" spans="1:13">
      <c r="A41" s="70"/>
      <c r="B41" s="71" t="s">
        <v>55</v>
      </c>
      <c r="C41" s="59">
        <v>178624980</v>
      </c>
      <c r="D41" s="60">
        <f>C41/C49*100</f>
        <v>87.865797654113535</v>
      </c>
      <c r="E41" s="60">
        <v>248288000</v>
      </c>
      <c r="F41" s="60">
        <f>E41/E49*100</f>
        <v>97.448859443929862</v>
      </c>
      <c r="G41" s="60">
        <v>248288000</v>
      </c>
      <c r="H41" s="60">
        <f>G41/G49*100</f>
        <v>97.448859443929862</v>
      </c>
      <c r="I41" s="60">
        <v>200000</v>
      </c>
      <c r="J41" s="1678">
        <v>67383747</v>
      </c>
      <c r="K41" s="60">
        <f>J41/J49*100</f>
        <v>100</v>
      </c>
      <c r="L41" s="60">
        <v>180904253</v>
      </c>
      <c r="M41" s="61">
        <f>J41/G41*100</f>
        <v>27.139349062379171</v>
      </c>
    </row>
    <row r="42" spans="1:13">
      <c r="A42" s="1516" t="s">
        <v>365</v>
      </c>
      <c r="B42" s="69" t="s">
        <v>43</v>
      </c>
      <c r="C42" s="55">
        <v>0</v>
      </c>
      <c r="D42" s="56">
        <v>0</v>
      </c>
      <c r="E42" s="56">
        <v>0</v>
      </c>
      <c r="F42" s="56">
        <v>0</v>
      </c>
      <c r="G42" s="56">
        <v>0</v>
      </c>
      <c r="H42" s="56">
        <v>0</v>
      </c>
      <c r="I42" s="56">
        <v>0</v>
      </c>
      <c r="J42" s="55">
        <v>0</v>
      </c>
      <c r="K42" s="56">
        <v>0</v>
      </c>
      <c r="L42" s="56">
        <v>0</v>
      </c>
      <c r="M42" s="57">
        <v>0</v>
      </c>
    </row>
    <row r="43" spans="1:13">
      <c r="A43" s="1516" t="s">
        <v>366</v>
      </c>
      <c r="B43" s="69" t="s">
        <v>44</v>
      </c>
      <c r="C43" s="55">
        <v>170232</v>
      </c>
      <c r="D43" s="56">
        <f>C43/C49*100</f>
        <v>8.3737282804762558E-2</v>
      </c>
      <c r="E43" s="56">
        <v>6500000</v>
      </c>
      <c r="F43" s="56">
        <f>E43/E49*100</f>
        <v>2.5511405560701443</v>
      </c>
      <c r="G43" s="56">
        <v>6500000</v>
      </c>
      <c r="H43" s="56">
        <f>G43/G49*100</f>
        <v>2.5511405560701443</v>
      </c>
      <c r="I43" s="56">
        <v>0</v>
      </c>
      <c r="J43" s="55">
        <v>0</v>
      </c>
      <c r="K43" s="56">
        <v>0</v>
      </c>
      <c r="L43" s="56">
        <v>6500000</v>
      </c>
      <c r="M43" s="57">
        <v>0</v>
      </c>
    </row>
    <row r="44" spans="1:13">
      <c r="A44" s="70"/>
      <c r="B44" s="71" t="s">
        <v>56</v>
      </c>
      <c r="C44" s="59">
        <v>170232</v>
      </c>
      <c r="D44" s="60">
        <f>C44/C49*100</f>
        <v>8.3737282804762558E-2</v>
      </c>
      <c r="E44" s="60">
        <v>6500000</v>
      </c>
      <c r="F44" s="60">
        <f>E44/E49*100</f>
        <v>2.5511405560701443</v>
      </c>
      <c r="G44" s="60">
        <v>6500000</v>
      </c>
      <c r="H44" s="60">
        <f>G44/G49*100</f>
        <v>2.5511405560701443</v>
      </c>
      <c r="I44" s="60">
        <v>0</v>
      </c>
      <c r="J44" s="59">
        <v>0</v>
      </c>
      <c r="K44" s="60">
        <v>0</v>
      </c>
      <c r="L44" s="60">
        <v>6500000</v>
      </c>
      <c r="M44" s="57">
        <v>0</v>
      </c>
    </row>
    <row r="45" spans="1:13">
      <c r="A45" s="1516" t="s">
        <v>365</v>
      </c>
      <c r="B45" s="69" t="s">
        <v>43</v>
      </c>
      <c r="C45" s="55">
        <v>0</v>
      </c>
      <c r="D45" s="56">
        <v>0</v>
      </c>
      <c r="E45" s="56">
        <v>0</v>
      </c>
      <c r="F45" s="56">
        <v>0</v>
      </c>
      <c r="G45" s="56">
        <v>0</v>
      </c>
      <c r="H45" s="56">
        <v>0</v>
      </c>
      <c r="I45" s="56">
        <v>0</v>
      </c>
      <c r="J45" s="55">
        <v>0</v>
      </c>
      <c r="K45" s="56">
        <v>0</v>
      </c>
      <c r="L45" s="56">
        <v>0</v>
      </c>
      <c r="M45" s="57">
        <v>0</v>
      </c>
    </row>
    <row r="46" spans="1:13">
      <c r="A46" s="1516" t="s">
        <v>366</v>
      </c>
      <c r="B46" s="69" t="s">
        <v>44</v>
      </c>
      <c r="C46" s="55">
        <v>0</v>
      </c>
      <c r="D46" s="56">
        <v>0</v>
      </c>
      <c r="E46" s="56">
        <v>0</v>
      </c>
      <c r="F46" s="56">
        <v>0</v>
      </c>
      <c r="G46" s="56">
        <v>0</v>
      </c>
      <c r="H46" s="56">
        <v>0</v>
      </c>
      <c r="I46" s="56">
        <v>0</v>
      </c>
      <c r="J46" s="55">
        <v>0</v>
      </c>
      <c r="K46" s="56">
        <v>0</v>
      </c>
      <c r="L46" s="56">
        <v>0</v>
      </c>
      <c r="M46" s="57">
        <v>0</v>
      </c>
    </row>
    <row r="47" spans="1:13">
      <c r="A47" s="70"/>
      <c r="B47" s="71" t="s">
        <v>57</v>
      </c>
      <c r="C47" s="59">
        <v>0</v>
      </c>
      <c r="D47" s="60">
        <v>0</v>
      </c>
      <c r="E47" s="60">
        <v>0</v>
      </c>
      <c r="F47" s="60">
        <v>0</v>
      </c>
      <c r="G47" s="60">
        <v>0</v>
      </c>
      <c r="H47" s="60">
        <v>0</v>
      </c>
      <c r="I47" s="60">
        <v>0</v>
      </c>
      <c r="J47" s="59">
        <v>0</v>
      </c>
      <c r="K47" s="60">
        <v>0</v>
      </c>
      <c r="L47" s="60">
        <v>0</v>
      </c>
      <c r="M47" s="57">
        <v>0</v>
      </c>
    </row>
    <row r="48" spans="1:13">
      <c r="A48" s="72"/>
      <c r="B48" s="73" t="s">
        <v>58</v>
      </c>
      <c r="C48" s="1679">
        <v>170232</v>
      </c>
      <c r="D48" s="74">
        <v>0</v>
      </c>
      <c r="E48" s="74">
        <v>6500000</v>
      </c>
      <c r="F48" s="74">
        <v>0</v>
      </c>
      <c r="G48" s="74">
        <v>6500000</v>
      </c>
      <c r="H48" s="74">
        <f>G48/G49*100</f>
        <v>2.5511405560701443</v>
      </c>
      <c r="I48" s="74">
        <v>0</v>
      </c>
      <c r="J48" s="1679">
        <v>0</v>
      </c>
      <c r="K48" s="74">
        <v>0</v>
      </c>
      <c r="L48" s="74">
        <v>6500000</v>
      </c>
      <c r="M48" s="57">
        <v>0</v>
      </c>
    </row>
    <row r="49" spans="1:13">
      <c r="A49" s="72"/>
      <c r="B49" s="73" t="s">
        <v>59</v>
      </c>
      <c r="C49" s="1679">
        <v>203292959</v>
      </c>
      <c r="D49" s="74">
        <f>C49/C49*100</f>
        <v>100</v>
      </c>
      <c r="E49" s="74">
        <v>254788000</v>
      </c>
      <c r="F49" s="74">
        <v>39.200000000000003</v>
      </c>
      <c r="G49" s="74">
        <v>254788000</v>
      </c>
      <c r="H49" s="74">
        <f>G49/G50*100</f>
        <v>100</v>
      </c>
      <c r="I49" s="74">
        <v>0</v>
      </c>
      <c r="J49" s="1679">
        <v>67383747</v>
      </c>
      <c r="K49" s="74">
        <f>J49/J52*100</f>
        <v>100</v>
      </c>
      <c r="L49" s="74">
        <v>187404253</v>
      </c>
      <c r="M49" s="61">
        <f>J49/G49*100</f>
        <v>26.446986121795373</v>
      </c>
    </row>
    <row r="50" spans="1:13">
      <c r="A50" s="70"/>
      <c r="B50" s="71" t="s">
        <v>60</v>
      </c>
      <c r="C50" s="59">
        <v>0</v>
      </c>
      <c r="D50" s="60"/>
      <c r="E50" s="60">
        <v>254788000</v>
      </c>
      <c r="F50" s="60"/>
      <c r="G50" s="60">
        <v>254788000</v>
      </c>
      <c r="H50" s="60"/>
      <c r="I50" s="60"/>
      <c r="J50" s="59">
        <v>0</v>
      </c>
      <c r="K50" s="60"/>
      <c r="L50" s="60"/>
      <c r="M50" s="61"/>
    </row>
    <row r="51" spans="1:13">
      <c r="A51" s="70"/>
      <c r="B51" s="71" t="s">
        <v>61</v>
      </c>
      <c r="C51" s="59">
        <v>0</v>
      </c>
      <c r="D51" s="60"/>
      <c r="E51" s="60"/>
      <c r="F51" s="60"/>
      <c r="G51" s="60"/>
      <c r="H51" s="60"/>
      <c r="I51" s="60"/>
      <c r="J51" s="59">
        <v>0</v>
      </c>
      <c r="K51" s="60"/>
      <c r="L51" s="60"/>
      <c r="M51" s="61"/>
    </row>
    <row r="52" spans="1:13" ht="15.75" thickBot="1">
      <c r="A52" s="72"/>
      <c r="B52" s="73" t="s">
        <v>62</v>
      </c>
      <c r="C52" s="1679">
        <v>203292959</v>
      </c>
      <c r="D52" s="74"/>
      <c r="E52" s="74"/>
      <c r="F52" s="74"/>
      <c r="G52" s="74"/>
      <c r="H52" s="74"/>
      <c r="I52" s="74"/>
      <c r="J52" s="1680">
        <v>67383747</v>
      </c>
      <c r="K52" s="74"/>
      <c r="L52" s="74"/>
      <c r="M52" s="75"/>
    </row>
    <row r="53" spans="1:13" ht="15.75" thickTop="1">
      <c r="A53" s="1947" t="s">
        <v>63</v>
      </c>
      <c r="B53" s="1947"/>
      <c r="C53" s="1681"/>
      <c r="D53" s="51"/>
      <c r="E53" s="50"/>
      <c r="F53" s="51"/>
      <c r="G53" s="50"/>
      <c r="H53" s="51"/>
      <c r="I53" s="52"/>
      <c r="J53" s="1681"/>
      <c r="K53" s="51"/>
      <c r="L53" s="50"/>
      <c r="M53" s="53"/>
    </row>
    <row r="54" spans="1:13">
      <c r="A54" s="1519" t="s">
        <v>35</v>
      </c>
      <c r="B54" s="46" t="s">
        <v>29</v>
      </c>
      <c r="C54" s="42"/>
      <c r="D54" s="43"/>
      <c r="E54" s="42"/>
      <c r="F54" s="43"/>
      <c r="G54" s="42"/>
      <c r="H54" s="43"/>
      <c r="I54" s="47"/>
      <c r="J54" s="42"/>
      <c r="K54" s="43"/>
      <c r="L54" s="42"/>
      <c r="M54" s="45"/>
    </row>
    <row r="55" spans="1:13" ht="18">
      <c r="A55" s="1516"/>
      <c r="B55" s="76" t="s">
        <v>64</v>
      </c>
      <c r="C55" s="1679">
        <v>178624980</v>
      </c>
      <c r="D55" s="74">
        <v>98.9</v>
      </c>
      <c r="E55" s="74">
        <f>E57+E58+E59+E60</f>
        <v>248088000</v>
      </c>
      <c r="F55" s="74">
        <v>99.1</v>
      </c>
      <c r="G55" s="74">
        <f>G57+G58+G59+G60</f>
        <v>248288000</v>
      </c>
      <c r="H55" s="74">
        <v>99.1</v>
      </c>
      <c r="I55" s="74">
        <v>0</v>
      </c>
      <c r="J55" s="1679">
        <v>67383747</v>
      </c>
      <c r="K55" s="74">
        <v>100</v>
      </c>
      <c r="L55" s="74">
        <v>187404253</v>
      </c>
      <c r="M55" s="75">
        <f>J55/G55*100</f>
        <v>27.139349062379171</v>
      </c>
    </row>
    <row r="56" spans="1:13">
      <c r="A56" s="1516" t="s">
        <v>65</v>
      </c>
      <c r="B56" s="54" t="s">
        <v>66</v>
      </c>
      <c r="C56" s="55"/>
      <c r="D56" s="56"/>
      <c r="E56" s="56"/>
      <c r="F56" s="56"/>
      <c r="G56" s="56"/>
      <c r="H56" s="56"/>
      <c r="I56" s="56"/>
      <c r="J56" s="55"/>
      <c r="K56" s="56"/>
      <c r="L56" s="56"/>
      <c r="M56" s="57"/>
    </row>
    <row r="57" spans="1:13" ht="18">
      <c r="A57" s="1516" t="s">
        <v>644</v>
      </c>
      <c r="B57" s="54" t="s">
        <v>645</v>
      </c>
      <c r="C57" s="55">
        <v>194830885</v>
      </c>
      <c r="D57" s="56">
        <f>C57/C70*100</f>
        <v>108.96873737312384</v>
      </c>
      <c r="E57" s="56">
        <v>237868000</v>
      </c>
      <c r="F57" s="56">
        <v>94.3</v>
      </c>
      <c r="G57" s="56">
        <v>238068000</v>
      </c>
      <c r="H57" s="56">
        <v>94.3</v>
      </c>
      <c r="I57" s="56">
        <v>0</v>
      </c>
      <c r="J57" s="1682">
        <v>64651300</v>
      </c>
      <c r="K57" s="56">
        <v>95.9</v>
      </c>
      <c r="L57" s="56">
        <v>173416700</v>
      </c>
      <c r="M57" s="57">
        <v>27.156652721071289</v>
      </c>
    </row>
    <row r="58" spans="1:13" ht="18">
      <c r="A58" s="1516" t="s">
        <v>646</v>
      </c>
      <c r="B58" s="54" t="s">
        <v>647</v>
      </c>
      <c r="C58" s="55">
        <v>83160</v>
      </c>
      <c r="D58" s="56">
        <f>C58/C70*100</f>
        <v>4.6511312618371457E-2</v>
      </c>
      <c r="E58" s="56">
        <v>120000</v>
      </c>
      <c r="F58" s="56">
        <v>0.1</v>
      </c>
      <c r="G58" s="56">
        <v>120000</v>
      </c>
      <c r="H58" s="56">
        <v>0.1</v>
      </c>
      <c r="I58" s="56">
        <v>0</v>
      </c>
      <c r="J58" s="55">
        <v>5000</v>
      </c>
      <c r="K58" s="56">
        <v>0</v>
      </c>
      <c r="L58" s="56">
        <v>115000</v>
      </c>
      <c r="M58" s="57">
        <v>4.1666666666666661</v>
      </c>
    </row>
    <row r="59" spans="1:13" ht="18">
      <c r="A59" s="1516" t="s">
        <v>648</v>
      </c>
      <c r="B59" s="54" t="s">
        <v>649</v>
      </c>
      <c r="C59" s="55">
        <v>5895843</v>
      </c>
      <c r="D59" s="56">
        <f>C59/C70*100</f>
        <v>3.2975396455247359</v>
      </c>
      <c r="E59" s="56">
        <v>7100000</v>
      </c>
      <c r="F59" s="56">
        <v>3.3</v>
      </c>
      <c r="G59" s="56">
        <v>7100000</v>
      </c>
      <c r="H59" s="56">
        <v>3.3</v>
      </c>
      <c r="I59" s="56">
        <v>0</v>
      </c>
      <c r="J59" s="1682">
        <v>1780825</v>
      </c>
      <c r="K59" s="56">
        <v>3.1</v>
      </c>
      <c r="L59" s="56">
        <v>5319175</v>
      </c>
      <c r="M59" s="57">
        <v>25.082042253521124</v>
      </c>
    </row>
    <row r="60" spans="1:13" ht="18">
      <c r="A60" s="1516" t="s">
        <v>650</v>
      </c>
      <c r="B60" s="54" t="s">
        <v>651</v>
      </c>
      <c r="C60" s="55">
        <v>2459116</v>
      </c>
      <c r="D60" s="56">
        <f>C60/C70*100</f>
        <v>1.3753813496974405</v>
      </c>
      <c r="E60" s="56">
        <v>3000000</v>
      </c>
      <c r="F60" s="56">
        <v>1.4</v>
      </c>
      <c r="G60" s="56">
        <v>3000000</v>
      </c>
      <c r="H60" s="56">
        <v>1.4</v>
      </c>
      <c r="I60" s="56">
        <v>0</v>
      </c>
      <c r="J60" s="1682">
        <v>946287</v>
      </c>
      <c r="K60" s="56">
        <v>1</v>
      </c>
      <c r="L60" s="56">
        <v>2053713</v>
      </c>
      <c r="M60" s="57">
        <v>31.542900000000003</v>
      </c>
    </row>
    <row r="61" spans="1:13" ht="18">
      <c r="A61" s="1516"/>
      <c r="B61" s="76" t="s">
        <v>67</v>
      </c>
      <c r="C61" s="1679">
        <v>170232</v>
      </c>
      <c r="D61" s="74">
        <f>C61/C70*100</f>
        <v>9.5210603290651868E-2</v>
      </c>
      <c r="E61" s="74">
        <f>E63+E64</f>
        <v>6500000</v>
      </c>
      <c r="F61" s="74">
        <v>0.9</v>
      </c>
      <c r="G61" s="74">
        <v>2000000</v>
      </c>
      <c r="H61" s="74">
        <v>0.9</v>
      </c>
      <c r="I61" s="74">
        <v>0</v>
      </c>
      <c r="J61" s="1679"/>
      <c r="K61" s="74">
        <v>0</v>
      </c>
      <c r="L61" s="56">
        <v>2000000</v>
      </c>
      <c r="M61" s="75">
        <v>0</v>
      </c>
    </row>
    <row r="62" spans="1:13">
      <c r="A62" s="1516" t="s">
        <v>65</v>
      </c>
      <c r="B62" s="54" t="s">
        <v>66</v>
      </c>
      <c r="C62" s="55"/>
      <c r="D62" s="56"/>
      <c r="E62" s="56"/>
      <c r="F62" s="56"/>
      <c r="G62" s="56"/>
      <c r="H62" s="56"/>
      <c r="I62" s="56"/>
      <c r="J62" s="55"/>
      <c r="K62" s="56"/>
      <c r="L62" s="56">
        <v>0</v>
      </c>
      <c r="M62" s="57"/>
    </row>
    <row r="63" spans="1:13">
      <c r="A63" s="1516" t="s">
        <v>652</v>
      </c>
      <c r="B63" s="54" t="s">
        <v>653</v>
      </c>
      <c r="C63" s="56">
        <v>0</v>
      </c>
      <c r="D63" s="56">
        <v>0.9</v>
      </c>
      <c r="E63" s="56">
        <v>2000000</v>
      </c>
      <c r="F63" s="56">
        <v>0.9</v>
      </c>
      <c r="G63" s="56">
        <v>2000000</v>
      </c>
      <c r="H63" s="56">
        <v>0.9</v>
      </c>
      <c r="I63" s="56">
        <v>0</v>
      </c>
      <c r="J63" s="55">
        <v>0</v>
      </c>
      <c r="K63" s="56">
        <v>0</v>
      </c>
      <c r="L63" s="56">
        <v>2000000</v>
      </c>
      <c r="M63" s="57">
        <v>0</v>
      </c>
    </row>
    <row r="64" spans="1:13">
      <c r="A64" s="1516" t="s">
        <v>654</v>
      </c>
      <c r="B64" s="54" t="s">
        <v>201</v>
      </c>
      <c r="C64" s="55">
        <v>170232</v>
      </c>
      <c r="D64" s="56">
        <v>0.2</v>
      </c>
      <c r="E64" s="56">
        <v>4500000</v>
      </c>
      <c r="F64" s="56">
        <v>0</v>
      </c>
      <c r="G64" s="56">
        <v>4500000</v>
      </c>
      <c r="H64" s="56">
        <v>0</v>
      </c>
      <c r="I64" s="56">
        <v>0</v>
      </c>
      <c r="J64" s="55">
        <v>0</v>
      </c>
      <c r="K64" s="56">
        <v>0</v>
      </c>
      <c r="L64" s="56">
        <v>4500000</v>
      </c>
      <c r="M64" s="57">
        <v>0</v>
      </c>
    </row>
    <row r="65" spans="1:19" ht="27">
      <c r="A65" s="1516"/>
      <c r="B65" s="58" t="s">
        <v>56</v>
      </c>
      <c r="C65" s="59">
        <v>170232</v>
      </c>
      <c r="D65" s="60">
        <v>1.1000000000000001</v>
      </c>
      <c r="E65" s="60">
        <v>6500000</v>
      </c>
      <c r="F65" s="60">
        <v>0.9</v>
      </c>
      <c r="G65" s="60">
        <v>6500000</v>
      </c>
      <c r="H65" s="60">
        <v>0.9</v>
      </c>
      <c r="I65" s="60">
        <v>0</v>
      </c>
      <c r="J65" s="59">
        <v>0</v>
      </c>
      <c r="K65" s="60">
        <v>0</v>
      </c>
      <c r="L65" s="60">
        <v>6500000</v>
      </c>
      <c r="M65" s="61">
        <v>0</v>
      </c>
    </row>
    <row r="66" spans="1:19">
      <c r="A66" s="1516" t="s">
        <v>65</v>
      </c>
      <c r="B66" s="54" t="s">
        <v>66</v>
      </c>
      <c r="C66" s="55"/>
      <c r="D66" s="56"/>
      <c r="E66" s="56"/>
      <c r="F66" s="56"/>
      <c r="G66" s="56"/>
      <c r="H66" s="56"/>
      <c r="I66" s="56"/>
      <c r="J66" s="55"/>
      <c r="K66" s="56"/>
      <c r="L66" s="56"/>
      <c r="M66" s="57"/>
    </row>
    <row r="67" spans="1:19" ht="27">
      <c r="A67" s="1516"/>
      <c r="B67" s="58" t="s">
        <v>57</v>
      </c>
      <c r="C67" s="59">
        <v>0</v>
      </c>
      <c r="D67" s="60">
        <v>0</v>
      </c>
      <c r="E67" s="60">
        <v>0</v>
      </c>
      <c r="F67" s="60">
        <v>0</v>
      </c>
      <c r="G67" s="60">
        <v>0</v>
      </c>
      <c r="H67" s="60">
        <v>0</v>
      </c>
      <c r="I67" s="60">
        <v>0</v>
      </c>
      <c r="J67" s="59">
        <v>0</v>
      </c>
      <c r="K67" s="60">
        <v>0</v>
      </c>
      <c r="L67" s="60">
        <v>0</v>
      </c>
      <c r="M67" s="61">
        <v>0</v>
      </c>
    </row>
    <row r="68" spans="1:19">
      <c r="A68" s="1516" t="s">
        <v>65</v>
      </c>
      <c r="B68" s="54" t="s">
        <v>66</v>
      </c>
      <c r="C68" s="55"/>
      <c r="D68" s="56"/>
      <c r="E68" s="56"/>
      <c r="F68" s="56"/>
      <c r="G68" s="56"/>
      <c r="H68" s="56"/>
      <c r="I68" s="56"/>
      <c r="J68" s="55"/>
      <c r="K68" s="56"/>
      <c r="L68" s="56"/>
      <c r="M68" s="57"/>
    </row>
    <row r="69" spans="1:19">
      <c r="A69" s="1516" t="s">
        <v>65</v>
      </c>
      <c r="B69" s="54" t="s">
        <v>66</v>
      </c>
      <c r="C69" s="55"/>
      <c r="D69" s="56"/>
      <c r="E69" s="56"/>
      <c r="F69" s="56"/>
      <c r="G69" s="56"/>
      <c r="H69" s="56"/>
      <c r="I69" s="56"/>
      <c r="J69" s="55"/>
      <c r="K69" s="56"/>
      <c r="L69" s="56"/>
      <c r="M69" s="57"/>
    </row>
    <row r="70" spans="1:19" ht="18">
      <c r="A70" s="1516"/>
      <c r="B70" s="77" t="s">
        <v>62</v>
      </c>
      <c r="C70" s="1683">
        <f>C65+C55</f>
        <v>178795212</v>
      </c>
      <c r="D70" s="78"/>
      <c r="E70" s="78">
        <f>E55+E65</f>
        <v>254588000</v>
      </c>
      <c r="F70" s="78"/>
      <c r="G70" s="78">
        <v>254788000</v>
      </c>
      <c r="H70" s="78"/>
      <c r="I70" s="78">
        <v>0</v>
      </c>
      <c r="J70" s="1684">
        <v>67383747</v>
      </c>
      <c r="K70" s="78"/>
      <c r="L70" s="78">
        <v>187404253</v>
      </c>
      <c r="M70" s="79">
        <f>J70/G70*100</f>
        <v>26.446986121795373</v>
      </c>
    </row>
    <row r="75" spans="1:19">
      <c r="A75" s="1822" t="s">
        <v>68</v>
      </c>
      <c r="B75" s="1822"/>
      <c r="C75" s="1822"/>
      <c r="D75" s="1822"/>
      <c r="E75" s="1822"/>
      <c r="F75" s="1822"/>
      <c r="G75" s="1822"/>
      <c r="H75" s="1822"/>
      <c r="I75" s="1822"/>
      <c r="J75" s="1822"/>
      <c r="K75" s="1822"/>
      <c r="L75" s="1822"/>
      <c r="M75" s="1822"/>
      <c r="N75" s="1822"/>
      <c r="O75" s="1822"/>
      <c r="P75" s="1822"/>
      <c r="Q75" s="1822"/>
      <c r="R75" s="65"/>
      <c r="S75" s="65"/>
    </row>
    <row r="76" spans="1:19" ht="15.75" thickBot="1">
      <c r="A76" s="2611" t="s">
        <v>540</v>
      </c>
      <c r="B76" s="2611"/>
      <c r="C76" s="2611"/>
      <c r="D76" s="2611"/>
      <c r="E76" s="2611"/>
      <c r="F76" s="2611"/>
      <c r="G76" s="2611"/>
      <c r="H76" s="2611"/>
      <c r="I76" s="2611"/>
      <c r="J76" s="2611"/>
      <c r="K76" s="2611"/>
      <c r="L76" s="2611"/>
      <c r="M76" s="2611"/>
      <c r="N76" s="2611"/>
      <c r="O76" s="2611"/>
      <c r="P76" s="2611"/>
      <c r="Q76" s="2611"/>
      <c r="R76" s="2611"/>
      <c r="S76" s="2611"/>
    </row>
    <row r="77" spans="1:19" ht="16.5" thickTop="1" thickBot="1">
      <c r="A77" s="2629" t="s">
        <v>0</v>
      </c>
      <c r="B77" s="2624" t="s">
        <v>28</v>
      </c>
      <c r="C77" s="2624"/>
      <c r="D77" s="2624" t="s">
        <v>45</v>
      </c>
      <c r="E77" s="2624" t="s">
        <v>1</v>
      </c>
      <c r="F77" s="2624" t="s">
        <v>2</v>
      </c>
      <c r="G77" s="2624" t="s">
        <v>3</v>
      </c>
      <c r="H77" s="2624" t="s">
        <v>4</v>
      </c>
      <c r="I77" s="2625" t="s">
        <v>5</v>
      </c>
      <c r="J77" s="2625"/>
      <c r="K77" s="2625"/>
      <c r="L77" s="2625"/>
      <c r="M77" s="2625"/>
      <c r="N77" s="2625"/>
      <c r="O77" s="2625"/>
      <c r="P77" s="2625"/>
      <c r="Q77" s="2625"/>
      <c r="R77" s="2625"/>
      <c r="S77" s="2625"/>
    </row>
    <row r="78" spans="1:19" ht="16.5" thickTop="1" thickBot="1">
      <c r="A78" s="2629"/>
      <c r="B78" s="2624"/>
      <c r="C78" s="2624"/>
      <c r="D78" s="2624"/>
      <c r="E78" s="2624"/>
      <c r="F78" s="2624"/>
      <c r="G78" s="2624"/>
      <c r="H78" s="2624"/>
      <c r="I78" s="1685" t="s">
        <v>365</v>
      </c>
      <c r="J78" s="1685" t="s">
        <v>366</v>
      </c>
      <c r="K78" s="1685" t="s">
        <v>358</v>
      </c>
      <c r="L78" s="1685" t="s">
        <v>359</v>
      </c>
      <c r="M78" s="1685" t="s">
        <v>360</v>
      </c>
      <c r="N78" s="1685" t="s">
        <v>361</v>
      </c>
      <c r="O78" s="1685" t="s">
        <v>362</v>
      </c>
      <c r="P78" s="1685" t="s">
        <v>363</v>
      </c>
      <c r="Q78" s="2627" t="s">
        <v>364</v>
      </c>
      <c r="R78" s="2627"/>
      <c r="S78" s="1686" t="s">
        <v>6</v>
      </c>
    </row>
    <row r="79" spans="1:19" ht="27.75" thickTop="1">
      <c r="A79" s="2629"/>
      <c r="B79" s="2624"/>
      <c r="C79" s="2624"/>
      <c r="D79" s="2624"/>
      <c r="E79" s="2624"/>
      <c r="F79" s="2624"/>
      <c r="G79" s="1687" t="s">
        <v>7</v>
      </c>
      <c r="H79" s="2624"/>
      <c r="I79" s="1688" t="s">
        <v>69</v>
      </c>
      <c r="J79" s="1688" t="s">
        <v>70</v>
      </c>
      <c r="K79" s="1688" t="s">
        <v>8</v>
      </c>
      <c r="L79" s="1688" t="s">
        <v>71</v>
      </c>
      <c r="M79" s="1688" t="s">
        <v>72</v>
      </c>
      <c r="N79" s="1688" t="s">
        <v>73</v>
      </c>
      <c r="O79" s="1688" t="s">
        <v>74</v>
      </c>
      <c r="P79" s="1688" t="s">
        <v>75</v>
      </c>
      <c r="Q79" s="2628" t="s">
        <v>9</v>
      </c>
      <c r="R79" s="2628"/>
      <c r="S79" s="1689" t="s">
        <v>6</v>
      </c>
    </row>
    <row r="80" spans="1:19">
      <c r="A80" s="1690" t="s">
        <v>337</v>
      </c>
      <c r="B80" s="2642" t="s">
        <v>357</v>
      </c>
      <c r="C80" s="2642"/>
      <c r="D80" s="1691" t="s">
        <v>200</v>
      </c>
      <c r="E80" s="1692" t="s">
        <v>375</v>
      </c>
      <c r="F80" s="1693" t="s">
        <v>10</v>
      </c>
      <c r="G80" s="1692">
        <v>2026</v>
      </c>
      <c r="H80" s="1691" t="s">
        <v>11</v>
      </c>
      <c r="I80" s="1694">
        <v>0</v>
      </c>
      <c r="J80" s="1695">
        <v>6500000</v>
      </c>
      <c r="K80" s="1694">
        <v>194405000</v>
      </c>
      <c r="L80" s="1694">
        <v>30579000</v>
      </c>
      <c r="M80" s="1694">
        <v>22704000</v>
      </c>
      <c r="N80" s="1694">
        <v>0</v>
      </c>
      <c r="O80" s="1694">
        <v>0</v>
      </c>
      <c r="P80" s="1694">
        <v>400000</v>
      </c>
      <c r="Q80" s="2619">
        <v>0</v>
      </c>
      <c r="R80" s="2619"/>
      <c r="S80" s="1696">
        <f>J80+K80+L80+M80+P80+Q80</f>
        <v>254588000</v>
      </c>
    </row>
    <row r="81" spans="1:19">
      <c r="A81" s="1690" t="s">
        <v>337</v>
      </c>
      <c r="B81" s="2642" t="s">
        <v>357</v>
      </c>
      <c r="C81" s="2642"/>
      <c r="D81" s="1691" t="s">
        <v>200</v>
      </c>
      <c r="E81" s="1692" t="s">
        <v>375</v>
      </c>
      <c r="F81" s="1693" t="s">
        <v>10</v>
      </c>
      <c r="G81" s="1692">
        <v>2026</v>
      </c>
      <c r="H81" s="1691" t="s">
        <v>12</v>
      </c>
      <c r="I81" s="1694">
        <v>0</v>
      </c>
      <c r="J81" s="1695">
        <v>6500000</v>
      </c>
      <c r="K81" s="1694">
        <v>194405000</v>
      </c>
      <c r="L81" s="1694">
        <v>30579000</v>
      </c>
      <c r="M81" s="1694">
        <v>22704000</v>
      </c>
      <c r="N81" s="1694">
        <v>0</v>
      </c>
      <c r="O81" s="1694">
        <v>0</v>
      </c>
      <c r="P81" s="1694">
        <v>400000</v>
      </c>
      <c r="Q81" s="2619">
        <v>200000</v>
      </c>
      <c r="R81" s="2619"/>
      <c r="S81" s="1696">
        <f t="shared" ref="S81:S88" si="2">J81+K81+L81+M81+P81+Q81</f>
        <v>254788000</v>
      </c>
    </row>
    <row r="82" spans="1:19">
      <c r="A82" s="1690" t="s">
        <v>337</v>
      </c>
      <c r="B82" s="2642" t="s">
        <v>357</v>
      </c>
      <c r="C82" s="2642"/>
      <c r="D82" s="1691" t="s">
        <v>200</v>
      </c>
      <c r="E82" s="1692" t="s">
        <v>375</v>
      </c>
      <c r="F82" s="1693" t="s">
        <v>10</v>
      </c>
      <c r="G82" s="1692">
        <v>2026</v>
      </c>
      <c r="H82" s="1691" t="s">
        <v>13</v>
      </c>
      <c r="I82" s="1694">
        <v>0</v>
      </c>
      <c r="J82" s="1695">
        <v>0</v>
      </c>
      <c r="K82" s="1694">
        <v>53275713</v>
      </c>
      <c r="L82" s="1694">
        <v>8856360</v>
      </c>
      <c r="M82" s="1694">
        <v>5251674</v>
      </c>
      <c r="N82" s="1694">
        <v>0</v>
      </c>
      <c r="O82" s="1694">
        <v>0</v>
      </c>
      <c r="P82" s="1694">
        <v>0</v>
      </c>
      <c r="Q82" s="2619">
        <v>0</v>
      </c>
      <c r="R82" s="2619"/>
      <c r="S82" s="1696">
        <f t="shared" si="2"/>
        <v>67383747</v>
      </c>
    </row>
    <row r="83" spans="1:19">
      <c r="A83" s="1690" t="s">
        <v>337</v>
      </c>
      <c r="B83" s="2642" t="s">
        <v>357</v>
      </c>
      <c r="C83" s="2642"/>
      <c r="D83" s="1691" t="s">
        <v>200</v>
      </c>
      <c r="E83" s="1692" t="s">
        <v>375</v>
      </c>
      <c r="F83" s="1693" t="s">
        <v>10</v>
      </c>
      <c r="G83" s="1692">
        <v>2026</v>
      </c>
      <c r="H83" s="1691" t="s">
        <v>14</v>
      </c>
      <c r="I83" s="1694">
        <v>0</v>
      </c>
      <c r="J83" s="1695">
        <v>0</v>
      </c>
      <c r="K83" s="1694">
        <v>0</v>
      </c>
      <c r="L83" s="1694">
        <v>0</v>
      </c>
      <c r="M83" s="1694">
        <v>0</v>
      </c>
      <c r="N83" s="1694">
        <v>0</v>
      </c>
      <c r="O83" s="1694">
        <v>0</v>
      </c>
      <c r="P83" s="1694">
        <v>0</v>
      </c>
      <c r="Q83" s="2619">
        <v>0</v>
      </c>
      <c r="R83" s="2619"/>
      <c r="S83" s="1696">
        <f t="shared" si="2"/>
        <v>0</v>
      </c>
    </row>
    <row r="84" spans="1:19">
      <c r="A84" s="1690" t="s">
        <v>337</v>
      </c>
      <c r="B84" s="2642" t="s">
        <v>357</v>
      </c>
      <c r="C84" s="2642"/>
      <c r="D84" s="1691" t="s">
        <v>200</v>
      </c>
      <c r="E84" s="1692"/>
      <c r="F84" s="1693" t="s">
        <v>6</v>
      </c>
      <c r="G84" s="1692">
        <v>2026</v>
      </c>
      <c r="H84" s="1691" t="s">
        <v>11</v>
      </c>
      <c r="I84" s="1694">
        <v>0</v>
      </c>
      <c r="J84" s="1695">
        <v>6500000</v>
      </c>
      <c r="K84" s="1694">
        <v>194405000</v>
      </c>
      <c r="L84" s="1694">
        <v>30579000</v>
      </c>
      <c r="M84" s="1694">
        <v>22704000</v>
      </c>
      <c r="N84" s="1694">
        <v>0</v>
      </c>
      <c r="O84" s="1694">
        <v>0</v>
      </c>
      <c r="P84" s="1694">
        <v>400000</v>
      </c>
      <c r="Q84" s="2619">
        <v>200000</v>
      </c>
      <c r="R84" s="2619"/>
      <c r="S84" s="1696">
        <f t="shared" si="2"/>
        <v>254788000</v>
      </c>
    </row>
    <row r="85" spans="1:19">
      <c r="A85" s="1690" t="s">
        <v>337</v>
      </c>
      <c r="B85" s="2642" t="s">
        <v>357</v>
      </c>
      <c r="C85" s="2642"/>
      <c r="D85" s="1691" t="s">
        <v>200</v>
      </c>
      <c r="E85" s="1692"/>
      <c r="F85" s="1693" t="s">
        <v>6</v>
      </c>
      <c r="G85" s="1692">
        <v>2026</v>
      </c>
      <c r="H85" s="1691" t="s">
        <v>12</v>
      </c>
      <c r="I85" s="1694">
        <v>0</v>
      </c>
      <c r="J85" s="1695">
        <v>6500000</v>
      </c>
      <c r="K85" s="1694">
        <v>194405000</v>
      </c>
      <c r="L85" s="1694">
        <v>30579000</v>
      </c>
      <c r="M85" s="1694">
        <v>22704000</v>
      </c>
      <c r="N85" s="1694">
        <v>0</v>
      </c>
      <c r="O85" s="1694">
        <v>0</v>
      </c>
      <c r="P85" s="1694">
        <v>400000</v>
      </c>
      <c r="Q85" s="2619">
        <v>200000</v>
      </c>
      <c r="R85" s="2619"/>
      <c r="S85" s="1696">
        <f t="shared" si="2"/>
        <v>254788000</v>
      </c>
    </row>
    <row r="86" spans="1:19">
      <c r="A86" s="1690" t="s">
        <v>337</v>
      </c>
      <c r="B86" s="2642" t="s">
        <v>357</v>
      </c>
      <c r="C86" s="2642"/>
      <c r="D86" s="1691" t="s">
        <v>200</v>
      </c>
      <c r="E86" s="1692"/>
      <c r="F86" s="1693" t="s">
        <v>6</v>
      </c>
      <c r="G86" s="1692">
        <v>2026</v>
      </c>
      <c r="H86" s="1691" t="s">
        <v>13</v>
      </c>
      <c r="I86" s="1694">
        <v>0</v>
      </c>
      <c r="J86" s="1695">
        <v>0</v>
      </c>
      <c r="K86" s="1694">
        <v>53275713</v>
      </c>
      <c r="L86" s="1694">
        <v>8856360</v>
      </c>
      <c r="M86" s="1694">
        <v>5251674</v>
      </c>
      <c r="N86" s="1694">
        <v>0</v>
      </c>
      <c r="O86" s="1694">
        <v>0</v>
      </c>
      <c r="P86" s="1694">
        <v>0</v>
      </c>
      <c r="Q86" s="2619">
        <v>0</v>
      </c>
      <c r="R86" s="2619"/>
      <c r="S86" s="1696">
        <f t="shared" si="2"/>
        <v>67383747</v>
      </c>
    </row>
    <row r="87" spans="1:19">
      <c r="A87" s="1690" t="s">
        <v>337</v>
      </c>
      <c r="B87" s="2642" t="s">
        <v>357</v>
      </c>
      <c r="C87" s="2642"/>
      <c r="D87" s="1691" t="s">
        <v>200</v>
      </c>
      <c r="E87" s="1692"/>
      <c r="F87" s="1693" t="s">
        <v>6</v>
      </c>
      <c r="G87" s="1692">
        <v>2026</v>
      </c>
      <c r="H87" s="1691" t="s">
        <v>14</v>
      </c>
      <c r="I87" s="1694">
        <v>0</v>
      </c>
      <c r="J87" s="1695">
        <v>0</v>
      </c>
      <c r="K87" s="1694">
        <v>0</v>
      </c>
      <c r="L87" s="1694">
        <v>0</v>
      </c>
      <c r="M87" s="1694">
        <v>0</v>
      </c>
      <c r="N87" s="1694">
        <v>0</v>
      </c>
      <c r="O87" s="1694">
        <v>0</v>
      </c>
      <c r="P87" s="1694">
        <v>0</v>
      </c>
      <c r="Q87" s="2619">
        <v>0</v>
      </c>
      <c r="R87" s="2619"/>
      <c r="S87" s="1696">
        <f t="shared" si="2"/>
        <v>0</v>
      </c>
    </row>
    <row r="88" spans="1:19">
      <c r="A88" s="1690" t="s">
        <v>337</v>
      </c>
      <c r="B88" s="2642" t="s">
        <v>357</v>
      </c>
      <c r="C88" s="2642"/>
      <c r="D88" s="1691" t="s">
        <v>15</v>
      </c>
      <c r="E88" s="1692"/>
      <c r="F88" s="1693"/>
      <c r="G88" s="1692">
        <v>2026</v>
      </c>
      <c r="H88" s="1691"/>
      <c r="I88" s="1694">
        <v>0</v>
      </c>
      <c r="J88" s="1695">
        <f>J85-J86</f>
        <v>6500000</v>
      </c>
      <c r="K88" s="1694">
        <f>K85-K86</f>
        <v>141129287</v>
      </c>
      <c r="L88" s="1694">
        <f>L85-L86</f>
        <v>21722640</v>
      </c>
      <c r="M88" s="1694">
        <f>M85-M86</f>
        <v>17452326</v>
      </c>
      <c r="N88" s="1694">
        <v>0</v>
      </c>
      <c r="O88" s="1694">
        <v>0</v>
      </c>
      <c r="P88" s="1694">
        <f>P85-P86</f>
        <v>400000</v>
      </c>
      <c r="Q88" s="2619">
        <f>Q85-Q86</f>
        <v>200000</v>
      </c>
      <c r="R88" s="2619"/>
      <c r="S88" s="1696">
        <f t="shared" si="2"/>
        <v>187404253</v>
      </c>
    </row>
    <row r="89" spans="1:19">
      <c r="A89" s="1690" t="s">
        <v>337</v>
      </c>
      <c r="B89" s="2642" t="s">
        <v>357</v>
      </c>
      <c r="C89" s="2642"/>
      <c r="D89" s="1691" t="s">
        <v>16</v>
      </c>
      <c r="E89" s="1692"/>
      <c r="F89" s="1693"/>
      <c r="G89" s="1692">
        <v>2026</v>
      </c>
      <c r="H89" s="1691"/>
      <c r="I89" s="1694">
        <v>0</v>
      </c>
      <c r="J89" s="1695">
        <f>J86/J85*100</f>
        <v>0</v>
      </c>
      <c r="K89" s="1694">
        <f t="shared" ref="K89:R89" si="3">K86/K85*100</f>
        <v>27.404497312311925</v>
      </c>
      <c r="L89" s="1694">
        <f t="shared" si="3"/>
        <v>28.962228980673011</v>
      </c>
      <c r="M89" s="1694">
        <f t="shared" si="3"/>
        <v>23.131051797040168</v>
      </c>
      <c r="N89" s="1694">
        <v>0</v>
      </c>
      <c r="O89" s="1694">
        <v>0</v>
      </c>
      <c r="P89" s="1694">
        <f t="shared" si="3"/>
        <v>0</v>
      </c>
      <c r="Q89" s="2619">
        <f t="shared" si="3"/>
        <v>0</v>
      </c>
      <c r="R89" s="2619" t="e">
        <f t="shared" si="3"/>
        <v>#DIV/0!</v>
      </c>
      <c r="S89" s="1696">
        <f>S86/S85*100</f>
        <v>26.446986121795373</v>
      </c>
    </row>
    <row r="92" spans="1:19">
      <c r="A92" s="2637" t="s">
        <v>78</v>
      </c>
      <c r="B92" s="2637"/>
      <c r="C92" s="2637"/>
      <c r="D92" s="2637"/>
      <c r="E92" s="2637"/>
      <c r="F92" s="2637"/>
      <c r="G92" s="2637"/>
      <c r="H92" s="2637"/>
      <c r="I92" s="2637"/>
      <c r="J92" s="2637"/>
      <c r="K92" s="2637"/>
      <c r="L92" s="2637"/>
      <c r="M92" s="2637"/>
      <c r="N92" s="2637"/>
      <c r="O92" s="2637"/>
      <c r="P92" s="2637"/>
      <c r="Q92" s="2637"/>
      <c r="R92" s="2637"/>
    </row>
    <row r="93" spans="1:19">
      <c r="A93" s="2638" t="s">
        <v>540</v>
      </c>
      <c r="B93" s="2638"/>
      <c r="C93" s="2638"/>
      <c r="D93" s="2638"/>
      <c r="E93" s="2638"/>
      <c r="F93" s="2638"/>
      <c r="G93" s="2638"/>
      <c r="H93" s="2638"/>
      <c r="I93" s="2638"/>
      <c r="J93" s="2638"/>
      <c r="K93" s="2638"/>
      <c r="L93" s="2638"/>
      <c r="M93" s="2638"/>
      <c r="N93" s="2638"/>
      <c r="O93" s="2638"/>
      <c r="P93" s="2638"/>
      <c r="Q93" s="2638"/>
      <c r="R93" s="2638"/>
    </row>
    <row r="94" spans="1:19" ht="15.75" thickBot="1">
      <c r="A94" s="2639" t="s">
        <v>17</v>
      </c>
      <c r="B94" s="2639"/>
      <c r="C94" s="2639"/>
      <c r="D94" s="2639"/>
      <c r="E94" s="2639"/>
      <c r="F94" s="2639"/>
      <c r="G94" s="2639"/>
      <c r="H94" s="2639"/>
      <c r="I94" s="2639"/>
      <c r="J94" s="2639"/>
      <c r="K94" s="2639"/>
      <c r="L94" s="2639"/>
      <c r="M94" s="2639"/>
      <c r="N94" s="2639"/>
      <c r="O94" s="2639"/>
      <c r="P94" s="2639"/>
      <c r="Q94" s="2639"/>
      <c r="R94" s="2639"/>
    </row>
    <row r="95" spans="1:19" ht="15.75" thickTop="1">
      <c r="A95" s="1699" t="s">
        <v>376</v>
      </c>
      <c r="B95" s="2640" t="s">
        <v>19</v>
      </c>
      <c r="C95" s="2640"/>
      <c r="D95" s="2640"/>
      <c r="E95" s="1700" t="s">
        <v>20</v>
      </c>
      <c r="F95" s="2641" t="s">
        <v>337</v>
      </c>
      <c r="G95" s="2641"/>
      <c r="H95" s="2641"/>
      <c r="I95" s="2641"/>
      <c r="J95" s="2641"/>
      <c r="K95" s="2641"/>
      <c r="L95" s="2641"/>
      <c r="M95" s="2641"/>
      <c r="N95" s="2641"/>
      <c r="O95" s="2641"/>
      <c r="P95" s="2641"/>
      <c r="Q95" s="2641"/>
      <c r="R95" s="2641"/>
    </row>
    <row r="96" spans="1:19" ht="22.5">
      <c r="A96" s="1701" t="s">
        <v>377</v>
      </c>
      <c r="B96" s="2648" t="s">
        <v>200</v>
      </c>
      <c r="C96" s="2648"/>
      <c r="D96" s="2648"/>
      <c r="E96" s="1702" t="s">
        <v>49</v>
      </c>
      <c r="F96" s="2631" t="s">
        <v>357</v>
      </c>
      <c r="G96" s="2631"/>
      <c r="H96" s="2631"/>
      <c r="I96" s="2631"/>
      <c r="J96" s="2631"/>
      <c r="K96" s="2631"/>
      <c r="L96" s="2631"/>
      <c r="M96" s="2631"/>
      <c r="N96" s="2631"/>
      <c r="O96" s="2631"/>
      <c r="P96" s="2631"/>
      <c r="Q96" s="2631"/>
      <c r="R96" s="2631"/>
    </row>
    <row r="97" spans="1:21">
      <c r="A97" s="2632" t="s">
        <v>79</v>
      </c>
      <c r="B97" s="2633" t="s">
        <v>80</v>
      </c>
      <c r="C97" s="2634" t="s">
        <v>81</v>
      </c>
      <c r="D97" s="2635" t="s">
        <v>51</v>
      </c>
      <c r="E97" s="2635"/>
      <c r="F97" s="2635"/>
      <c r="G97" s="2635" t="s">
        <v>82</v>
      </c>
      <c r="H97" s="2635"/>
      <c r="I97" s="2635"/>
      <c r="J97" s="2635" t="s">
        <v>82</v>
      </c>
      <c r="K97" s="2635"/>
      <c r="L97" s="2635"/>
      <c r="M97" s="2635" t="s">
        <v>82</v>
      </c>
      <c r="N97" s="2635"/>
      <c r="O97" s="2635"/>
      <c r="P97" s="2636" t="s">
        <v>83</v>
      </c>
      <c r="Q97" s="2636"/>
      <c r="R97" s="2636"/>
    </row>
    <row r="98" spans="1:21" ht="56.25">
      <c r="A98" s="2632"/>
      <c r="B98" s="2633"/>
      <c r="C98" s="2634"/>
      <c r="D98" s="1703" t="s">
        <v>380</v>
      </c>
      <c r="E98" s="1704" t="s">
        <v>381</v>
      </c>
      <c r="F98" s="1705" t="s">
        <v>382</v>
      </c>
      <c r="G98" s="1706" t="s">
        <v>383</v>
      </c>
      <c r="H98" s="1704" t="s">
        <v>384</v>
      </c>
      <c r="I98" s="1707" t="s">
        <v>385</v>
      </c>
      <c r="J98" s="1706" t="s">
        <v>386</v>
      </c>
      <c r="K98" s="1704" t="s">
        <v>84</v>
      </c>
      <c r="L98" s="1707" t="s">
        <v>85</v>
      </c>
      <c r="M98" s="1706" t="s">
        <v>86</v>
      </c>
      <c r="N98" s="1704" t="s">
        <v>87</v>
      </c>
      <c r="O98" s="1707" t="s">
        <v>88</v>
      </c>
      <c r="P98" s="1706" t="s">
        <v>89</v>
      </c>
      <c r="Q98" s="1704" t="s">
        <v>90</v>
      </c>
      <c r="R98" s="1708" t="s">
        <v>91</v>
      </c>
    </row>
    <row r="99" spans="1:21" ht="15.75" thickBot="1">
      <c r="A99" s="1709"/>
      <c r="B99" s="1710"/>
      <c r="C99" s="1710"/>
      <c r="D99" s="1710" t="s">
        <v>341</v>
      </c>
      <c r="E99" s="1710" t="s">
        <v>342</v>
      </c>
      <c r="F99" s="1710" t="s">
        <v>343</v>
      </c>
      <c r="G99" s="1710" t="s">
        <v>344</v>
      </c>
      <c r="H99" s="1710" t="s">
        <v>345</v>
      </c>
      <c r="I99" s="1710" t="s">
        <v>346</v>
      </c>
      <c r="J99" s="1710" t="s">
        <v>387</v>
      </c>
      <c r="K99" s="1710" t="s">
        <v>347</v>
      </c>
      <c r="L99" s="1710" t="s">
        <v>348</v>
      </c>
      <c r="M99" s="1710" t="s">
        <v>388</v>
      </c>
      <c r="N99" s="1710" t="s">
        <v>389</v>
      </c>
      <c r="O99" s="1710" t="s">
        <v>390</v>
      </c>
      <c r="P99" s="1710" t="s">
        <v>391</v>
      </c>
      <c r="Q99" s="1710" t="s">
        <v>392</v>
      </c>
      <c r="R99" s="1711" t="s">
        <v>393</v>
      </c>
    </row>
    <row r="100" spans="1:21" ht="15.75" thickTop="1">
      <c r="A100" s="2649" t="s">
        <v>92</v>
      </c>
      <c r="B100" s="2649"/>
      <c r="C100" s="42"/>
      <c r="D100" s="43"/>
      <c r="E100" s="42"/>
      <c r="F100" s="43"/>
      <c r="G100" s="42"/>
      <c r="H100" s="43"/>
      <c r="I100" s="44"/>
      <c r="J100" s="42"/>
      <c r="K100" s="43"/>
      <c r="L100" s="44"/>
      <c r="M100" s="42"/>
      <c r="N100" s="43"/>
      <c r="O100" s="44"/>
      <c r="P100" s="42"/>
      <c r="Q100" s="43"/>
      <c r="R100" s="91"/>
    </row>
    <row r="101" spans="1:21" ht="22.5">
      <c r="A101" s="1712" t="s">
        <v>644</v>
      </c>
      <c r="B101" s="1713" t="s">
        <v>645</v>
      </c>
      <c r="C101" s="1714" t="s">
        <v>655</v>
      </c>
      <c r="D101" s="1715">
        <v>8760</v>
      </c>
      <c r="E101" s="1715">
        <v>194830885</v>
      </c>
      <c r="F101" s="1715">
        <v>23069</v>
      </c>
      <c r="G101" s="1716">
        <v>9100</v>
      </c>
      <c r="H101" s="1715">
        <v>237868000</v>
      </c>
      <c r="I101" s="1716"/>
      <c r="J101" s="1716">
        <v>9100</v>
      </c>
      <c r="K101" s="1715">
        <v>238068000</v>
      </c>
      <c r="L101" s="1716"/>
      <c r="M101" s="1716">
        <v>9100</v>
      </c>
      <c r="N101" s="1715">
        <v>64651635</v>
      </c>
      <c r="O101" s="1716"/>
      <c r="P101" s="1716"/>
      <c r="Q101" s="1716"/>
      <c r="R101" s="1717"/>
    </row>
    <row r="102" spans="1:21" ht="33.75">
      <c r="A102" s="1712" t="s">
        <v>646</v>
      </c>
      <c r="B102" s="1713" t="s">
        <v>647</v>
      </c>
      <c r="C102" s="1714" t="s">
        <v>656</v>
      </c>
      <c r="D102" s="1715">
        <v>0</v>
      </c>
      <c r="E102" s="1715">
        <v>83160</v>
      </c>
      <c r="F102" s="1715">
        <v>0</v>
      </c>
      <c r="G102" s="1716">
        <v>0</v>
      </c>
      <c r="H102" s="1715">
        <v>120000</v>
      </c>
      <c r="I102" s="1716"/>
      <c r="J102" s="1716">
        <v>0</v>
      </c>
      <c r="K102" s="1715">
        <v>120000</v>
      </c>
      <c r="L102" s="1716"/>
      <c r="M102" s="1716">
        <v>0</v>
      </c>
      <c r="N102" s="1715">
        <v>5000</v>
      </c>
      <c r="O102" s="1716"/>
      <c r="P102" s="1716"/>
      <c r="Q102" s="1716"/>
      <c r="R102" s="1717"/>
    </row>
    <row r="103" spans="1:21" ht="22.5">
      <c r="A103" s="1712" t="s">
        <v>648</v>
      </c>
      <c r="B103" s="1713" t="s">
        <v>649</v>
      </c>
      <c r="C103" s="1714" t="s">
        <v>656</v>
      </c>
      <c r="D103" s="1715">
        <v>698</v>
      </c>
      <c r="E103" s="1715">
        <v>5895843</v>
      </c>
      <c r="F103" s="1715">
        <v>10210</v>
      </c>
      <c r="G103" s="1716">
        <v>850</v>
      </c>
      <c r="H103" s="1715">
        <v>7100000</v>
      </c>
      <c r="I103" s="1716"/>
      <c r="J103" s="1716">
        <v>850</v>
      </c>
      <c r="K103" s="1715">
        <v>7100000</v>
      </c>
      <c r="L103" s="1716"/>
      <c r="M103" s="1716">
        <v>850</v>
      </c>
      <c r="N103" s="1715">
        <v>1780825</v>
      </c>
      <c r="O103" s="1716"/>
      <c r="P103" s="1716"/>
      <c r="Q103" s="1716"/>
      <c r="R103" s="1717"/>
    </row>
    <row r="104" spans="1:21" ht="22.5">
      <c r="A104" s="1712" t="s">
        <v>650</v>
      </c>
      <c r="B104" s="1713" t="s">
        <v>651</v>
      </c>
      <c r="C104" s="1714" t="s">
        <v>656</v>
      </c>
      <c r="D104" s="1715">
        <v>312</v>
      </c>
      <c r="E104" s="1715">
        <v>2459116</v>
      </c>
      <c r="F104" s="1715">
        <v>10060</v>
      </c>
      <c r="G104" s="1716">
        <v>300</v>
      </c>
      <c r="H104" s="1715">
        <v>3000000</v>
      </c>
      <c r="I104" s="1716"/>
      <c r="J104" s="1716">
        <v>300</v>
      </c>
      <c r="K104" s="1715">
        <v>3000000</v>
      </c>
      <c r="L104" s="1716"/>
      <c r="M104" s="1716">
        <v>300</v>
      </c>
      <c r="N104" s="1715">
        <v>946287</v>
      </c>
      <c r="O104" s="1716"/>
      <c r="P104" s="1716"/>
      <c r="Q104" s="1716"/>
      <c r="R104" s="1717"/>
    </row>
    <row r="105" spans="1:21">
      <c r="A105" s="1712" t="s">
        <v>654</v>
      </c>
      <c r="B105" s="1713" t="s">
        <v>201</v>
      </c>
      <c r="C105" s="1714" t="s">
        <v>95</v>
      </c>
      <c r="D105" s="1715">
        <v>0</v>
      </c>
      <c r="E105" s="1715"/>
      <c r="F105" s="1715">
        <v>0</v>
      </c>
      <c r="G105" s="1716">
        <v>120</v>
      </c>
      <c r="H105" s="1715">
        <v>4500000</v>
      </c>
      <c r="I105" s="1716"/>
      <c r="J105" s="1716">
        <v>120</v>
      </c>
      <c r="K105" s="1715">
        <v>4500000</v>
      </c>
      <c r="L105" s="1716"/>
      <c r="M105" s="1716">
        <v>0</v>
      </c>
      <c r="N105" s="1715">
        <v>0</v>
      </c>
      <c r="O105" s="1716"/>
      <c r="P105" s="1716"/>
      <c r="Q105" s="1716"/>
      <c r="R105" s="1717"/>
    </row>
    <row r="106" spans="1:21">
      <c r="A106" s="1712" t="s">
        <v>652</v>
      </c>
      <c r="B106" s="1713" t="s">
        <v>653</v>
      </c>
      <c r="C106" s="1714" t="s">
        <v>95</v>
      </c>
      <c r="D106" s="1715">
        <v>0</v>
      </c>
      <c r="E106" s="1715">
        <v>170232</v>
      </c>
      <c r="F106" s="1715">
        <v>0</v>
      </c>
      <c r="G106" s="1716">
        <v>16</v>
      </c>
      <c r="H106" s="1715">
        <v>2000000</v>
      </c>
      <c r="I106" s="1716"/>
      <c r="J106" s="1716">
        <v>16</v>
      </c>
      <c r="K106" s="1715">
        <v>2000000</v>
      </c>
      <c r="L106" s="1716"/>
      <c r="M106" s="1716">
        <v>0</v>
      </c>
      <c r="N106" s="1715">
        <v>0</v>
      </c>
      <c r="O106" s="1716"/>
      <c r="P106" s="1716"/>
      <c r="Q106" s="1716"/>
      <c r="R106" s="1717"/>
    </row>
    <row r="107" spans="1:21">
      <c r="A107" s="1712" t="s">
        <v>97</v>
      </c>
      <c r="B107" s="1713" t="s">
        <v>6</v>
      </c>
      <c r="C107" s="1714"/>
      <c r="D107" s="1715"/>
      <c r="E107" s="1715">
        <v>203439236</v>
      </c>
      <c r="F107" s="1715"/>
      <c r="G107" s="1716"/>
      <c r="H107" s="1715">
        <f>SUM(H101:H106)</f>
        <v>254588000</v>
      </c>
      <c r="I107" s="1716"/>
      <c r="J107" s="1716"/>
      <c r="K107" s="1715">
        <v>254788000</v>
      </c>
      <c r="L107" s="1716"/>
      <c r="M107" s="1716"/>
      <c r="N107" s="1715">
        <f>N101+N102+N103+N104+N106</f>
        <v>67383747</v>
      </c>
      <c r="O107" s="1716"/>
      <c r="P107" s="1716"/>
      <c r="Q107" s="1716"/>
      <c r="R107" s="1717"/>
    </row>
    <row r="108" spans="1:21" ht="36.75" customHeight="1">
      <c r="A108" s="2649" t="s">
        <v>98</v>
      </c>
      <c r="B108" s="2649"/>
      <c r="C108" s="42"/>
      <c r="D108" s="43"/>
      <c r="E108" s="42"/>
      <c r="F108" s="43"/>
      <c r="G108" s="42"/>
      <c r="H108" s="43"/>
      <c r="I108" s="44"/>
      <c r="J108" s="42"/>
      <c r="K108" s="43"/>
      <c r="L108" s="44"/>
      <c r="M108" s="42"/>
      <c r="N108" s="1718"/>
      <c r="O108" s="44"/>
      <c r="P108" s="42"/>
      <c r="Q108" s="43"/>
      <c r="R108" s="91"/>
    </row>
    <row r="112" spans="1:21">
      <c r="A112" s="65"/>
      <c r="B112" s="65"/>
      <c r="C112" s="1822" t="s">
        <v>138</v>
      </c>
      <c r="D112" s="1822"/>
      <c r="E112" s="1822"/>
      <c r="F112" s="1822"/>
      <c r="G112" s="1822"/>
      <c r="H112" s="1822"/>
      <c r="I112" s="1822"/>
      <c r="J112" s="1822"/>
      <c r="K112" s="1822"/>
      <c r="L112" s="1822"/>
      <c r="M112" s="1822"/>
      <c r="N112" s="1822"/>
      <c r="O112" s="1822"/>
      <c r="P112" s="1822"/>
      <c r="Q112" s="1822"/>
      <c r="R112" s="1822"/>
      <c r="S112" s="1822"/>
      <c r="T112" s="1822"/>
      <c r="U112" s="1822"/>
    </row>
    <row r="113" spans="1:19" ht="15.75" thickBot="1">
      <c r="A113" s="2611" t="s">
        <v>540</v>
      </c>
      <c r="B113" s="2611"/>
      <c r="C113" s="2611"/>
      <c r="D113" s="2611"/>
      <c r="E113" s="2611"/>
      <c r="F113" s="2611"/>
      <c r="G113" s="2611"/>
      <c r="H113" s="2611"/>
      <c r="I113" s="2611"/>
      <c r="J113" s="2611"/>
      <c r="K113" s="2611"/>
      <c r="L113" s="2611"/>
      <c r="M113" s="2611"/>
      <c r="N113" s="2611"/>
      <c r="O113" s="2611"/>
      <c r="P113" s="2611"/>
      <c r="Q113" s="2611"/>
      <c r="R113" s="2611"/>
      <c r="S113" s="2611"/>
    </row>
    <row r="114" spans="1:19" ht="16.5" thickTop="1" thickBot="1">
      <c r="A114" s="2629" t="s">
        <v>0</v>
      </c>
      <c r="B114" s="2624" t="s">
        <v>28</v>
      </c>
      <c r="C114" s="2624" t="s">
        <v>45</v>
      </c>
      <c r="D114" s="2624" t="s">
        <v>139</v>
      </c>
      <c r="E114" s="2630" t="s">
        <v>80</v>
      </c>
      <c r="F114" s="2630"/>
      <c r="G114" s="2624" t="s">
        <v>46</v>
      </c>
      <c r="H114" s="2624" t="s">
        <v>140</v>
      </c>
      <c r="I114" s="2625" t="s">
        <v>5</v>
      </c>
      <c r="J114" s="2625"/>
      <c r="K114" s="2625"/>
      <c r="L114" s="2625"/>
      <c r="M114" s="2625"/>
      <c r="N114" s="2625"/>
      <c r="O114" s="2625"/>
      <c r="P114" s="2625"/>
      <c r="Q114" s="2625"/>
      <c r="R114" s="2625"/>
      <c r="S114" s="2625"/>
    </row>
    <row r="115" spans="1:19" ht="16.5" thickTop="1" thickBot="1">
      <c r="A115" s="2629"/>
      <c r="B115" s="2624"/>
      <c r="C115" s="2624"/>
      <c r="D115" s="2624"/>
      <c r="E115" s="2630"/>
      <c r="F115" s="2630"/>
      <c r="G115" s="2624"/>
      <c r="H115" s="2624"/>
      <c r="I115" s="2626" t="s">
        <v>6</v>
      </c>
      <c r="J115" s="1685" t="s">
        <v>365</v>
      </c>
      <c r="K115" s="1685" t="s">
        <v>366</v>
      </c>
      <c r="L115" s="1685" t="s">
        <v>358</v>
      </c>
      <c r="M115" s="1685" t="s">
        <v>359</v>
      </c>
      <c r="N115" s="1685" t="s">
        <v>360</v>
      </c>
      <c r="O115" s="2627" t="s">
        <v>361</v>
      </c>
      <c r="P115" s="2627"/>
      <c r="Q115" s="1685" t="s">
        <v>362</v>
      </c>
      <c r="R115" s="1685" t="s">
        <v>363</v>
      </c>
      <c r="S115" s="1686" t="s">
        <v>364</v>
      </c>
    </row>
    <row r="116" spans="1:19" ht="36.75" thickTop="1">
      <c r="A116" s="2629"/>
      <c r="B116" s="2624"/>
      <c r="C116" s="2624"/>
      <c r="D116" s="2624"/>
      <c r="E116" s="2630"/>
      <c r="F116" s="2630"/>
      <c r="G116" s="2624"/>
      <c r="H116" s="2624"/>
      <c r="I116" s="2626"/>
      <c r="J116" s="1688" t="s">
        <v>368</v>
      </c>
      <c r="K116" s="1688" t="s">
        <v>369</v>
      </c>
      <c r="L116" s="1688" t="s">
        <v>8</v>
      </c>
      <c r="M116" s="1688" t="s">
        <v>370</v>
      </c>
      <c r="N116" s="1688" t="s">
        <v>371</v>
      </c>
      <c r="O116" s="2628" t="s">
        <v>372</v>
      </c>
      <c r="P116" s="2628"/>
      <c r="Q116" s="1688" t="s">
        <v>373</v>
      </c>
      <c r="R116" s="1688" t="s">
        <v>374</v>
      </c>
      <c r="S116" s="1719" t="s">
        <v>141</v>
      </c>
    </row>
    <row r="117" spans="1:19" ht="24.95" customHeight="1">
      <c r="A117" s="1690" t="s">
        <v>337</v>
      </c>
      <c r="B117" s="1692" t="s">
        <v>357</v>
      </c>
      <c r="C117" s="1693" t="s">
        <v>200</v>
      </c>
      <c r="D117" s="1692" t="s">
        <v>644</v>
      </c>
      <c r="E117" s="2618" t="s">
        <v>645</v>
      </c>
      <c r="F117" s="2618"/>
      <c r="G117" s="1691" t="s">
        <v>11</v>
      </c>
      <c r="H117" s="1720">
        <v>9100</v>
      </c>
      <c r="I117" s="1694">
        <v>237868000</v>
      </c>
      <c r="J117" s="1694">
        <v>0</v>
      </c>
      <c r="K117" s="1694">
        <v>0</v>
      </c>
      <c r="L117" s="1694">
        <v>194405000</v>
      </c>
      <c r="M117" s="1694">
        <v>30579000</v>
      </c>
      <c r="N117" s="1694">
        <v>12484000</v>
      </c>
      <c r="O117" s="2619">
        <v>0</v>
      </c>
      <c r="P117" s="2619"/>
      <c r="Q117" s="1694">
        <v>0</v>
      </c>
      <c r="R117" s="1694">
        <v>400000</v>
      </c>
      <c r="S117" s="1696"/>
    </row>
    <row r="118" spans="1:19" ht="24.95" customHeight="1">
      <c r="A118" s="1690" t="s">
        <v>337</v>
      </c>
      <c r="B118" s="1692" t="s">
        <v>357</v>
      </c>
      <c r="C118" s="1693" t="s">
        <v>200</v>
      </c>
      <c r="D118" s="1692" t="s">
        <v>644</v>
      </c>
      <c r="E118" s="2618" t="s">
        <v>645</v>
      </c>
      <c r="F118" s="2618"/>
      <c r="G118" s="1691" t="s">
        <v>12</v>
      </c>
      <c r="H118" s="1720">
        <v>9100</v>
      </c>
      <c r="I118" s="1694">
        <v>238068000</v>
      </c>
      <c r="J118" s="1694">
        <v>0</v>
      </c>
      <c r="K118" s="1694">
        <v>0</v>
      </c>
      <c r="L118" s="1694">
        <v>194405000</v>
      </c>
      <c r="M118" s="1694">
        <v>30579000</v>
      </c>
      <c r="N118" s="1694">
        <v>12484000</v>
      </c>
      <c r="O118" s="2619">
        <v>0</v>
      </c>
      <c r="P118" s="2619"/>
      <c r="Q118" s="1694">
        <v>0</v>
      </c>
      <c r="R118" s="1694">
        <v>400000</v>
      </c>
      <c r="S118" s="1696">
        <v>200000</v>
      </c>
    </row>
    <row r="119" spans="1:19" ht="24.95" customHeight="1">
      <c r="A119" s="1690" t="s">
        <v>337</v>
      </c>
      <c r="B119" s="1692" t="s">
        <v>357</v>
      </c>
      <c r="C119" s="1693" t="s">
        <v>200</v>
      </c>
      <c r="D119" s="1692" t="s">
        <v>644</v>
      </c>
      <c r="E119" s="2618" t="s">
        <v>645</v>
      </c>
      <c r="F119" s="2618"/>
      <c r="G119" s="1691" t="s">
        <v>13</v>
      </c>
      <c r="H119" s="1720">
        <v>9100</v>
      </c>
      <c r="I119" s="1694">
        <v>64651635</v>
      </c>
      <c r="J119" s="1694">
        <v>0</v>
      </c>
      <c r="K119" s="1694">
        <v>0</v>
      </c>
      <c r="L119" s="1694">
        <v>53275713</v>
      </c>
      <c r="M119" s="1694">
        <v>8856360</v>
      </c>
      <c r="N119" s="1694">
        <v>2519562</v>
      </c>
      <c r="O119" s="2619">
        <v>0</v>
      </c>
      <c r="P119" s="2619"/>
      <c r="Q119" s="1694">
        <v>0</v>
      </c>
      <c r="R119" s="1694">
        <v>0</v>
      </c>
      <c r="S119" s="1696">
        <v>0</v>
      </c>
    </row>
    <row r="120" spans="1:19" ht="24.95" customHeight="1">
      <c r="A120" s="1690" t="s">
        <v>337</v>
      </c>
      <c r="B120" s="1692" t="s">
        <v>357</v>
      </c>
      <c r="C120" s="1693" t="s">
        <v>200</v>
      </c>
      <c r="D120" s="1692" t="s">
        <v>646</v>
      </c>
      <c r="E120" s="2618" t="s">
        <v>647</v>
      </c>
      <c r="F120" s="2618"/>
      <c r="G120" s="1691" t="s">
        <v>11</v>
      </c>
      <c r="H120" s="1720">
        <v>0</v>
      </c>
      <c r="I120" s="1694">
        <v>120000</v>
      </c>
      <c r="J120" s="1694">
        <v>0</v>
      </c>
      <c r="K120" s="1694">
        <v>0</v>
      </c>
      <c r="L120" s="1694">
        <v>0</v>
      </c>
      <c r="M120" s="1694">
        <v>0</v>
      </c>
      <c r="N120" s="1694">
        <v>120000</v>
      </c>
      <c r="O120" s="2619">
        <v>0</v>
      </c>
      <c r="P120" s="2619"/>
      <c r="Q120" s="1694">
        <v>0</v>
      </c>
      <c r="R120" s="1694">
        <v>0</v>
      </c>
      <c r="S120" s="1696">
        <v>0</v>
      </c>
    </row>
    <row r="121" spans="1:19" ht="24.95" customHeight="1">
      <c r="A121" s="1690" t="s">
        <v>337</v>
      </c>
      <c r="B121" s="1692" t="s">
        <v>357</v>
      </c>
      <c r="C121" s="1693" t="s">
        <v>200</v>
      </c>
      <c r="D121" s="1692" t="s">
        <v>646</v>
      </c>
      <c r="E121" s="2618" t="s">
        <v>647</v>
      </c>
      <c r="F121" s="2618"/>
      <c r="G121" s="1691" t="s">
        <v>12</v>
      </c>
      <c r="H121" s="1720">
        <v>0</v>
      </c>
      <c r="I121" s="1694">
        <v>120000</v>
      </c>
      <c r="J121" s="1694">
        <v>0</v>
      </c>
      <c r="K121" s="1694">
        <v>0</v>
      </c>
      <c r="L121" s="1694">
        <v>0</v>
      </c>
      <c r="M121" s="1694">
        <v>0</v>
      </c>
      <c r="N121" s="1694">
        <v>120000</v>
      </c>
      <c r="O121" s="2619">
        <v>0</v>
      </c>
      <c r="P121" s="2619"/>
      <c r="Q121" s="1694">
        <v>0</v>
      </c>
      <c r="R121" s="1694">
        <v>0</v>
      </c>
      <c r="S121" s="1696">
        <v>0</v>
      </c>
    </row>
    <row r="122" spans="1:19" ht="24.95" customHeight="1">
      <c r="A122" s="1690" t="s">
        <v>337</v>
      </c>
      <c r="B122" s="1692" t="s">
        <v>357</v>
      </c>
      <c r="C122" s="1693" t="s">
        <v>200</v>
      </c>
      <c r="D122" s="1692" t="s">
        <v>646</v>
      </c>
      <c r="E122" s="2618" t="s">
        <v>647</v>
      </c>
      <c r="F122" s="2618"/>
      <c r="G122" s="1691" t="s">
        <v>13</v>
      </c>
      <c r="H122" s="1720">
        <v>0</v>
      </c>
      <c r="I122" s="1694">
        <v>5000</v>
      </c>
      <c r="J122" s="1694">
        <v>0</v>
      </c>
      <c r="K122" s="1694">
        <v>0</v>
      </c>
      <c r="L122" s="1694">
        <v>0</v>
      </c>
      <c r="M122" s="1694">
        <v>0</v>
      </c>
      <c r="N122" s="1694">
        <v>5000</v>
      </c>
      <c r="O122" s="2619">
        <v>0</v>
      </c>
      <c r="P122" s="2619"/>
      <c r="Q122" s="1694">
        <v>0</v>
      </c>
      <c r="R122" s="1694">
        <v>0</v>
      </c>
      <c r="S122" s="1696">
        <v>0</v>
      </c>
    </row>
    <row r="123" spans="1:19" ht="24.95" customHeight="1">
      <c r="A123" s="1690" t="s">
        <v>337</v>
      </c>
      <c r="B123" s="1692" t="s">
        <v>357</v>
      </c>
      <c r="C123" s="1693" t="s">
        <v>200</v>
      </c>
      <c r="D123" s="1692" t="s">
        <v>648</v>
      </c>
      <c r="E123" s="2618" t="s">
        <v>649</v>
      </c>
      <c r="F123" s="2618"/>
      <c r="G123" s="1691" t="s">
        <v>11</v>
      </c>
      <c r="H123" s="1720">
        <v>850</v>
      </c>
      <c r="I123" s="1694">
        <v>7100000</v>
      </c>
      <c r="J123" s="1694">
        <v>0</v>
      </c>
      <c r="K123" s="1694">
        <v>0</v>
      </c>
      <c r="L123" s="1694">
        <v>0</v>
      </c>
      <c r="M123" s="1694">
        <v>0</v>
      </c>
      <c r="N123" s="1694">
        <v>7100000</v>
      </c>
      <c r="O123" s="2619">
        <v>0</v>
      </c>
      <c r="P123" s="2619"/>
      <c r="Q123" s="1694">
        <v>0</v>
      </c>
      <c r="R123" s="1694">
        <v>0</v>
      </c>
      <c r="S123" s="1696">
        <v>0</v>
      </c>
    </row>
    <row r="124" spans="1:19" ht="24.95" customHeight="1">
      <c r="A124" s="1690" t="s">
        <v>337</v>
      </c>
      <c r="B124" s="1692" t="s">
        <v>357</v>
      </c>
      <c r="C124" s="1693" t="s">
        <v>200</v>
      </c>
      <c r="D124" s="1692" t="s">
        <v>648</v>
      </c>
      <c r="E124" s="2618" t="s">
        <v>649</v>
      </c>
      <c r="F124" s="2618"/>
      <c r="G124" s="1691" t="s">
        <v>12</v>
      </c>
      <c r="H124" s="1720">
        <v>850</v>
      </c>
      <c r="I124" s="1694">
        <v>7100000</v>
      </c>
      <c r="J124" s="1694">
        <v>0</v>
      </c>
      <c r="K124" s="1694">
        <v>0</v>
      </c>
      <c r="L124" s="1694">
        <v>0</v>
      </c>
      <c r="M124" s="1694">
        <v>0</v>
      </c>
      <c r="N124" s="1694">
        <v>7100000</v>
      </c>
      <c r="O124" s="2619">
        <v>0</v>
      </c>
      <c r="P124" s="2619"/>
      <c r="Q124" s="1694">
        <v>0</v>
      </c>
      <c r="R124" s="1694">
        <v>0</v>
      </c>
      <c r="S124" s="1696">
        <v>0</v>
      </c>
    </row>
    <row r="125" spans="1:19" ht="24.95" customHeight="1">
      <c r="A125" s="1690" t="s">
        <v>337</v>
      </c>
      <c r="B125" s="1692" t="s">
        <v>357</v>
      </c>
      <c r="C125" s="1693" t="s">
        <v>200</v>
      </c>
      <c r="D125" s="1692" t="s">
        <v>648</v>
      </c>
      <c r="E125" s="2618" t="s">
        <v>649</v>
      </c>
      <c r="F125" s="2618"/>
      <c r="G125" s="1691" t="s">
        <v>13</v>
      </c>
      <c r="H125" s="1720">
        <v>850</v>
      </c>
      <c r="I125" s="1694">
        <v>1780825</v>
      </c>
      <c r="J125" s="1694">
        <v>0</v>
      </c>
      <c r="K125" s="1694">
        <v>0</v>
      </c>
      <c r="L125" s="1694">
        <v>0</v>
      </c>
      <c r="M125" s="1694">
        <v>0</v>
      </c>
      <c r="N125" s="1694">
        <v>1780825</v>
      </c>
      <c r="O125" s="2619">
        <v>0</v>
      </c>
      <c r="P125" s="2619"/>
      <c r="Q125" s="1694">
        <v>0</v>
      </c>
      <c r="R125" s="1694">
        <v>0</v>
      </c>
      <c r="S125" s="1696">
        <v>0</v>
      </c>
    </row>
    <row r="126" spans="1:19" ht="24.95" customHeight="1">
      <c r="A126" s="1690" t="s">
        <v>337</v>
      </c>
      <c r="B126" s="1692" t="s">
        <v>357</v>
      </c>
      <c r="C126" s="1693" t="s">
        <v>200</v>
      </c>
      <c r="D126" s="1692" t="s">
        <v>650</v>
      </c>
      <c r="E126" s="2618" t="s">
        <v>651</v>
      </c>
      <c r="F126" s="2618"/>
      <c r="G126" s="1691" t="s">
        <v>11</v>
      </c>
      <c r="H126" s="1720">
        <v>300</v>
      </c>
      <c r="I126" s="1694">
        <v>3000000</v>
      </c>
      <c r="J126" s="1694">
        <v>0</v>
      </c>
      <c r="K126" s="1694">
        <v>0</v>
      </c>
      <c r="L126" s="1694">
        <v>0</v>
      </c>
      <c r="M126" s="1694">
        <v>0</v>
      </c>
      <c r="N126" s="1694">
        <v>3000000</v>
      </c>
      <c r="O126" s="2619">
        <v>0</v>
      </c>
      <c r="P126" s="2619"/>
      <c r="Q126" s="1694">
        <v>0</v>
      </c>
      <c r="R126" s="1694">
        <v>0</v>
      </c>
      <c r="S126" s="1696">
        <v>0</v>
      </c>
    </row>
    <row r="127" spans="1:19" ht="24.95" customHeight="1">
      <c r="A127" s="1690" t="s">
        <v>337</v>
      </c>
      <c r="B127" s="1692" t="s">
        <v>357</v>
      </c>
      <c r="C127" s="1693" t="s">
        <v>200</v>
      </c>
      <c r="D127" s="1692" t="s">
        <v>650</v>
      </c>
      <c r="E127" s="2618" t="s">
        <v>651</v>
      </c>
      <c r="F127" s="2618"/>
      <c r="G127" s="1691" t="s">
        <v>12</v>
      </c>
      <c r="H127" s="1720">
        <v>300</v>
      </c>
      <c r="I127" s="1694">
        <v>3000000</v>
      </c>
      <c r="J127" s="1694">
        <v>0</v>
      </c>
      <c r="K127" s="1694">
        <v>0</v>
      </c>
      <c r="L127" s="1694">
        <v>0</v>
      </c>
      <c r="M127" s="1694">
        <v>0</v>
      </c>
      <c r="N127" s="1694">
        <v>3000000</v>
      </c>
      <c r="O127" s="2619">
        <v>0</v>
      </c>
      <c r="P127" s="2619"/>
      <c r="Q127" s="1694">
        <v>0</v>
      </c>
      <c r="R127" s="1694">
        <v>0</v>
      </c>
      <c r="S127" s="1696">
        <v>0</v>
      </c>
    </row>
    <row r="128" spans="1:19" ht="24.95" customHeight="1">
      <c r="A128" s="1721" t="s">
        <v>337</v>
      </c>
      <c r="B128" s="1722" t="s">
        <v>357</v>
      </c>
      <c r="C128" s="1723" t="s">
        <v>200</v>
      </c>
      <c r="D128" s="1722" t="s">
        <v>650</v>
      </c>
      <c r="E128" s="2622" t="s">
        <v>651</v>
      </c>
      <c r="F128" s="2622"/>
      <c r="G128" s="1724" t="s">
        <v>13</v>
      </c>
      <c r="H128" s="1725">
        <v>312</v>
      </c>
      <c r="I128" s="1726">
        <v>946287</v>
      </c>
      <c r="J128" s="1726">
        <v>0</v>
      </c>
      <c r="K128" s="1726">
        <v>0</v>
      </c>
      <c r="L128" s="1726">
        <v>0</v>
      </c>
      <c r="M128" s="1726">
        <v>0</v>
      </c>
      <c r="N128" s="1726">
        <v>946287</v>
      </c>
      <c r="O128" s="2623">
        <v>0</v>
      </c>
      <c r="P128" s="2623"/>
      <c r="Q128" s="1726">
        <v>0</v>
      </c>
      <c r="R128" s="1726">
        <v>0</v>
      </c>
      <c r="S128" s="1727">
        <v>0</v>
      </c>
    </row>
    <row r="129" spans="1:21" ht="24.95" customHeight="1">
      <c r="A129" s="1728" t="s">
        <v>337</v>
      </c>
      <c r="B129" s="1728" t="s">
        <v>357</v>
      </c>
      <c r="C129" s="1729" t="s">
        <v>200</v>
      </c>
      <c r="D129" s="1728" t="s">
        <v>654</v>
      </c>
      <c r="E129" s="1729" t="s">
        <v>657</v>
      </c>
      <c r="F129" s="1729"/>
      <c r="G129" s="1730" t="s">
        <v>11</v>
      </c>
      <c r="H129" s="1731">
        <v>120</v>
      </c>
      <c r="I129" s="1732">
        <v>4500000</v>
      </c>
      <c r="J129" s="1732"/>
      <c r="K129" s="1732">
        <v>4500000</v>
      </c>
      <c r="L129" s="1732">
        <v>0</v>
      </c>
      <c r="M129" s="1732">
        <v>0</v>
      </c>
      <c r="N129" s="1732">
        <v>0</v>
      </c>
      <c r="O129" s="1732"/>
      <c r="P129" s="1732">
        <v>0</v>
      </c>
      <c r="Q129" s="1732">
        <v>0</v>
      </c>
      <c r="R129" s="1732">
        <v>0</v>
      </c>
      <c r="S129" s="1732">
        <v>0</v>
      </c>
    </row>
    <row r="130" spans="1:21" ht="24.95" customHeight="1">
      <c r="A130" s="1728" t="s">
        <v>337</v>
      </c>
      <c r="B130" s="1728" t="s">
        <v>357</v>
      </c>
      <c r="C130" s="1729" t="s">
        <v>200</v>
      </c>
      <c r="D130" s="1728" t="s">
        <v>654</v>
      </c>
      <c r="E130" s="1729" t="s">
        <v>657</v>
      </c>
      <c r="F130" s="1729"/>
      <c r="G130" s="1730" t="s">
        <v>12</v>
      </c>
      <c r="H130" s="1731">
        <v>120</v>
      </c>
      <c r="I130" s="1732">
        <v>4500000</v>
      </c>
      <c r="J130" s="1732"/>
      <c r="K130" s="1732">
        <v>4500000</v>
      </c>
      <c r="L130" s="1732">
        <v>0</v>
      </c>
      <c r="M130" s="1732">
        <v>0</v>
      </c>
      <c r="N130" s="1732">
        <v>0</v>
      </c>
      <c r="O130" s="1732"/>
      <c r="P130" s="1732">
        <v>0</v>
      </c>
      <c r="Q130" s="1732">
        <v>0</v>
      </c>
      <c r="R130" s="1732">
        <v>0</v>
      </c>
      <c r="S130" s="1732">
        <v>0</v>
      </c>
    </row>
    <row r="131" spans="1:21" ht="24.95" customHeight="1">
      <c r="A131" s="1728" t="s">
        <v>337</v>
      </c>
      <c r="B131" s="1728" t="s">
        <v>357</v>
      </c>
      <c r="C131" s="1729" t="s">
        <v>200</v>
      </c>
      <c r="D131" s="1728" t="s">
        <v>654</v>
      </c>
      <c r="E131" s="1729" t="s">
        <v>657</v>
      </c>
      <c r="F131" s="1729"/>
      <c r="G131" s="1730" t="s">
        <v>13</v>
      </c>
      <c r="H131" s="1731">
        <v>0</v>
      </c>
      <c r="I131" s="1732">
        <v>0</v>
      </c>
      <c r="J131" s="1732"/>
      <c r="K131" s="1732">
        <v>0</v>
      </c>
      <c r="L131" s="1732">
        <v>0</v>
      </c>
      <c r="M131" s="1732">
        <v>0</v>
      </c>
      <c r="N131" s="1732">
        <v>0</v>
      </c>
      <c r="O131" s="1732"/>
      <c r="P131" s="1732">
        <v>0</v>
      </c>
      <c r="Q131" s="1732">
        <v>0</v>
      </c>
      <c r="R131" s="1732">
        <v>0</v>
      </c>
      <c r="S131" s="1732">
        <v>0</v>
      </c>
    </row>
    <row r="132" spans="1:21">
      <c r="A132" s="1728" t="s">
        <v>337</v>
      </c>
      <c r="B132" s="1728" t="s">
        <v>357</v>
      </c>
      <c r="C132" s="1729" t="s">
        <v>200</v>
      </c>
      <c r="D132" s="1733" t="s">
        <v>658</v>
      </c>
      <c r="E132" s="2620" t="s">
        <v>659</v>
      </c>
      <c r="F132" s="2620"/>
      <c r="G132" s="1730" t="s">
        <v>11</v>
      </c>
      <c r="H132" s="1731">
        <v>16</v>
      </c>
      <c r="I132" s="1734">
        <v>2000000</v>
      </c>
      <c r="J132" s="1732">
        <v>0</v>
      </c>
      <c r="K132" s="1732">
        <v>2000000</v>
      </c>
      <c r="L132" s="1732">
        <v>0</v>
      </c>
      <c r="M132" s="1732">
        <v>0</v>
      </c>
      <c r="N132" s="1732">
        <v>0</v>
      </c>
      <c r="O132" s="2621">
        <v>0</v>
      </c>
      <c r="P132" s="2621"/>
      <c r="Q132" s="1732">
        <v>0</v>
      </c>
      <c r="R132" s="1732">
        <v>0</v>
      </c>
      <c r="S132" s="1732">
        <v>0</v>
      </c>
    </row>
    <row r="133" spans="1:21">
      <c r="A133" s="1728" t="s">
        <v>337</v>
      </c>
      <c r="B133" s="1728" t="s">
        <v>357</v>
      </c>
      <c r="C133" s="1729" t="s">
        <v>200</v>
      </c>
      <c r="D133" s="1733" t="s">
        <v>660</v>
      </c>
      <c r="E133" s="2620" t="s">
        <v>661</v>
      </c>
      <c r="F133" s="2620"/>
      <c r="G133" s="1730" t="s">
        <v>12</v>
      </c>
      <c r="H133" s="1731">
        <v>16</v>
      </c>
      <c r="I133" s="1734">
        <v>2000000</v>
      </c>
      <c r="J133" s="1732">
        <v>0</v>
      </c>
      <c r="K133" s="1732">
        <v>2000000</v>
      </c>
      <c r="L133" s="1732">
        <v>0</v>
      </c>
      <c r="M133" s="1732">
        <v>0</v>
      </c>
      <c r="N133" s="1732">
        <v>0</v>
      </c>
      <c r="O133" s="2621">
        <v>0</v>
      </c>
      <c r="P133" s="2621"/>
      <c r="Q133" s="1732">
        <v>0</v>
      </c>
      <c r="R133" s="1732">
        <v>0</v>
      </c>
      <c r="S133" s="1732">
        <v>0</v>
      </c>
    </row>
    <row r="134" spans="1:21">
      <c r="A134" s="1728" t="s">
        <v>337</v>
      </c>
      <c r="B134" s="1728" t="s">
        <v>357</v>
      </c>
      <c r="C134" s="1729" t="s">
        <v>200</v>
      </c>
      <c r="D134" s="1733" t="s">
        <v>662</v>
      </c>
      <c r="E134" s="2620" t="s">
        <v>663</v>
      </c>
      <c r="F134" s="2620"/>
      <c r="G134" s="1730" t="s">
        <v>13</v>
      </c>
      <c r="H134" s="1731">
        <v>0</v>
      </c>
      <c r="I134" s="1732">
        <v>0</v>
      </c>
      <c r="J134" s="1732">
        <v>0</v>
      </c>
      <c r="K134" s="1732">
        <v>0</v>
      </c>
      <c r="L134" s="1732">
        <v>0</v>
      </c>
      <c r="M134" s="1732">
        <v>0</v>
      </c>
      <c r="N134" s="1732">
        <v>0</v>
      </c>
      <c r="O134" s="2621">
        <v>0</v>
      </c>
      <c r="P134" s="2621"/>
      <c r="Q134" s="1732">
        <v>0</v>
      </c>
      <c r="R134" s="1732">
        <v>0</v>
      </c>
      <c r="S134" s="1732">
        <v>0</v>
      </c>
    </row>
    <row r="135" spans="1:21">
      <c r="A135" s="1735"/>
      <c r="B135" s="1736"/>
      <c r="C135" s="1737"/>
      <c r="D135" s="1736"/>
      <c r="E135" s="2616" t="s">
        <v>142</v>
      </c>
      <c r="F135" s="2616"/>
      <c r="G135" s="1738" t="s">
        <v>11</v>
      </c>
      <c r="H135" s="1739"/>
      <c r="I135" s="1740">
        <v>254588000</v>
      </c>
      <c r="J135" s="1740">
        <v>0</v>
      </c>
      <c r="K135" s="1740">
        <v>6500000</v>
      </c>
      <c r="L135" s="1740">
        <v>194405000</v>
      </c>
      <c r="M135" s="1740">
        <v>30579000</v>
      </c>
      <c r="N135" s="1740">
        <v>22704000</v>
      </c>
      <c r="O135" s="2617">
        <v>0</v>
      </c>
      <c r="P135" s="2617"/>
      <c r="Q135" s="1740">
        <v>0</v>
      </c>
      <c r="R135" s="1740">
        <v>400000</v>
      </c>
      <c r="S135" s="1741">
        <v>200000</v>
      </c>
    </row>
    <row r="136" spans="1:21">
      <c r="A136" s="1690"/>
      <c r="B136" s="1692"/>
      <c r="C136" s="1693"/>
      <c r="D136" s="1692"/>
      <c r="E136" s="2618" t="s">
        <v>142</v>
      </c>
      <c r="F136" s="2618"/>
      <c r="G136" s="1691" t="s">
        <v>12</v>
      </c>
      <c r="H136" s="1720"/>
      <c r="I136" s="1694">
        <v>254788000</v>
      </c>
      <c r="J136" s="1694">
        <v>0</v>
      </c>
      <c r="K136" s="1694">
        <v>6500000</v>
      </c>
      <c r="L136" s="1694">
        <v>194405000</v>
      </c>
      <c r="M136" s="1694">
        <v>30579000</v>
      </c>
      <c r="N136" s="1694">
        <v>22704000</v>
      </c>
      <c r="O136" s="2619">
        <v>0</v>
      </c>
      <c r="P136" s="2619"/>
      <c r="Q136" s="1694">
        <v>0</v>
      </c>
      <c r="R136" s="1694">
        <v>400000</v>
      </c>
      <c r="S136" s="1696">
        <v>200000</v>
      </c>
    </row>
    <row r="137" spans="1:21">
      <c r="A137" s="1690"/>
      <c r="B137" s="1692"/>
      <c r="C137" s="1693"/>
      <c r="D137" s="1692"/>
      <c r="E137" s="2618" t="s">
        <v>142</v>
      </c>
      <c r="F137" s="2618"/>
      <c r="G137" s="1691" t="s">
        <v>13</v>
      </c>
      <c r="H137" s="1720"/>
      <c r="I137" s="1694">
        <v>67383747</v>
      </c>
      <c r="J137" s="1694">
        <v>0</v>
      </c>
      <c r="K137" s="1694">
        <v>0</v>
      </c>
      <c r="L137" s="1694">
        <v>53275713</v>
      </c>
      <c r="M137" s="1694">
        <v>8856360</v>
      </c>
      <c r="N137" s="1694">
        <v>5251674</v>
      </c>
      <c r="O137" s="2619">
        <v>0</v>
      </c>
      <c r="P137" s="2619"/>
      <c r="Q137" s="1694">
        <v>0</v>
      </c>
      <c r="R137" s="1694">
        <v>0</v>
      </c>
      <c r="S137" s="1696">
        <v>0</v>
      </c>
      <c r="T137" s="164"/>
      <c r="U137" s="1742"/>
    </row>
    <row r="141" spans="1:21">
      <c r="A141" s="1822" t="s">
        <v>99</v>
      </c>
      <c r="B141" s="1822"/>
      <c r="C141" s="1822"/>
      <c r="D141" s="1822"/>
      <c r="E141" s="1822"/>
      <c r="F141" s="1822"/>
      <c r="G141" s="1822"/>
      <c r="H141" s="1822"/>
      <c r="I141" s="1822"/>
      <c r="J141" s="1822"/>
      <c r="K141" s="1822"/>
    </row>
    <row r="142" spans="1:21" ht="15.75" thickBot="1">
      <c r="A142" s="2611" t="s">
        <v>540</v>
      </c>
      <c r="B142" s="2611"/>
      <c r="C142" s="2611"/>
      <c r="D142" s="2611"/>
      <c r="E142" s="2611"/>
      <c r="F142" s="2611"/>
      <c r="G142" s="2611"/>
      <c r="H142" s="2611"/>
      <c r="I142" s="2611"/>
      <c r="J142" s="2611"/>
      <c r="K142" s="2611"/>
      <c r="L142" s="2611"/>
      <c r="M142" s="2611"/>
      <c r="N142" s="2611"/>
      <c r="O142" s="2611"/>
      <c r="P142" s="2611"/>
      <c r="Q142" s="2611"/>
      <c r="R142" s="2611"/>
      <c r="S142" s="2611"/>
    </row>
    <row r="143" spans="1:21" ht="15.75" thickTop="1">
      <c r="A143" s="1697" t="s">
        <v>100</v>
      </c>
      <c r="B143" s="1698" t="s">
        <v>101</v>
      </c>
      <c r="C143" s="1698" t="s">
        <v>102</v>
      </c>
      <c r="D143" s="1698" t="s">
        <v>103</v>
      </c>
      <c r="E143" s="1698" t="s">
        <v>104</v>
      </c>
      <c r="F143" s="1698" t="s">
        <v>105</v>
      </c>
      <c r="G143" s="1698" t="s">
        <v>106</v>
      </c>
      <c r="H143" s="1743">
        <v>2023</v>
      </c>
      <c r="I143" s="1743">
        <v>2024</v>
      </c>
      <c r="J143" s="1743">
        <v>2025</v>
      </c>
      <c r="K143" s="1744">
        <v>2026</v>
      </c>
    </row>
    <row r="144" spans="1:21" ht="24">
      <c r="A144" s="1745" t="s">
        <v>337</v>
      </c>
      <c r="B144" s="96" t="s">
        <v>357</v>
      </c>
      <c r="C144" s="97" t="s">
        <v>200</v>
      </c>
      <c r="D144" s="96"/>
      <c r="E144" s="96" t="s">
        <v>644</v>
      </c>
      <c r="F144" s="98" t="s">
        <v>645</v>
      </c>
      <c r="G144" s="99" t="s">
        <v>107</v>
      </c>
      <c r="H144" s="100">
        <v>6880</v>
      </c>
      <c r="I144" s="100">
        <v>6880</v>
      </c>
      <c r="J144" s="100">
        <v>9100</v>
      </c>
      <c r="K144" s="1746">
        <v>9100</v>
      </c>
    </row>
    <row r="145" spans="1:11" ht="24">
      <c r="A145" s="1745" t="s">
        <v>337</v>
      </c>
      <c r="B145" s="96" t="s">
        <v>357</v>
      </c>
      <c r="C145" s="97" t="s">
        <v>200</v>
      </c>
      <c r="D145" s="96"/>
      <c r="E145" s="96" t="s">
        <v>644</v>
      </c>
      <c r="F145" s="98" t="s">
        <v>645</v>
      </c>
      <c r="G145" s="98" t="s">
        <v>108</v>
      </c>
      <c r="H145" s="100">
        <v>189476000</v>
      </c>
      <c r="I145" s="100">
        <v>198140000</v>
      </c>
      <c r="J145" s="100">
        <v>201570000</v>
      </c>
      <c r="K145" s="1747">
        <v>237868000</v>
      </c>
    </row>
    <row r="146" spans="1:11" ht="24">
      <c r="A146" s="1745" t="s">
        <v>337</v>
      </c>
      <c r="B146" s="96" t="s">
        <v>357</v>
      </c>
      <c r="C146" s="97" t="s">
        <v>200</v>
      </c>
      <c r="D146" s="96"/>
      <c r="E146" s="96" t="s">
        <v>644</v>
      </c>
      <c r="F146" s="98" t="s">
        <v>645</v>
      </c>
      <c r="G146" s="98" t="s">
        <v>109</v>
      </c>
      <c r="H146" s="100">
        <v>27540</v>
      </c>
      <c r="I146" s="100">
        <v>28799</v>
      </c>
      <c r="J146" s="100">
        <v>22151</v>
      </c>
      <c r="K146" s="1747">
        <f>K145/K144</f>
        <v>26139.340659340658</v>
      </c>
    </row>
    <row r="147" spans="1:11" ht="36">
      <c r="A147" s="1745"/>
      <c r="B147" s="96"/>
      <c r="C147" s="97"/>
      <c r="D147" s="96"/>
      <c r="E147" s="96"/>
      <c r="F147" s="101" t="s">
        <v>110</v>
      </c>
      <c r="G147" s="102"/>
      <c r="H147" s="103">
        <v>6416</v>
      </c>
      <c r="I147" s="103">
        <f>I146-H146</f>
        <v>1259</v>
      </c>
      <c r="J147" s="103">
        <f>J146-I146</f>
        <v>-6648</v>
      </c>
      <c r="K147" s="1748">
        <f>K146-J146</f>
        <v>3988.340659340658</v>
      </c>
    </row>
    <row r="148" spans="1:11" ht="24">
      <c r="A148" s="1745" t="s">
        <v>337</v>
      </c>
      <c r="B148" s="96" t="s">
        <v>357</v>
      </c>
      <c r="C148" s="97" t="s">
        <v>200</v>
      </c>
      <c r="D148" s="96"/>
      <c r="E148" s="96" t="s">
        <v>644</v>
      </c>
      <c r="F148" s="98" t="s">
        <v>645</v>
      </c>
      <c r="G148" s="99" t="s">
        <v>111</v>
      </c>
      <c r="H148" s="100">
        <v>6880</v>
      </c>
      <c r="I148" s="100">
        <v>9100</v>
      </c>
      <c r="J148" s="100">
        <v>9100</v>
      </c>
      <c r="K148" s="1747">
        <v>9100</v>
      </c>
    </row>
    <row r="149" spans="1:11" ht="24">
      <c r="A149" s="1745" t="s">
        <v>337</v>
      </c>
      <c r="B149" s="96" t="s">
        <v>357</v>
      </c>
      <c r="C149" s="97" t="s">
        <v>200</v>
      </c>
      <c r="D149" s="96"/>
      <c r="E149" s="96" t="s">
        <v>644</v>
      </c>
      <c r="F149" s="98" t="s">
        <v>645</v>
      </c>
      <c r="G149" s="98" t="s">
        <v>112</v>
      </c>
      <c r="H149" s="100">
        <v>155076000</v>
      </c>
      <c r="I149" s="100">
        <v>173565000</v>
      </c>
      <c r="J149" s="100">
        <v>201570000</v>
      </c>
      <c r="K149" s="1747">
        <v>238068000</v>
      </c>
    </row>
    <row r="150" spans="1:11" ht="24">
      <c r="A150" s="1745" t="s">
        <v>337</v>
      </c>
      <c r="B150" s="96" t="s">
        <v>357</v>
      </c>
      <c r="C150" s="97" t="s">
        <v>200</v>
      </c>
      <c r="D150" s="96"/>
      <c r="E150" s="96" t="s">
        <v>644</v>
      </c>
      <c r="F150" s="98" t="s">
        <v>645</v>
      </c>
      <c r="G150" s="98" t="s">
        <v>113</v>
      </c>
      <c r="H150" s="100">
        <v>22540</v>
      </c>
      <c r="I150" s="100">
        <f>I149/I148</f>
        <v>19073.076923076922</v>
      </c>
      <c r="J150" s="100">
        <v>22151</v>
      </c>
      <c r="K150" s="1747">
        <f>K149/K148</f>
        <v>26161.31868131868</v>
      </c>
    </row>
    <row r="151" spans="1:11" ht="36">
      <c r="A151" s="1745"/>
      <c r="B151" s="96"/>
      <c r="C151" s="97"/>
      <c r="D151" s="96"/>
      <c r="E151" s="96"/>
      <c r="F151" s="101" t="s">
        <v>114</v>
      </c>
      <c r="G151" s="102"/>
      <c r="H151" s="103">
        <v>4988</v>
      </c>
      <c r="I151" s="103">
        <f>I150-H150</f>
        <v>-3466.923076923078</v>
      </c>
      <c r="J151" s="103">
        <f>J150-I150</f>
        <v>3077.923076923078</v>
      </c>
      <c r="K151" s="1748">
        <f>K150-J150</f>
        <v>4010.3186813186803</v>
      </c>
    </row>
    <row r="152" spans="1:11" ht="24">
      <c r="A152" s="1745" t="s">
        <v>337</v>
      </c>
      <c r="B152" s="96" t="s">
        <v>357</v>
      </c>
      <c r="C152" s="97" t="s">
        <v>200</v>
      </c>
      <c r="D152" s="96"/>
      <c r="E152" s="96" t="s">
        <v>644</v>
      </c>
      <c r="F152" s="98" t="s">
        <v>645</v>
      </c>
      <c r="G152" s="99" t="s">
        <v>115</v>
      </c>
      <c r="H152" s="100">
        <v>10174</v>
      </c>
      <c r="I152" s="100">
        <v>7347</v>
      </c>
      <c r="J152" s="100">
        <v>8760</v>
      </c>
      <c r="K152" s="1747">
        <v>9100</v>
      </c>
    </row>
    <row r="153" spans="1:11" ht="24">
      <c r="A153" s="1745" t="s">
        <v>337</v>
      </c>
      <c r="B153" s="96" t="s">
        <v>357</v>
      </c>
      <c r="C153" s="97" t="s">
        <v>200</v>
      </c>
      <c r="D153" s="96"/>
      <c r="E153" s="96" t="s">
        <v>644</v>
      </c>
      <c r="F153" s="98" t="s">
        <v>645</v>
      </c>
      <c r="G153" s="98" t="s">
        <v>116</v>
      </c>
      <c r="H153" s="100">
        <v>149537023</v>
      </c>
      <c r="I153" s="100">
        <v>169489641</v>
      </c>
      <c r="J153" s="100">
        <v>194830885</v>
      </c>
      <c r="K153" s="1747">
        <v>64651635</v>
      </c>
    </row>
    <row r="154" spans="1:11" ht="24">
      <c r="A154" s="1745" t="s">
        <v>337</v>
      </c>
      <c r="B154" s="96" t="s">
        <v>357</v>
      </c>
      <c r="C154" s="97" t="s">
        <v>200</v>
      </c>
      <c r="D154" s="96"/>
      <c r="E154" s="96" t="s">
        <v>644</v>
      </c>
      <c r="F154" s="98" t="s">
        <v>645</v>
      </c>
      <c r="G154" s="98" t="s">
        <v>117</v>
      </c>
      <c r="H154" s="100">
        <f>H153/H152</f>
        <v>14697.957833693728</v>
      </c>
      <c r="I154" s="100">
        <f>I153/I152</f>
        <v>23069.231114740709</v>
      </c>
      <c r="J154" s="100">
        <f>J153/J152</f>
        <v>22240.968607305935</v>
      </c>
      <c r="K154" s="1747">
        <f>K153/K152</f>
        <v>7104.5752747252745</v>
      </c>
    </row>
    <row r="155" spans="1:11" ht="24">
      <c r="A155" s="1745"/>
      <c r="B155" s="96"/>
      <c r="C155" s="97"/>
      <c r="D155" s="96"/>
      <c r="E155" s="96"/>
      <c r="F155" s="104" t="s">
        <v>118</v>
      </c>
      <c r="G155" s="105"/>
      <c r="H155" s="106"/>
      <c r="I155" s="106">
        <f>I154-H154</f>
        <v>8371.2732810469806</v>
      </c>
      <c r="J155" s="106">
        <f>J154-I154</f>
        <v>-828.26250743477431</v>
      </c>
      <c r="K155" s="1749">
        <f>K154-J154</f>
        <v>-15136.393332580661</v>
      </c>
    </row>
    <row r="156" spans="1:11" ht="36">
      <c r="A156" s="1745" t="s">
        <v>337</v>
      </c>
      <c r="B156" s="96" t="s">
        <v>357</v>
      </c>
      <c r="C156" s="97" t="s">
        <v>200</v>
      </c>
      <c r="D156" s="96"/>
      <c r="E156" s="96" t="s">
        <v>646</v>
      </c>
      <c r="F156" s="98" t="s">
        <v>647</v>
      </c>
      <c r="G156" s="99" t="s">
        <v>107</v>
      </c>
      <c r="H156" s="100">
        <v>14</v>
      </c>
      <c r="I156" s="100">
        <v>14</v>
      </c>
      <c r="J156" s="100">
        <v>0</v>
      </c>
      <c r="K156" s="1747">
        <v>0</v>
      </c>
    </row>
    <row r="157" spans="1:11" ht="36">
      <c r="A157" s="1745" t="s">
        <v>337</v>
      </c>
      <c r="B157" s="96" t="s">
        <v>357</v>
      </c>
      <c r="C157" s="97" t="s">
        <v>200</v>
      </c>
      <c r="D157" s="96"/>
      <c r="E157" s="96" t="s">
        <v>646</v>
      </c>
      <c r="F157" s="98" t="s">
        <v>647</v>
      </c>
      <c r="G157" s="98" t="s">
        <v>108</v>
      </c>
      <c r="H157" s="100">
        <v>120000</v>
      </c>
      <c r="I157" s="100">
        <v>120000</v>
      </c>
      <c r="J157" s="100">
        <v>120000</v>
      </c>
      <c r="K157" s="1747">
        <v>120000</v>
      </c>
    </row>
    <row r="158" spans="1:11" ht="36">
      <c r="A158" s="1745" t="s">
        <v>337</v>
      </c>
      <c r="B158" s="96" t="s">
        <v>357</v>
      </c>
      <c r="C158" s="97" t="s">
        <v>200</v>
      </c>
      <c r="D158" s="96"/>
      <c r="E158" s="96" t="s">
        <v>646</v>
      </c>
      <c r="F158" s="98" t="s">
        <v>647</v>
      </c>
      <c r="G158" s="98" t="s">
        <v>109</v>
      </c>
      <c r="H158" s="100">
        <v>8571</v>
      </c>
      <c r="I158" s="100">
        <v>8571</v>
      </c>
      <c r="J158" s="100">
        <v>0</v>
      </c>
      <c r="K158" s="1747">
        <v>0</v>
      </c>
    </row>
    <row r="159" spans="1:11" ht="36">
      <c r="A159" s="1745"/>
      <c r="B159" s="96"/>
      <c r="C159" s="97"/>
      <c r="D159" s="96"/>
      <c r="E159" s="96"/>
      <c r="F159" s="101" t="s">
        <v>110</v>
      </c>
      <c r="G159" s="102"/>
      <c r="H159" s="103">
        <v>0</v>
      </c>
      <c r="I159" s="103">
        <f>I158-H158</f>
        <v>0</v>
      </c>
      <c r="J159" s="103">
        <f>J158-I158</f>
        <v>-8571</v>
      </c>
      <c r="K159" s="1748">
        <f>K158-J158</f>
        <v>0</v>
      </c>
    </row>
    <row r="160" spans="1:11" ht="36">
      <c r="A160" s="1745" t="s">
        <v>337</v>
      </c>
      <c r="B160" s="96" t="s">
        <v>357</v>
      </c>
      <c r="C160" s="97" t="s">
        <v>200</v>
      </c>
      <c r="D160" s="96"/>
      <c r="E160" s="96" t="s">
        <v>646</v>
      </c>
      <c r="F160" s="98" t="s">
        <v>647</v>
      </c>
      <c r="G160" s="99" t="s">
        <v>111</v>
      </c>
      <c r="H160" s="100">
        <v>14</v>
      </c>
      <c r="I160" s="100">
        <v>1</v>
      </c>
      <c r="J160" s="100">
        <v>0</v>
      </c>
      <c r="K160" s="1747">
        <v>0</v>
      </c>
    </row>
    <row r="161" spans="1:11" ht="36">
      <c r="A161" s="1745" t="s">
        <v>337</v>
      </c>
      <c r="B161" s="96" t="s">
        <v>357</v>
      </c>
      <c r="C161" s="97" t="s">
        <v>200</v>
      </c>
      <c r="D161" s="96"/>
      <c r="E161" s="96" t="s">
        <v>646</v>
      </c>
      <c r="F161" s="98" t="s">
        <v>647</v>
      </c>
      <c r="G161" s="98" t="s">
        <v>112</v>
      </c>
      <c r="H161" s="100">
        <v>120000</v>
      </c>
      <c r="I161" s="100">
        <v>120000</v>
      </c>
      <c r="J161" s="100">
        <v>120000</v>
      </c>
      <c r="K161" s="1747">
        <v>120000</v>
      </c>
    </row>
    <row r="162" spans="1:11" ht="36">
      <c r="A162" s="1745" t="s">
        <v>337</v>
      </c>
      <c r="B162" s="96" t="s">
        <v>357</v>
      </c>
      <c r="C162" s="97" t="s">
        <v>200</v>
      </c>
      <c r="D162" s="96"/>
      <c r="E162" s="96" t="s">
        <v>646</v>
      </c>
      <c r="F162" s="98" t="s">
        <v>647</v>
      </c>
      <c r="G162" s="98" t="s">
        <v>113</v>
      </c>
      <c r="H162" s="100">
        <v>8571</v>
      </c>
      <c r="I162" s="100">
        <v>120000</v>
      </c>
      <c r="J162" s="100">
        <v>0</v>
      </c>
      <c r="K162" s="1747">
        <v>0</v>
      </c>
    </row>
    <row r="163" spans="1:11" ht="36">
      <c r="A163" s="1745"/>
      <c r="B163" s="96"/>
      <c r="C163" s="97"/>
      <c r="D163" s="96"/>
      <c r="E163" s="96"/>
      <c r="F163" s="101" t="s">
        <v>114</v>
      </c>
      <c r="G163" s="102"/>
      <c r="H163" s="103">
        <v>0</v>
      </c>
      <c r="I163" s="103">
        <f>I162-H162</f>
        <v>111429</v>
      </c>
      <c r="J163" s="103">
        <f t="shared" ref="J163:K163" si="4">J162-I162</f>
        <v>-120000</v>
      </c>
      <c r="K163" s="103">
        <f t="shared" si="4"/>
        <v>0</v>
      </c>
    </row>
    <row r="164" spans="1:11" ht="36">
      <c r="A164" s="1745" t="s">
        <v>337</v>
      </c>
      <c r="B164" s="96" t="s">
        <v>357</v>
      </c>
      <c r="C164" s="97" t="s">
        <v>200</v>
      </c>
      <c r="D164" s="96"/>
      <c r="E164" s="96" t="s">
        <v>646</v>
      </c>
      <c r="F164" s="98" t="s">
        <v>647</v>
      </c>
      <c r="G164" s="99" t="s">
        <v>115</v>
      </c>
      <c r="H164" s="100"/>
      <c r="I164" s="100">
        <v>0</v>
      </c>
      <c r="J164" s="100">
        <v>0</v>
      </c>
      <c r="K164" s="1747">
        <v>0</v>
      </c>
    </row>
    <row r="165" spans="1:11" ht="36">
      <c r="A165" s="1745" t="s">
        <v>337</v>
      </c>
      <c r="B165" s="96" t="s">
        <v>357</v>
      </c>
      <c r="C165" s="97" t="s">
        <v>200</v>
      </c>
      <c r="D165" s="96"/>
      <c r="E165" s="96" t="s">
        <v>646</v>
      </c>
      <c r="F165" s="98" t="s">
        <v>647</v>
      </c>
      <c r="G165" s="98" t="s">
        <v>116</v>
      </c>
      <c r="H165" s="100">
        <v>96993</v>
      </c>
      <c r="I165" s="100">
        <v>99000</v>
      </c>
      <c r="J165" s="100">
        <v>83160</v>
      </c>
      <c r="K165" s="1747">
        <v>5000</v>
      </c>
    </row>
    <row r="166" spans="1:11" ht="36">
      <c r="A166" s="1745" t="s">
        <v>337</v>
      </c>
      <c r="B166" s="96" t="s">
        <v>357</v>
      </c>
      <c r="C166" s="97" t="s">
        <v>200</v>
      </c>
      <c r="D166" s="96"/>
      <c r="E166" s="96" t="s">
        <v>646</v>
      </c>
      <c r="F166" s="98" t="s">
        <v>647</v>
      </c>
      <c r="G166" s="98" t="s">
        <v>117</v>
      </c>
      <c r="H166" s="100">
        <v>96993</v>
      </c>
      <c r="I166" s="100"/>
      <c r="J166" s="100">
        <v>0</v>
      </c>
      <c r="K166" s="1747">
        <v>0</v>
      </c>
    </row>
    <row r="167" spans="1:11" ht="24">
      <c r="A167" s="1745"/>
      <c r="B167" s="96"/>
      <c r="C167" s="97"/>
      <c r="D167" s="96"/>
      <c r="E167" s="96"/>
      <c r="F167" s="104" t="s">
        <v>118</v>
      </c>
      <c r="G167" s="105"/>
      <c r="H167" s="106"/>
      <c r="I167" s="106"/>
      <c r="J167" s="106"/>
      <c r="K167" s="1749"/>
    </row>
    <row r="168" spans="1:11" ht="24">
      <c r="A168" s="1745" t="s">
        <v>337</v>
      </c>
      <c r="B168" s="96" t="s">
        <v>357</v>
      </c>
      <c r="C168" s="97" t="s">
        <v>200</v>
      </c>
      <c r="D168" s="96"/>
      <c r="E168" s="96" t="s">
        <v>648</v>
      </c>
      <c r="F168" s="98" t="s">
        <v>649</v>
      </c>
      <c r="G168" s="99" t="s">
        <v>107</v>
      </c>
      <c r="H168" s="100">
        <v>790</v>
      </c>
      <c r="I168" s="100">
        <v>790</v>
      </c>
      <c r="J168" s="100">
        <v>790</v>
      </c>
      <c r="K168" s="1747">
        <v>850</v>
      </c>
    </row>
    <row r="169" spans="1:11" ht="24">
      <c r="A169" s="1745" t="s">
        <v>337</v>
      </c>
      <c r="B169" s="96" t="s">
        <v>357</v>
      </c>
      <c r="C169" s="97" t="s">
        <v>200</v>
      </c>
      <c r="D169" s="96"/>
      <c r="E169" s="96" t="s">
        <v>648</v>
      </c>
      <c r="F169" s="98" t="s">
        <v>649</v>
      </c>
      <c r="G169" s="98" t="s">
        <v>108</v>
      </c>
      <c r="H169" s="100">
        <v>7100000</v>
      </c>
      <c r="I169" s="100">
        <v>7100000</v>
      </c>
      <c r="J169" s="100">
        <v>7100000</v>
      </c>
      <c r="K169" s="1747">
        <v>7100000</v>
      </c>
    </row>
    <row r="170" spans="1:11" ht="24">
      <c r="A170" s="1745" t="s">
        <v>337</v>
      </c>
      <c r="B170" s="96" t="s">
        <v>357</v>
      </c>
      <c r="C170" s="97" t="s">
        <v>200</v>
      </c>
      <c r="D170" s="96"/>
      <c r="E170" s="96" t="s">
        <v>648</v>
      </c>
      <c r="F170" s="98" t="s">
        <v>649</v>
      </c>
      <c r="G170" s="98" t="s">
        <v>109</v>
      </c>
      <c r="H170" s="100">
        <v>8987</v>
      </c>
      <c r="I170" s="100">
        <v>8987</v>
      </c>
      <c r="J170" s="100">
        <v>8987</v>
      </c>
      <c r="K170" s="1747">
        <v>8353</v>
      </c>
    </row>
    <row r="171" spans="1:11" ht="36">
      <c r="A171" s="1745"/>
      <c r="B171" s="96"/>
      <c r="C171" s="97"/>
      <c r="D171" s="96"/>
      <c r="E171" s="96"/>
      <c r="F171" s="101" t="s">
        <v>110</v>
      </c>
      <c r="G171" s="102"/>
      <c r="H171" s="103">
        <v>0</v>
      </c>
      <c r="I171" s="103">
        <f>I170-H170</f>
        <v>0</v>
      </c>
      <c r="J171" s="103">
        <f>J170-I170</f>
        <v>0</v>
      </c>
      <c r="K171" s="1748">
        <f>K170-J170</f>
        <v>-634</v>
      </c>
    </row>
    <row r="172" spans="1:11" ht="24">
      <c r="A172" s="1745" t="s">
        <v>337</v>
      </c>
      <c r="B172" s="96" t="s">
        <v>357</v>
      </c>
      <c r="C172" s="97" t="s">
        <v>200</v>
      </c>
      <c r="D172" s="96"/>
      <c r="E172" s="96" t="s">
        <v>648</v>
      </c>
      <c r="F172" s="98" t="s">
        <v>649</v>
      </c>
      <c r="G172" s="99" t="s">
        <v>111</v>
      </c>
      <c r="H172" s="100">
        <v>790</v>
      </c>
      <c r="I172" s="100">
        <v>790</v>
      </c>
      <c r="J172" s="100">
        <v>790</v>
      </c>
      <c r="K172" s="1747">
        <v>850</v>
      </c>
    </row>
    <row r="173" spans="1:11" ht="24">
      <c r="A173" s="1745" t="s">
        <v>337</v>
      </c>
      <c r="B173" s="96" t="s">
        <v>357</v>
      </c>
      <c r="C173" s="97" t="s">
        <v>200</v>
      </c>
      <c r="D173" s="96"/>
      <c r="E173" s="96" t="s">
        <v>648</v>
      </c>
      <c r="F173" s="98" t="s">
        <v>649</v>
      </c>
      <c r="G173" s="98" t="s">
        <v>112</v>
      </c>
      <c r="H173" s="100">
        <v>7100000</v>
      </c>
      <c r="I173" s="100">
        <v>7100000</v>
      </c>
      <c r="J173" s="100">
        <v>7100000</v>
      </c>
      <c r="K173" s="1747">
        <v>7100000</v>
      </c>
    </row>
    <row r="174" spans="1:11" ht="24">
      <c r="A174" s="1745" t="s">
        <v>337</v>
      </c>
      <c r="B174" s="96" t="s">
        <v>357</v>
      </c>
      <c r="C174" s="97" t="s">
        <v>200</v>
      </c>
      <c r="D174" s="96"/>
      <c r="E174" s="96" t="s">
        <v>648</v>
      </c>
      <c r="F174" s="98" t="s">
        <v>649</v>
      </c>
      <c r="G174" s="98" t="s">
        <v>113</v>
      </c>
      <c r="H174" s="100">
        <v>8987</v>
      </c>
      <c r="I174" s="100">
        <v>8987</v>
      </c>
      <c r="J174" s="100">
        <v>8987.3417721518981</v>
      </c>
      <c r="K174" s="1747">
        <f>K173/K172</f>
        <v>8352.9411764705874</v>
      </c>
    </row>
    <row r="175" spans="1:11" ht="36">
      <c r="A175" s="1745"/>
      <c r="B175" s="96"/>
      <c r="C175" s="97"/>
      <c r="D175" s="96"/>
      <c r="E175" s="96"/>
      <c r="F175" s="101" t="s">
        <v>114</v>
      </c>
      <c r="G175" s="102"/>
      <c r="H175" s="103">
        <v>0</v>
      </c>
      <c r="I175" s="103">
        <f>I174-H174</f>
        <v>0</v>
      </c>
      <c r="J175" s="103">
        <f>J174-I174</f>
        <v>0.3417721518981125</v>
      </c>
      <c r="K175" s="1748">
        <f>K174-J174</f>
        <v>-634.40059568131073</v>
      </c>
    </row>
    <row r="176" spans="1:11" ht="24">
      <c r="A176" s="1745" t="s">
        <v>337</v>
      </c>
      <c r="B176" s="96" t="s">
        <v>357</v>
      </c>
      <c r="C176" s="97" t="s">
        <v>200</v>
      </c>
      <c r="D176" s="96"/>
      <c r="E176" s="96" t="s">
        <v>648</v>
      </c>
      <c r="F176" s="98" t="s">
        <v>649</v>
      </c>
      <c r="G176" s="99" t="s">
        <v>115</v>
      </c>
      <c r="H176" s="100">
        <v>779</v>
      </c>
      <c r="I176" s="100">
        <v>621</v>
      </c>
      <c r="J176" s="100">
        <v>698</v>
      </c>
      <c r="K176" s="1747">
        <v>850</v>
      </c>
    </row>
    <row r="177" spans="1:11" ht="24">
      <c r="A177" s="1745" t="s">
        <v>337</v>
      </c>
      <c r="B177" s="96" t="s">
        <v>357</v>
      </c>
      <c r="C177" s="97" t="s">
        <v>200</v>
      </c>
      <c r="D177" s="96"/>
      <c r="E177" s="96" t="s">
        <v>648</v>
      </c>
      <c r="F177" s="98" t="s">
        <v>649</v>
      </c>
      <c r="G177" s="98" t="s">
        <v>116</v>
      </c>
      <c r="H177" s="100">
        <v>6913604</v>
      </c>
      <c r="I177" s="100">
        <v>6340269</v>
      </c>
      <c r="J177" s="100">
        <v>5895843</v>
      </c>
      <c r="K177" s="1747">
        <v>1780825</v>
      </c>
    </row>
    <row r="178" spans="1:11" ht="24">
      <c r="A178" s="1745" t="s">
        <v>337</v>
      </c>
      <c r="B178" s="96" t="s">
        <v>357</v>
      </c>
      <c r="C178" s="97" t="s">
        <v>200</v>
      </c>
      <c r="D178" s="96"/>
      <c r="E178" s="96" t="s">
        <v>648</v>
      </c>
      <c r="F178" s="98" t="s">
        <v>649</v>
      </c>
      <c r="G178" s="98" t="s">
        <v>117</v>
      </c>
      <c r="H178" s="100">
        <f>H177/H176</f>
        <v>8874.9730423620022</v>
      </c>
      <c r="I178" s="100">
        <f>I177/I176</f>
        <v>10209.772946859903</v>
      </c>
      <c r="J178" s="100">
        <f>J177/J176</f>
        <v>8446.7664756446993</v>
      </c>
      <c r="K178" s="1747">
        <f>K177/K176</f>
        <v>2095.0882352941176</v>
      </c>
    </row>
    <row r="179" spans="1:11" ht="24">
      <c r="A179" s="1745"/>
      <c r="B179" s="96"/>
      <c r="C179" s="97"/>
      <c r="D179" s="96"/>
      <c r="E179" s="96"/>
      <c r="F179" s="104" t="s">
        <v>118</v>
      </c>
      <c r="G179" s="105"/>
      <c r="H179" s="106"/>
      <c r="I179" s="106">
        <f>I178-H178</f>
        <v>1334.7999044979006</v>
      </c>
      <c r="J179" s="106">
        <f>J178-I178</f>
        <v>-1763.0064712152034</v>
      </c>
      <c r="K179" s="1749">
        <f>K178-J178</f>
        <v>-6351.6782403505822</v>
      </c>
    </row>
    <row r="180" spans="1:11" ht="24">
      <c r="A180" s="1745" t="s">
        <v>337</v>
      </c>
      <c r="B180" s="96" t="s">
        <v>357</v>
      </c>
      <c r="C180" s="97" t="s">
        <v>200</v>
      </c>
      <c r="D180" s="96"/>
      <c r="E180" s="96" t="s">
        <v>650</v>
      </c>
      <c r="F180" s="98" t="s">
        <v>651</v>
      </c>
      <c r="G180" s="99" t="s">
        <v>107</v>
      </c>
      <c r="H180" s="100">
        <v>247</v>
      </c>
      <c r="I180" s="100">
        <v>186</v>
      </c>
      <c r="J180" s="100">
        <v>300</v>
      </c>
      <c r="K180" s="1747">
        <v>300</v>
      </c>
    </row>
    <row r="181" spans="1:11" ht="24">
      <c r="A181" s="1745" t="s">
        <v>337</v>
      </c>
      <c r="B181" s="96" t="s">
        <v>357</v>
      </c>
      <c r="C181" s="97" t="s">
        <v>200</v>
      </c>
      <c r="D181" s="96"/>
      <c r="E181" s="96" t="s">
        <v>650</v>
      </c>
      <c r="F181" s="98" t="s">
        <v>651</v>
      </c>
      <c r="G181" s="98" t="s">
        <v>108</v>
      </c>
      <c r="H181" s="100">
        <v>2700000</v>
      </c>
      <c r="I181" s="100">
        <v>2700000</v>
      </c>
      <c r="J181" s="100">
        <v>3000000</v>
      </c>
      <c r="K181" s="1747">
        <v>3000000</v>
      </c>
    </row>
    <row r="182" spans="1:11" ht="24">
      <c r="A182" s="1745" t="s">
        <v>337</v>
      </c>
      <c r="B182" s="96" t="s">
        <v>357</v>
      </c>
      <c r="C182" s="97" t="s">
        <v>200</v>
      </c>
      <c r="D182" s="96"/>
      <c r="E182" s="96" t="s">
        <v>650</v>
      </c>
      <c r="F182" s="98" t="s">
        <v>651</v>
      </c>
      <c r="G182" s="98" t="s">
        <v>109</v>
      </c>
      <c r="H182" s="100">
        <v>14516</v>
      </c>
      <c r="I182" s="100">
        <f>I181/I180</f>
        <v>14516.129032258064</v>
      </c>
      <c r="J182" s="100">
        <f>J181/J180</f>
        <v>10000</v>
      </c>
      <c r="K182" s="1747">
        <f>K181/K180</f>
        <v>10000</v>
      </c>
    </row>
    <row r="183" spans="1:11" ht="36">
      <c r="A183" s="1745"/>
      <c r="B183" s="96"/>
      <c r="C183" s="97"/>
      <c r="D183" s="96"/>
      <c r="E183" s="96"/>
      <c r="F183" s="101" t="s">
        <v>110</v>
      </c>
      <c r="G183" s="102"/>
      <c r="H183" s="103">
        <v>0</v>
      </c>
      <c r="I183" s="103">
        <f>I182-H182</f>
        <v>0.12903225806439877</v>
      </c>
      <c r="J183" s="103">
        <f>J182-I182</f>
        <v>-4516.1290322580644</v>
      </c>
      <c r="K183" s="1748">
        <f>K182-J182</f>
        <v>0</v>
      </c>
    </row>
    <row r="184" spans="1:11" ht="24">
      <c r="A184" s="1745" t="s">
        <v>337</v>
      </c>
      <c r="B184" s="96" t="s">
        <v>357</v>
      </c>
      <c r="C184" s="97" t="s">
        <v>200</v>
      </c>
      <c r="D184" s="96"/>
      <c r="E184" s="96" t="s">
        <v>650</v>
      </c>
      <c r="F184" s="98" t="s">
        <v>651</v>
      </c>
      <c r="G184" s="99" t="s">
        <v>111</v>
      </c>
      <c r="H184" s="100">
        <v>247</v>
      </c>
      <c r="I184" s="100">
        <v>300</v>
      </c>
      <c r="J184" s="100">
        <v>300</v>
      </c>
      <c r="K184" s="1747">
        <v>300</v>
      </c>
    </row>
    <row r="185" spans="1:11" ht="24">
      <c r="A185" s="1745" t="s">
        <v>337</v>
      </c>
      <c r="B185" s="96" t="s">
        <v>357</v>
      </c>
      <c r="C185" s="97" t="s">
        <v>200</v>
      </c>
      <c r="D185" s="96"/>
      <c r="E185" s="96" t="s">
        <v>650</v>
      </c>
      <c r="F185" s="98" t="s">
        <v>651</v>
      </c>
      <c r="G185" s="98" t="s">
        <v>112</v>
      </c>
      <c r="H185" s="100">
        <v>2700000</v>
      </c>
      <c r="I185" s="100">
        <v>2700000</v>
      </c>
      <c r="J185" s="100">
        <v>3000000</v>
      </c>
      <c r="K185" s="1747">
        <v>3000000</v>
      </c>
    </row>
    <row r="186" spans="1:11" ht="24">
      <c r="A186" s="1745" t="s">
        <v>337</v>
      </c>
      <c r="B186" s="96" t="s">
        <v>357</v>
      </c>
      <c r="C186" s="97" t="s">
        <v>200</v>
      </c>
      <c r="D186" s="96"/>
      <c r="E186" s="96" t="s">
        <v>650</v>
      </c>
      <c r="F186" s="98" t="s">
        <v>651</v>
      </c>
      <c r="G186" s="98" t="s">
        <v>113</v>
      </c>
      <c r="H186" s="100">
        <f>H185/H184</f>
        <v>10931.174089068825</v>
      </c>
      <c r="I186" s="100">
        <f>I185/I184</f>
        <v>9000</v>
      </c>
      <c r="J186" s="100">
        <v>10000</v>
      </c>
      <c r="K186" s="1747">
        <f>K185/K184</f>
        <v>10000</v>
      </c>
    </row>
    <row r="187" spans="1:11" ht="36">
      <c r="A187" s="1745"/>
      <c r="B187" s="96"/>
      <c r="C187" s="97"/>
      <c r="D187" s="96"/>
      <c r="E187" s="96"/>
      <c r="F187" s="101" t="s">
        <v>114</v>
      </c>
      <c r="G187" s="102"/>
      <c r="H187" s="103">
        <v>0</v>
      </c>
      <c r="I187" s="103">
        <f>I186-H186</f>
        <v>-1931.1740890688252</v>
      </c>
      <c r="J187" s="103">
        <f>J186-I186</f>
        <v>1000</v>
      </c>
      <c r="K187" s="1748">
        <f>K186-J186</f>
        <v>0</v>
      </c>
    </row>
    <row r="188" spans="1:11" ht="24">
      <c r="A188" s="1745" t="s">
        <v>337</v>
      </c>
      <c r="B188" s="96" t="s">
        <v>357</v>
      </c>
      <c r="C188" s="97" t="s">
        <v>200</v>
      </c>
      <c r="D188" s="96"/>
      <c r="E188" s="96" t="s">
        <v>650</v>
      </c>
      <c r="F188" s="98" t="s">
        <v>651</v>
      </c>
      <c r="G188" s="99" t="s">
        <v>115</v>
      </c>
      <c r="H188" s="100">
        <v>247</v>
      </c>
      <c r="I188" s="100">
        <v>268</v>
      </c>
      <c r="J188" s="100">
        <v>312</v>
      </c>
      <c r="K188" s="1747">
        <v>312</v>
      </c>
    </row>
    <row r="189" spans="1:11" ht="24">
      <c r="A189" s="1745" t="s">
        <v>337</v>
      </c>
      <c r="B189" s="96" t="s">
        <v>357</v>
      </c>
      <c r="C189" s="97" t="s">
        <v>200</v>
      </c>
      <c r="D189" s="96"/>
      <c r="E189" s="96" t="s">
        <v>650</v>
      </c>
      <c r="F189" s="98" t="s">
        <v>651</v>
      </c>
      <c r="G189" s="98" t="s">
        <v>116</v>
      </c>
      <c r="H189" s="100">
        <v>2693382</v>
      </c>
      <c r="I189" s="100">
        <v>2696070</v>
      </c>
      <c r="J189" s="100">
        <v>2459116</v>
      </c>
      <c r="K189" s="1747">
        <v>946287</v>
      </c>
    </row>
    <row r="190" spans="1:11" ht="24">
      <c r="A190" s="1745" t="s">
        <v>337</v>
      </c>
      <c r="B190" s="96" t="s">
        <v>357</v>
      </c>
      <c r="C190" s="97" t="s">
        <v>200</v>
      </c>
      <c r="D190" s="96"/>
      <c r="E190" s="96" t="s">
        <v>650</v>
      </c>
      <c r="F190" s="98" t="s">
        <v>651</v>
      </c>
      <c r="G190" s="98" t="s">
        <v>117</v>
      </c>
      <c r="H190" s="100">
        <f>H189/H188</f>
        <v>10904.380566801619</v>
      </c>
      <c r="I190" s="100">
        <f>I189/I188</f>
        <v>10059.962686567163</v>
      </c>
      <c r="J190" s="100">
        <f>J189/J188</f>
        <v>7881.7820512820517</v>
      </c>
      <c r="K190" s="1747">
        <f>K189/K188</f>
        <v>3032.9711538461538</v>
      </c>
    </row>
    <row r="191" spans="1:11" ht="24">
      <c r="A191" s="1745"/>
      <c r="B191" s="96"/>
      <c r="C191" s="97"/>
      <c r="D191" s="96"/>
      <c r="E191" s="96"/>
      <c r="F191" s="104" t="s">
        <v>118</v>
      </c>
      <c r="G191" s="105"/>
      <c r="H191" s="106"/>
      <c r="I191" s="106">
        <f>I190-H190</f>
        <v>-844.41788023445588</v>
      </c>
      <c r="J191" s="106">
        <f>J190-I190</f>
        <v>-2178.1806352851117</v>
      </c>
      <c r="K191" s="1749">
        <f>K190-J190</f>
        <v>-4848.8108974358984</v>
      </c>
    </row>
    <row r="192" spans="1:11" ht="24">
      <c r="A192" s="1745" t="s">
        <v>337</v>
      </c>
      <c r="B192" s="96" t="s">
        <v>357</v>
      </c>
      <c r="C192" s="97" t="s">
        <v>200</v>
      </c>
      <c r="D192" s="96"/>
      <c r="E192" s="96" t="s">
        <v>664</v>
      </c>
      <c r="F192" s="98" t="s">
        <v>665</v>
      </c>
      <c r="G192" s="99" t="s">
        <v>107</v>
      </c>
      <c r="H192" s="100">
        <v>0</v>
      </c>
      <c r="I192" s="100">
        <v>0</v>
      </c>
      <c r="J192" s="100"/>
      <c r="K192" s="1747"/>
    </row>
    <row r="193" spans="1:11" ht="24">
      <c r="A193" s="1745" t="s">
        <v>337</v>
      </c>
      <c r="B193" s="96" t="s">
        <v>357</v>
      </c>
      <c r="C193" s="97" t="s">
        <v>200</v>
      </c>
      <c r="D193" s="96"/>
      <c r="E193" s="96" t="s">
        <v>664</v>
      </c>
      <c r="F193" s="98" t="s">
        <v>665</v>
      </c>
      <c r="G193" s="98" t="s">
        <v>108</v>
      </c>
      <c r="H193" s="100">
        <v>0</v>
      </c>
      <c r="I193" s="100">
        <v>0</v>
      </c>
      <c r="J193" s="100">
        <v>0</v>
      </c>
      <c r="K193" s="1747">
        <v>0</v>
      </c>
    </row>
    <row r="194" spans="1:11" ht="24">
      <c r="A194" s="1745" t="s">
        <v>337</v>
      </c>
      <c r="B194" s="96" t="s">
        <v>357</v>
      </c>
      <c r="C194" s="97" t="s">
        <v>200</v>
      </c>
      <c r="D194" s="96"/>
      <c r="E194" s="96" t="s">
        <v>664</v>
      </c>
      <c r="F194" s="98" t="s">
        <v>665</v>
      </c>
      <c r="G194" s="98" t="s">
        <v>109</v>
      </c>
      <c r="H194" s="100"/>
      <c r="I194" s="100"/>
      <c r="J194" s="100">
        <v>0</v>
      </c>
      <c r="K194" s="1747">
        <v>0</v>
      </c>
    </row>
    <row r="195" spans="1:11" ht="36">
      <c r="A195" s="1745"/>
      <c r="B195" s="96"/>
      <c r="C195" s="97"/>
      <c r="D195" s="96"/>
      <c r="E195" s="96"/>
      <c r="F195" s="101" t="s">
        <v>110</v>
      </c>
      <c r="G195" s="102"/>
      <c r="H195" s="103"/>
      <c r="I195" s="103"/>
      <c r="J195" s="103"/>
      <c r="K195" s="1748"/>
    </row>
    <row r="196" spans="1:11" ht="24">
      <c r="A196" s="1745" t="s">
        <v>337</v>
      </c>
      <c r="B196" s="96" t="s">
        <v>357</v>
      </c>
      <c r="C196" s="97" t="s">
        <v>200</v>
      </c>
      <c r="D196" s="96"/>
      <c r="E196" s="96" t="s">
        <v>664</v>
      </c>
      <c r="F196" s="98" t="s">
        <v>665</v>
      </c>
      <c r="G196" s="99" t="s">
        <v>111</v>
      </c>
      <c r="H196" s="100">
        <v>0</v>
      </c>
      <c r="I196" s="100">
        <v>0</v>
      </c>
      <c r="J196" s="100"/>
      <c r="K196" s="1747"/>
    </row>
    <row r="197" spans="1:11" ht="24">
      <c r="A197" s="1745" t="s">
        <v>337</v>
      </c>
      <c r="B197" s="96" t="s">
        <v>357</v>
      </c>
      <c r="C197" s="97" t="s">
        <v>200</v>
      </c>
      <c r="D197" s="96"/>
      <c r="E197" s="96" t="s">
        <v>664</v>
      </c>
      <c r="F197" s="98" t="s">
        <v>665</v>
      </c>
      <c r="G197" s="98" t="s">
        <v>112</v>
      </c>
      <c r="H197" s="100">
        <v>0</v>
      </c>
      <c r="I197" s="100">
        <v>0</v>
      </c>
      <c r="J197" s="100">
        <v>0</v>
      </c>
      <c r="K197" s="1747">
        <v>0</v>
      </c>
    </row>
    <row r="198" spans="1:11" ht="24">
      <c r="A198" s="1745" t="s">
        <v>337</v>
      </c>
      <c r="B198" s="96" t="s">
        <v>357</v>
      </c>
      <c r="C198" s="97" t="s">
        <v>200</v>
      </c>
      <c r="D198" s="96"/>
      <c r="E198" s="96" t="s">
        <v>664</v>
      </c>
      <c r="F198" s="98" t="s">
        <v>665</v>
      </c>
      <c r="G198" s="98" t="s">
        <v>113</v>
      </c>
      <c r="H198" s="100"/>
      <c r="I198" s="100"/>
      <c r="J198" s="100">
        <v>0</v>
      </c>
      <c r="K198" s="1747">
        <v>0</v>
      </c>
    </row>
    <row r="199" spans="1:11" ht="36">
      <c r="A199" s="1745"/>
      <c r="B199" s="96"/>
      <c r="C199" s="97"/>
      <c r="D199" s="96"/>
      <c r="E199" s="96"/>
      <c r="F199" s="101" t="s">
        <v>114</v>
      </c>
      <c r="G199" s="102"/>
      <c r="H199" s="103"/>
      <c r="I199" s="103"/>
      <c r="J199" s="103"/>
      <c r="K199" s="1748"/>
    </row>
    <row r="200" spans="1:11" ht="24">
      <c r="A200" s="1745" t="s">
        <v>337</v>
      </c>
      <c r="B200" s="96" t="s">
        <v>357</v>
      </c>
      <c r="C200" s="97" t="s">
        <v>200</v>
      </c>
      <c r="D200" s="96"/>
      <c r="E200" s="96" t="s">
        <v>664</v>
      </c>
      <c r="F200" s="98" t="s">
        <v>665</v>
      </c>
      <c r="G200" s="99" t="s">
        <v>115</v>
      </c>
      <c r="H200" s="100"/>
      <c r="I200" s="100">
        <v>0</v>
      </c>
      <c r="J200" s="100"/>
      <c r="K200" s="1747"/>
    </row>
    <row r="201" spans="1:11" ht="24">
      <c r="A201" s="1745" t="s">
        <v>337</v>
      </c>
      <c r="B201" s="96" t="s">
        <v>357</v>
      </c>
      <c r="C201" s="97" t="s">
        <v>200</v>
      </c>
      <c r="D201" s="96"/>
      <c r="E201" s="96" t="s">
        <v>664</v>
      </c>
      <c r="F201" s="98" t="s">
        <v>665</v>
      </c>
      <c r="G201" s="98" t="s">
        <v>116</v>
      </c>
      <c r="H201" s="100">
        <v>0</v>
      </c>
      <c r="I201" s="100">
        <v>0</v>
      </c>
      <c r="J201" s="100">
        <v>0</v>
      </c>
      <c r="K201" s="1747">
        <v>0</v>
      </c>
    </row>
    <row r="202" spans="1:11" ht="24">
      <c r="A202" s="1745" t="s">
        <v>337</v>
      </c>
      <c r="B202" s="96" t="s">
        <v>357</v>
      </c>
      <c r="C202" s="97" t="s">
        <v>200</v>
      </c>
      <c r="D202" s="96"/>
      <c r="E202" s="96" t="s">
        <v>664</v>
      </c>
      <c r="F202" s="98" t="s">
        <v>665</v>
      </c>
      <c r="G202" s="98" t="s">
        <v>117</v>
      </c>
      <c r="H202" s="100">
        <v>0</v>
      </c>
      <c r="I202" s="100"/>
      <c r="J202" s="100">
        <v>0</v>
      </c>
      <c r="K202" s="1747">
        <v>0</v>
      </c>
    </row>
    <row r="203" spans="1:11" ht="24">
      <c r="A203" s="1745"/>
      <c r="B203" s="96"/>
      <c r="C203" s="97"/>
      <c r="D203" s="96"/>
      <c r="E203" s="96"/>
      <c r="F203" s="104" t="s">
        <v>118</v>
      </c>
      <c r="G203" s="105"/>
      <c r="H203" s="106"/>
      <c r="I203" s="106"/>
      <c r="J203" s="106"/>
      <c r="K203" s="1749"/>
    </row>
    <row r="204" spans="1:11">
      <c r="A204" s="1745" t="s">
        <v>337</v>
      </c>
      <c r="B204" s="96" t="s">
        <v>357</v>
      </c>
      <c r="C204" s="97" t="s">
        <v>200</v>
      </c>
      <c r="D204" s="96"/>
      <c r="E204" s="96" t="s">
        <v>654</v>
      </c>
      <c r="F204" s="98" t="s">
        <v>201</v>
      </c>
      <c r="G204" s="99" t="s">
        <v>107</v>
      </c>
      <c r="H204" s="100"/>
      <c r="I204" s="100">
        <v>0</v>
      </c>
      <c r="J204" s="100">
        <v>5</v>
      </c>
      <c r="K204" s="1747">
        <v>120</v>
      </c>
    </row>
    <row r="205" spans="1:11">
      <c r="A205" s="1745" t="s">
        <v>337</v>
      </c>
      <c r="B205" s="96" t="s">
        <v>357</v>
      </c>
      <c r="C205" s="97" t="s">
        <v>200</v>
      </c>
      <c r="D205" s="96"/>
      <c r="E205" s="96" t="s">
        <v>654</v>
      </c>
      <c r="F205" s="98" t="s">
        <v>201</v>
      </c>
      <c r="G205" s="98" t="s">
        <v>108</v>
      </c>
      <c r="H205" s="100">
        <v>0</v>
      </c>
      <c r="I205" s="100">
        <v>0</v>
      </c>
      <c r="J205" s="100">
        <v>200000</v>
      </c>
      <c r="K205" s="1747">
        <v>4500000</v>
      </c>
    </row>
    <row r="206" spans="1:11">
      <c r="A206" s="1745" t="s">
        <v>337</v>
      </c>
      <c r="B206" s="96" t="s">
        <v>357</v>
      </c>
      <c r="C206" s="97" t="s">
        <v>200</v>
      </c>
      <c r="D206" s="96"/>
      <c r="E206" s="96" t="s">
        <v>654</v>
      </c>
      <c r="F206" s="98" t="s">
        <v>201</v>
      </c>
      <c r="G206" s="98" t="s">
        <v>109</v>
      </c>
      <c r="H206" s="100">
        <v>0</v>
      </c>
      <c r="I206" s="100"/>
      <c r="J206" s="100">
        <v>40000</v>
      </c>
      <c r="K206" s="1747">
        <f>K205/K204</f>
        <v>37500</v>
      </c>
    </row>
    <row r="207" spans="1:11" ht="36">
      <c r="A207" s="1745"/>
      <c r="B207" s="96"/>
      <c r="C207" s="97"/>
      <c r="D207" s="96"/>
      <c r="E207" s="96"/>
      <c r="F207" s="101" t="s">
        <v>110</v>
      </c>
      <c r="G207" s="102"/>
      <c r="H207" s="103"/>
      <c r="I207" s="103"/>
      <c r="J207" s="103">
        <f>J206-I206</f>
        <v>40000</v>
      </c>
      <c r="K207" s="1748">
        <f>K206-J206</f>
        <v>-2500</v>
      </c>
    </row>
    <row r="208" spans="1:11">
      <c r="A208" s="1745" t="s">
        <v>337</v>
      </c>
      <c r="B208" s="96" t="s">
        <v>357</v>
      </c>
      <c r="C208" s="97" t="s">
        <v>200</v>
      </c>
      <c r="D208" s="96"/>
      <c r="E208" s="96" t="s">
        <v>654</v>
      </c>
      <c r="F208" s="98" t="s">
        <v>201</v>
      </c>
      <c r="G208" s="99" t="s">
        <v>111</v>
      </c>
      <c r="H208" s="100"/>
      <c r="I208" s="100">
        <v>0</v>
      </c>
      <c r="J208" s="100">
        <v>5</v>
      </c>
      <c r="K208" s="1747">
        <v>120</v>
      </c>
    </row>
    <row r="209" spans="1:11">
      <c r="A209" s="1745" t="s">
        <v>337</v>
      </c>
      <c r="B209" s="96" t="s">
        <v>357</v>
      </c>
      <c r="C209" s="97" t="s">
        <v>200</v>
      </c>
      <c r="D209" s="96"/>
      <c r="E209" s="96" t="s">
        <v>654</v>
      </c>
      <c r="F209" s="98" t="s">
        <v>201</v>
      </c>
      <c r="G209" s="98" t="s">
        <v>112</v>
      </c>
      <c r="H209" s="100">
        <v>0</v>
      </c>
      <c r="I209" s="100">
        <v>0</v>
      </c>
      <c r="J209" s="100">
        <v>200000</v>
      </c>
      <c r="K209" s="1747">
        <v>4500000</v>
      </c>
    </row>
    <row r="210" spans="1:11">
      <c r="A210" s="1745" t="s">
        <v>337</v>
      </c>
      <c r="B210" s="96" t="s">
        <v>357</v>
      </c>
      <c r="C210" s="97" t="s">
        <v>200</v>
      </c>
      <c r="D210" s="96"/>
      <c r="E210" s="96" t="s">
        <v>654</v>
      </c>
      <c r="F210" s="98" t="s">
        <v>201</v>
      </c>
      <c r="G210" s="98" t="s">
        <v>113</v>
      </c>
      <c r="H210" s="100">
        <v>0</v>
      </c>
      <c r="I210" s="100"/>
      <c r="J210" s="100">
        <v>40000</v>
      </c>
      <c r="K210" s="1747">
        <f>K209/K208</f>
        <v>37500</v>
      </c>
    </row>
    <row r="211" spans="1:11" ht="36">
      <c r="A211" s="1745"/>
      <c r="B211" s="96"/>
      <c r="C211" s="97"/>
      <c r="D211" s="96"/>
      <c r="E211" s="96"/>
      <c r="F211" s="101" t="s">
        <v>114</v>
      </c>
      <c r="G211" s="102"/>
      <c r="H211" s="103">
        <v>0</v>
      </c>
      <c r="I211" s="103"/>
      <c r="J211" s="103">
        <v>200000</v>
      </c>
      <c r="K211" s="1748">
        <f>K210-J210</f>
        <v>-2500</v>
      </c>
    </row>
    <row r="212" spans="1:11">
      <c r="A212" s="1745" t="s">
        <v>337</v>
      </c>
      <c r="B212" s="96" t="s">
        <v>357</v>
      </c>
      <c r="C212" s="97" t="s">
        <v>200</v>
      </c>
      <c r="D212" s="96"/>
      <c r="E212" s="96" t="s">
        <v>654</v>
      </c>
      <c r="F212" s="98" t="s">
        <v>201</v>
      </c>
      <c r="G212" s="99" t="s">
        <v>115</v>
      </c>
      <c r="H212" s="100"/>
      <c r="I212" s="100"/>
      <c r="J212" s="100">
        <v>5</v>
      </c>
      <c r="K212" s="1747">
        <v>0</v>
      </c>
    </row>
    <row r="213" spans="1:11">
      <c r="A213" s="1745" t="s">
        <v>337</v>
      </c>
      <c r="B213" s="96" t="s">
        <v>357</v>
      </c>
      <c r="C213" s="97" t="s">
        <v>200</v>
      </c>
      <c r="D213" s="96"/>
      <c r="E213" s="96" t="s">
        <v>654</v>
      </c>
      <c r="F213" s="98" t="s">
        <v>201</v>
      </c>
      <c r="G213" s="98" t="s">
        <v>116</v>
      </c>
      <c r="H213" s="100">
        <v>0</v>
      </c>
      <c r="I213" s="100">
        <v>0</v>
      </c>
      <c r="J213" s="100">
        <v>170232</v>
      </c>
      <c r="K213" s="1747">
        <v>0</v>
      </c>
    </row>
    <row r="214" spans="1:11">
      <c r="A214" s="1745" t="s">
        <v>337</v>
      </c>
      <c r="B214" s="96" t="s">
        <v>357</v>
      </c>
      <c r="C214" s="97" t="s">
        <v>200</v>
      </c>
      <c r="D214" s="96"/>
      <c r="E214" s="96" t="s">
        <v>654</v>
      </c>
      <c r="F214" s="98" t="s">
        <v>201</v>
      </c>
      <c r="G214" s="98" t="s">
        <v>117</v>
      </c>
      <c r="H214" s="100">
        <v>0</v>
      </c>
      <c r="I214" s="100">
        <v>0</v>
      </c>
      <c r="J214" s="100">
        <v>34046.400000000001</v>
      </c>
      <c r="K214" s="1747">
        <v>0</v>
      </c>
    </row>
    <row r="215" spans="1:11" ht="24">
      <c r="A215" s="1745"/>
      <c r="B215" s="96"/>
      <c r="C215" s="97"/>
      <c r="D215" s="96"/>
      <c r="E215" s="96"/>
      <c r="F215" s="104" t="s">
        <v>118</v>
      </c>
      <c r="G215" s="105"/>
      <c r="H215" s="106">
        <v>0</v>
      </c>
      <c r="I215" s="106">
        <v>0</v>
      </c>
      <c r="J215" s="106">
        <f>J214-I214</f>
        <v>34046.400000000001</v>
      </c>
      <c r="K215" s="1749">
        <f>K214-J214</f>
        <v>-34046.400000000001</v>
      </c>
    </row>
    <row r="216" spans="1:11" ht="24">
      <c r="A216" s="1745" t="s">
        <v>337</v>
      </c>
      <c r="B216" s="96" t="s">
        <v>357</v>
      </c>
      <c r="C216" s="97" t="s">
        <v>200</v>
      </c>
      <c r="D216" s="96"/>
      <c r="E216" s="96" t="s">
        <v>652</v>
      </c>
      <c r="F216" s="98" t="s">
        <v>653</v>
      </c>
      <c r="G216" s="99" t="s">
        <v>107</v>
      </c>
      <c r="H216" s="100">
        <v>20</v>
      </c>
      <c r="I216" s="100">
        <v>20</v>
      </c>
      <c r="J216" s="100">
        <v>20</v>
      </c>
      <c r="K216" s="1747">
        <v>16</v>
      </c>
    </row>
    <row r="217" spans="1:11" ht="24">
      <c r="A217" s="1745" t="s">
        <v>337</v>
      </c>
      <c r="B217" s="96" t="s">
        <v>357</v>
      </c>
      <c r="C217" s="97" t="s">
        <v>200</v>
      </c>
      <c r="D217" s="96"/>
      <c r="E217" s="96" t="s">
        <v>652</v>
      </c>
      <c r="F217" s="98" t="s">
        <v>653</v>
      </c>
      <c r="G217" s="98" t="s">
        <v>108</v>
      </c>
      <c r="H217" s="100">
        <v>2000000</v>
      </c>
      <c r="I217" s="100">
        <v>2000000</v>
      </c>
      <c r="J217" s="100">
        <v>1800000</v>
      </c>
      <c r="K217" s="1747">
        <v>2000000</v>
      </c>
    </row>
    <row r="218" spans="1:11" ht="24">
      <c r="A218" s="1745" t="s">
        <v>337</v>
      </c>
      <c r="B218" s="96" t="s">
        <v>357</v>
      </c>
      <c r="C218" s="97" t="s">
        <v>200</v>
      </c>
      <c r="D218" s="96"/>
      <c r="E218" s="96" t="s">
        <v>652</v>
      </c>
      <c r="F218" s="98" t="s">
        <v>653</v>
      </c>
      <c r="G218" s="98" t="s">
        <v>109</v>
      </c>
      <c r="H218" s="100">
        <v>100000</v>
      </c>
      <c r="I218" s="100">
        <v>100000</v>
      </c>
      <c r="J218" s="100">
        <v>90000</v>
      </c>
      <c r="K218" s="1747">
        <f>K217/K216</f>
        <v>125000</v>
      </c>
    </row>
    <row r="219" spans="1:11" ht="36">
      <c r="A219" s="1745"/>
      <c r="B219" s="96"/>
      <c r="C219" s="97"/>
      <c r="D219" s="96"/>
      <c r="E219" s="96"/>
      <c r="F219" s="101" t="s">
        <v>110</v>
      </c>
      <c r="G219" s="102"/>
      <c r="H219" s="103"/>
      <c r="I219" s="103">
        <v>0</v>
      </c>
      <c r="J219" s="103">
        <f>J218-I218</f>
        <v>-10000</v>
      </c>
      <c r="K219" s="1748">
        <f>K218-J218</f>
        <v>35000</v>
      </c>
    </row>
    <row r="220" spans="1:11" ht="24">
      <c r="A220" s="1745" t="s">
        <v>337</v>
      </c>
      <c r="B220" s="96" t="s">
        <v>357</v>
      </c>
      <c r="C220" s="97" t="s">
        <v>200</v>
      </c>
      <c r="D220" s="96"/>
      <c r="E220" s="96" t="s">
        <v>652</v>
      </c>
      <c r="F220" s="98" t="s">
        <v>653</v>
      </c>
      <c r="G220" s="99" t="s">
        <v>111</v>
      </c>
      <c r="H220" s="100">
        <v>20</v>
      </c>
      <c r="I220" s="100">
        <v>20</v>
      </c>
      <c r="J220" s="100">
        <v>20</v>
      </c>
      <c r="K220" s="1747">
        <v>16</v>
      </c>
    </row>
    <row r="221" spans="1:11" ht="24">
      <c r="A221" s="1745" t="s">
        <v>337</v>
      </c>
      <c r="B221" s="96" t="s">
        <v>357</v>
      </c>
      <c r="C221" s="97" t="s">
        <v>200</v>
      </c>
      <c r="D221" s="96"/>
      <c r="E221" s="96" t="s">
        <v>652</v>
      </c>
      <c r="F221" s="98" t="s">
        <v>653</v>
      </c>
      <c r="G221" s="98" t="s">
        <v>112</v>
      </c>
      <c r="H221" s="100">
        <v>2300000</v>
      </c>
      <c r="I221" s="100">
        <v>1700000</v>
      </c>
      <c r="J221" s="100">
        <v>1800000</v>
      </c>
      <c r="K221" s="1747">
        <v>2000000</v>
      </c>
    </row>
    <row r="222" spans="1:11" ht="24">
      <c r="A222" s="1745" t="s">
        <v>337</v>
      </c>
      <c r="B222" s="96" t="s">
        <v>357</v>
      </c>
      <c r="C222" s="97" t="s">
        <v>200</v>
      </c>
      <c r="D222" s="96"/>
      <c r="E222" s="96" t="s">
        <v>652</v>
      </c>
      <c r="F222" s="98" t="s">
        <v>653</v>
      </c>
      <c r="G222" s="98" t="s">
        <v>113</v>
      </c>
      <c r="H222" s="100">
        <f>H221/H220</f>
        <v>115000</v>
      </c>
      <c r="I222" s="100">
        <f>I221/I220</f>
        <v>85000</v>
      </c>
      <c r="J222" s="100">
        <f>J221/J220</f>
        <v>90000</v>
      </c>
      <c r="K222" s="1747">
        <f>K221/K220</f>
        <v>125000</v>
      </c>
    </row>
    <row r="223" spans="1:11" ht="36">
      <c r="A223" s="1745"/>
      <c r="B223" s="96"/>
      <c r="C223" s="97"/>
      <c r="D223" s="96"/>
      <c r="E223" s="96"/>
      <c r="F223" s="101" t="s">
        <v>114</v>
      </c>
      <c r="G223" s="102"/>
      <c r="H223" s="103"/>
      <c r="I223" s="103">
        <v>-30000</v>
      </c>
      <c r="J223" s="103">
        <f>J222-I222</f>
        <v>5000</v>
      </c>
      <c r="K223" s="1748">
        <f>K222-J222</f>
        <v>35000</v>
      </c>
    </row>
    <row r="224" spans="1:11" ht="24">
      <c r="A224" s="1745" t="s">
        <v>337</v>
      </c>
      <c r="B224" s="96" t="s">
        <v>357</v>
      </c>
      <c r="C224" s="97" t="s">
        <v>200</v>
      </c>
      <c r="D224" s="96"/>
      <c r="E224" s="96" t="s">
        <v>652</v>
      </c>
      <c r="F224" s="98" t="s">
        <v>653</v>
      </c>
      <c r="G224" s="99" t="s">
        <v>115</v>
      </c>
      <c r="H224" s="100"/>
      <c r="I224" s="100">
        <v>0</v>
      </c>
      <c r="J224" s="100">
        <v>20</v>
      </c>
      <c r="K224" s="1747">
        <v>16</v>
      </c>
    </row>
    <row r="225" spans="1:11" ht="24">
      <c r="A225" s="1745" t="s">
        <v>337</v>
      </c>
      <c r="B225" s="96" t="s">
        <v>357</v>
      </c>
      <c r="C225" s="97" t="s">
        <v>200</v>
      </c>
      <c r="D225" s="96"/>
      <c r="E225" s="96" t="s">
        <v>652</v>
      </c>
      <c r="F225" s="98" t="s">
        <v>653</v>
      </c>
      <c r="G225" s="98" t="s">
        <v>116</v>
      </c>
      <c r="H225" s="100">
        <v>1999572</v>
      </c>
      <c r="I225" s="100">
        <v>1684440</v>
      </c>
      <c r="J225" s="100">
        <v>0</v>
      </c>
      <c r="K225" s="1747">
        <v>0</v>
      </c>
    </row>
    <row r="226" spans="1:11" ht="24">
      <c r="A226" s="1745" t="s">
        <v>337</v>
      </c>
      <c r="B226" s="96" t="s">
        <v>357</v>
      </c>
      <c r="C226" s="97" t="s">
        <v>200</v>
      </c>
      <c r="D226" s="96"/>
      <c r="E226" s="96" t="s">
        <v>652</v>
      </c>
      <c r="F226" s="98" t="s">
        <v>653</v>
      </c>
      <c r="G226" s="98" t="s">
        <v>117</v>
      </c>
      <c r="H226" s="100">
        <v>1999572</v>
      </c>
      <c r="I226" s="100"/>
      <c r="J226" s="100">
        <v>0</v>
      </c>
      <c r="K226" s="1747">
        <v>0</v>
      </c>
    </row>
    <row r="227" spans="1:11" ht="24">
      <c r="A227" s="1745"/>
      <c r="B227" s="96"/>
      <c r="C227" s="97"/>
      <c r="D227" s="96"/>
      <c r="E227" s="96"/>
      <c r="F227" s="104" t="s">
        <v>118</v>
      </c>
      <c r="G227" s="105"/>
      <c r="H227" s="106">
        <v>1999572</v>
      </c>
      <c r="I227" s="106"/>
      <c r="J227" s="106">
        <v>-1684440</v>
      </c>
      <c r="K227" s="1749">
        <f>K225-J225</f>
        <v>0</v>
      </c>
    </row>
    <row r="228" spans="1:11">
      <c r="A228" s="1745" t="s">
        <v>337</v>
      </c>
      <c r="B228" s="96" t="s">
        <v>357</v>
      </c>
      <c r="C228" s="97" t="s">
        <v>200</v>
      </c>
      <c r="D228" s="96"/>
      <c r="E228" s="96" t="s">
        <v>625</v>
      </c>
      <c r="F228" s="98" t="s">
        <v>626</v>
      </c>
      <c r="G228" s="99" t="s">
        <v>107</v>
      </c>
      <c r="H228" s="100"/>
      <c r="I228" s="100"/>
      <c r="J228" s="100"/>
      <c r="K228" s="1747"/>
    </row>
    <row r="229" spans="1:11">
      <c r="A229" s="1745" t="s">
        <v>337</v>
      </c>
      <c r="B229" s="96" t="s">
        <v>357</v>
      </c>
      <c r="C229" s="97" t="s">
        <v>200</v>
      </c>
      <c r="D229" s="96"/>
      <c r="E229" s="96" t="s">
        <v>625</v>
      </c>
      <c r="F229" s="98" t="s">
        <v>626</v>
      </c>
      <c r="G229" s="98" t="s">
        <v>108</v>
      </c>
      <c r="H229" s="100">
        <v>0</v>
      </c>
      <c r="I229" s="100">
        <v>0</v>
      </c>
      <c r="J229" s="100">
        <v>0</v>
      </c>
      <c r="K229" s="1747">
        <v>0</v>
      </c>
    </row>
    <row r="230" spans="1:11">
      <c r="A230" s="1745" t="s">
        <v>337</v>
      </c>
      <c r="B230" s="96" t="s">
        <v>357</v>
      </c>
      <c r="C230" s="97" t="s">
        <v>200</v>
      </c>
      <c r="D230" s="96"/>
      <c r="E230" s="96" t="s">
        <v>625</v>
      </c>
      <c r="F230" s="98" t="s">
        <v>626</v>
      </c>
      <c r="G230" s="98" t="s">
        <v>109</v>
      </c>
      <c r="H230" s="100">
        <v>0</v>
      </c>
      <c r="I230" s="100">
        <v>0</v>
      </c>
      <c r="J230" s="100">
        <v>0</v>
      </c>
      <c r="K230" s="1747">
        <v>0</v>
      </c>
    </row>
    <row r="231" spans="1:11" ht="36">
      <c r="A231" s="1745"/>
      <c r="B231" s="96"/>
      <c r="C231" s="97"/>
      <c r="D231" s="96"/>
      <c r="E231" s="96"/>
      <c r="F231" s="101" t="s">
        <v>110</v>
      </c>
      <c r="G231" s="102"/>
      <c r="H231" s="103">
        <v>0</v>
      </c>
      <c r="I231" s="103">
        <v>0</v>
      </c>
      <c r="J231" s="103">
        <v>0</v>
      </c>
      <c r="K231" s="1748">
        <v>0</v>
      </c>
    </row>
    <row r="232" spans="1:11">
      <c r="A232" s="1745" t="s">
        <v>337</v>
      </c>
      <c r="B232" s="96" t="s">
        <v>357</v>
      </c>
      <c r="C232" s="97" t="s">
        <v>200</v>
      </c>
      <c r="D232" s="96"/>
      <c r="E232" s="96" t="s">
        <v>625</v>
      </c>
      <c r="F232" s="98" t="s">
        <v>626</v>
      </c>
      <c r="G232" s="99" t="s">
        <v>111</v>
      </c>
      <c r="H232" s="100"/>
      <c r="I232" s="100"/>
      <c r="J232" s="100"/>
      <c r="K232" s="1747"/>
    </row>
    <row r="233" spans="1:11">
      <c r="A233" s="1745" t="s">
        <v>337</v>
      </c>
      <c r="B233" s="96" t="s">
        <v>357</v>
      </c>
      <c r="C233" s="97" t="s">
        <v>200</v>
      </c>
      <c r="D233" s="96"/>
      <c r="E233" s="96" t="s">
        <v>625</v>
      </c>
      <c r="F233" s="98" t="s">
        <v>626</v>
      </c>
      <c r="G233" s="98" t="s">
        <v>112</v>
      </c>
      <c r="H233" s="100">
        <v>0</v>
      </c>
      <c r="I233" s="100">
        <v>300000</v>
      </c>
      <c r="J233" s="100">
        <v>0</v>
      </c>
      <c r="K233" s="1747">
        <v>0</v>
      </c>
    </row>
    <row r="234" spans="1:11">
      <c r="A234" s="1745" t="s">
        <v>337</v>
      </c>
      <c r="B234" s="96" t="s">
        <v>357</v>
      </c>
      <c r="C234" s="97" t="s">
        <v>200</v>
      </c>
      <c r="D234" s="96"/>
      <c r="E234" s="96" t="s">
        <v>625</v>
      </c>
      <c r="F234" s="98" t="s">
        <v>626</v>
      </c>
      <c r="G234" s="98" t="s">
        <v>113</v>
      </c>
      <c r="H234" s="100">
        <v>0</v>
      </c>
      <c r="I234" s="100">
        <v>300000</v>
      </c>
      <c r="J234" s="100">
        <v>0</v>
      </c>
      <c r="K234" s="1747">
        <v>0</v>
      </c>
    </row>
    <row r="235" spans="1:11" ht="36">
      <c r="A235" s="1745"/>
      <c r="B235" s="96"/>
      <c r="C235" s="97"/>
      <c r="D235" s="96"/>
      <c r="E235" s="96"/>
      <c r="F235" s="101" t="s">
        <v>114</v>
      </c>
      <c r="G235" s="102"/>
      <c r="H235" s="103">
        <v>0</v>
      </c>
      <c r="I235" s="103">
        <v>300000</v>
      </c>
      <c r="J235" s="103">
        <v>-300000</v>
      </c>
      <c r="K235" s="1748">
        <v>-300000</v>
      </c>
    </row>
    <row r="236" spans="1:11">
      <c r="A236" s="1745" t="s">
        <v>337</v>
      </c>
      <c r="B236" s="96" t="s">
        <v>357</v>
      </c>
      <c r="C236" s="97" t="s">
        <v>200</v>
      </c>
      <c r="D236" s="96"/>
      <c r="E236" s="96" t="s">
        <v>625</v>
      </c>
      <c r="F236" s="98" t="s">
        <v>626</v>
      </c>
      <c r="G236" s="99" t="s">
        <v>115</v>
      </c>
      <c r="H236" s="100"/>
      <c r="I236" s="100"/>
      <c r="J236" s="100"/>
      <c r="K236" s="1747"/>
    </row>
    <row r="237" spans="1:11">
      <c r="A237" s="1745" t="s">
        <v>337</v>
      </c>
      <c r="B237" s="96" t="s">
        <v>357</v>
      </c>
      <c r="C237" s="97" t="s">
        <v>200</v>
      </c>
      <c r="D237" s="96"/>
      <c r="E237" s="96" t="s">
        <v>625</v>
      </c>
      <c r="F237" s="98" t="s">
        <v>626</v>
      </c>
      <c r="G237" s="98" t="s">
        <v>116</v>
      </c>
      <c r="H237" s="100">
        <v>0</v>
      </c>
      <c r="I237" s="100">
        <v>288000</v>
      </c>
      <c r="J237" s="100">
        <v>0</v>
      </c>
      <c r="K237" s="1747">
        <v>0</v>
      </c>
    </row>
    <row r="238" spans="1:11">
      <c r="A238" s="1745" t="s">
        <v>337</v>
      </c>
      <c r="B238" s="96" t="s">
        <v>357</v>
      </c>
      <c r="C238" s="97" t="s">
        <v>200</v>
      </c>
      <c r="D238" s="96"/>
      <c r="E238" s="96" t="s">
        <v>625</v>
      </c>
      <c r="F238" s="98" t="s">
        <v>626</v>
      </c>
      <c r="G238" s="98" t="s">
        <v>117</v>
      </c>
      <c r="H238" s="100">
        <v>0</v>
      </c>
      <c r="I238" s="100">
        <v>288000</v>
      </c>
      <c r="J238" s="100">
        <v>0</v>
      </c>
      <c r="K238" s="1747">
        <v>0</v>
      </c>
    </row>
    <row r="239" spans="1:11" ht="24">
      <c r="A239" s="1745"/>
      <c r="B239" s="96"/>
      <c r="C239" s="97"/>
      <c r="D239" s="96"/>
      <c r="E239" s="96"/>
      <c r="F239" s="104" t="s">
        <v>118</v>
      </c>
      <c r="G239" s="105"/>
      <c r="H239" s="106">
        <v>0</v>
      </c>
      <c r="I239" s="106">
        <v>288000</v>
      </c>
      <c r="J239" s="106">
        <v>-288000</v>
      </c>
      <c r="K239" s="1749">
        <v>-288000</v>
      </c>
    </row>
    <row r="240" spans="1:11" ht="24">
      <c r="A240" s="1745" t="s">
        <v>337</v>
      </c>
      <c r="B240" s="96" t="s">
        <v>357</v>
      </c>
      <c r="C240" s="97" t="s">
        <v>200</v>
      </c>
      <c r="D240" s="96"/>
      <c r="E240" s="96" t="s">
        <v>76</v>
      </c>
      <c r="F240" s="98" t="s">
        <v>77</v>
      </c>
      <c r="G240" s="99" t="s">
        <v>107</v>
      </c>
      <c r="H240" s="100"/>
      <c r="I240" s="100"/>
      <c r="J240" s="100"/>
      <c r="K240" s="1747"/>
    </row>
    <row r="241" spans="1:11" ht="24">
      <c r="A241" s="1745" t="s">
        <v>337</v>
      </c>
      <c r="B241" s="96" t="s">
        <v>357</v>
      </c>
      <c r="C241" s="97" t="s">
        <v>200</v>
      </c>
      <c r="D241" s="96"/>
      <c r="E241" s="96" t="s">
        <v>76</v>
      </c>
      <c r="F241" s="98" t="s">
        <v>77</v>
      </c>
      <c r="G241" s="98" t="s">
        <v>108</v>
      </c>
      <c r="H241" s="100">
        <v>0</v>
      </c>
      <c r="I241" s="100">
        <v>0</v>
      </c>
      <c r="J241" s="100">
        <v>0</v>
      </c>
      <c r="K241" s="1747">
        <v>0</v>
      </c>
    </row>
    <row r="242" spans="1:11" ht="24">
      <c r="A242" s="1745" t="s">
        <v>337</v>
      </c>
      <c r="B242" s="96" t="s">
        <v>357</v>
      </c>
      <c r="C242" s="97" t="s">
        <v>200</v>
      </c>
      <c r="D242" s="96"/>
      <c r="E242" s="96" t="s">
        <v>76</v>
      </c>
      <c r="F242" s="98" t="s">
        <v>77</v>
      </c>
      <c r="G242" s="98" t="s">
        <v>109</v>
      </c>
      <c r="H242" s="100">
        <v>0</v>
      </c>
      <c r="I242" s="100">
        <v>0</v>
      </c>
      <c r="J242" s="100">
        <v>0</v>
      </c>
      <c r="K242" s="1747">
        <v>0</v>
      </c>
    </row>
    <row r="243" spans="1:11" ht="36">
      <c r="A243" s="1745"/>
      <c r="B243" s="96"/>
      <c r="C243" s="97"/>
      <c r="D243" s="96"/>
      <c r="E243" s="96"/>
      <c r="F243" s="101" t="s">
        <v>110</v>
      </c>
      <c r="G243" s="102"/>
      <c r="H243" s="103">
        <v>0</v>
      </c>
      <c r="I243" s="103">
        <v>0</v>
      </c>
      <c r="J243" s="103">
        <v>0</v>
      </c>
      <c r="K243" s="1748">
        <v>0</v>
      </c>
    </row>
    <row r="244" spans="1:11" ht="24">
      <c r="A244" s="1745" t="s">
        <v>337</v>
      </c>
      <c r="B244" s="96" t="s">
        <v>357</v>
      </c>
      <c r="C244" s="97" t="s">
        <v>200</v>
      </c>
      <c r="D244" s="96"/>
      <c r="E244" s="96" t="s">
        <v>76</v>
      </c>
      <c r="F244" s="98" t="s">
        <v>77</v>
      </c>
      <c r="G244" s="99" t="s">
        <v>111</v>
      </c>
      <c r="H244" s="100"/>
      <c r="I244" s="100"/>
      <c r="J244" s="100"/>
      <c r="K244" s="1747"/>
    </row>
    <row r="245" spans="1:11" ht="24">
      <c r="A245" s="1745" t="s">
        <v>337</v>
      </c>
      <c r="B245" s="96" t="s">
        <v>357</v>
      </c>
      <c r="C245" s="97" t="s">
        <v>200</v>
      </c>
      <c r="D245" s="96"/>
      <c r="E245" s="96" t="s">
        <v>76</v>
      </c>
      <c r="F245" s="98" t="s">
        <v>77</v>
      </c>
      <c r="G245" s="98" t="s">
        <v>112</v>
      </c>
      <c r="H245" s="100">
        <v>0</v>
      </c>
      <c r="I245" s="100">
        <v>0</v>
      </c>
      <c r="J245" s="100">
        <v>0</v>
      </c>
      <c r="K245" s="1747">
        <v>0</v>
      </c>
    </row>
    <row r="246" spans="1:11" ht="24">
      <c r="A246" s="1745" t="s">
        <v>337</v>
      </c>
      <c r="B246" s="96" t="s">
        <v>357</v>
      </c>
      <c r="C246" s="97" t="s">
        <v>200</v>
      </c>
      <c r="D246" s="96"/>
      <c r="E246" s="96" t="s">
        <v>76</v>
      </c>
      <c r="F246" s="98" t="s">
        <v>77</v>
      </c>
      <c r="G246" s="98" t="s">
        <v>113</v>
      </c>
      <c r="H246" s="100">
        <v>0</v>
      </c>
      <c r="I246" s="100">
        <v>0</v>
      </c>
      <c r="J246" s="100">
        <v>0</v>
      </c>
      <c r="K246" s="1747">
        <v>0</v>
      </c>
    </row>
    <row r="247" spans="1:11" ht="36">
      <c r="A247" s="1745"/>
      <c r="B247" s="96"/>
      <c r="C247" s="97"/>
      <c r="D247" s="96"/>
      <c r="E247" s="96"/>
      <c r="F247" s="101" t="s">
        <v>114</v>
      </c>
      <c r="G247" s="102"/>
      <c r="H247" s="103">
        <v>0</v>
      </c>
      <c r="I247" s="103">
        <v>0</v>
      </c>
      <c r="J247" s="103">
        <v>0</v>
      </c>
      <c r="K247" s="1748">
        <v>0</v>
      </c>
    </row>
    <row r="248" spans="1:11" ht="24">
      <c r="A248" s="1745" t="s">
        <v>337</v>
      </c>
      <c r="B248" s="96" t="s">
        <v>357</v>
      </c>
      <c r="C248" s="97" t="s">
        <v>200</v>
      </c>
      <c r="D248" s="96"/>
      <c r="E248" s="96" t="s">
        <v>76</v>
      </c>
      <c r="F248" s="98" t="s">
        <v>77</v>
      </c>
      <c r="G248" s="99" t="s">
        <v>115</v>
      </c>
      <c r="H248" s="100"/>
      <c r="I248" s="100"/>
      <c r="J248" s="100"/>
      <c r="K248" s="1747"/>
    </row>
    <row r="249" spans="1:11" ht="24">
      <c r="A249" s="1745" t="s">
        <v>337</v>
      </c>
      <c r="B249" s="96" t="s">
        <v>357</v>
      </c>
      <c r="C249" s="97" t="s">
        <v>200</v>
      </c>
      <c r="D249" s="96"/>
      <c r="E249" s="96" t="s">
        <v>76</v>
      </c>
      <c r="F249" s="98" t="s">
        <v>77</v>
      </c>
      <c r="G249" s="98" t="s">
        <v>116</v>
      </c>
      <c r="H249" s="100">
        <v>0</v>
      </c>
      <c r="I249" s="100">
        <v>0</v>
      </c>
      <c r="J249" s="100">
        <v>0</v>
      </c>
      <c r="K249" s="1747">
        <v>0</v>
      </c>
    </row>
    <row r="250" spans="1:11" ht="24">
      <c r="A250" s="1745" t="s">
        <v>337</v>
      </c>
      <c r="B250" s="96" t="s">
        <v>357</v>
      </c>
      <c r="C250" s="97" t="s">
        <v>200</v>
      </c>
      <c r="D250" s="96"/>
      <c r="E250" s="96" t="s">
        <v>76</v>
      </c>
      <c r="F250" s="98" t="s">
        <v>77</v>
      </c>
      <c r="G250" s="98" t="s">
        <v>117</v>
      </c>
      <c r="H250" s="100">
        <v>0</v>
      </c>
      <c r="I250" s="100">
        <v>0</v>
      </c>
      <c r="J250" s="100">
        <v>0</v>
      </c>
      <c r="K250" s="1747">
        <v>0</v>
      </c>
    </row>
    <row r="251" spans="1:11" ht="24">
      <c r="A251" s="1745"/>
      <c r="B251" s="96"/>
      <c r="C251" s="97"/>
      <c r="D251" s="96"/>
      <c r="E251" s="96"/>
      <c r="F251" s="104" t="s">
        <v>118</v>
      </c>
      <c r="G251" s="105"/>
      <c r="H251" s="106">
        <v>0</v>
      </c>
      <c r="I251" s="106">
        <v>0</v>
      </c>
      <c r="J251" s="106">
        <v>0</v>
      </c>
      <c r="K251" s="1749">
        <v>0</v>
      </c>
    </row>
    <row r="256" spans="1:11" ht="17.25">
      <c r="A256" s="2499" t="s">
        <v>119</v>
      </c>
      <c r="B256" s="2499"/>
      <c r="C256" s="2499"/>
      <c r="D256" s="2499"/>
      <c r="E256" s="2499"/>
      <c r="F256" s="2499"/>
      <c r="G256" s="2499"/>
      <c r="H256" s="2499"/>
      <c r="I256" s="2499"/>
      <c r="J256" s="2499"/>
    </row>
    <row r="257" spans="1:10" ht="18" thickBot="1">
      <c r="A257" s="2612" t="s">
        <v>540</v>
      </c>
      <c r="B257" s="2612"/>
      <c r="C257" s="2612"/>
      <c r="D257" s="2612"/>
      <c r="E257" s="2612"/>
      <c r="F257" s="65"/>
      <c r="G257" s="65"/>
      <c r="H257" s="65"/>
      <c r="I257" s="65"/>
      <c r="J257" s="65"/>
    </row>
    <row r="258" spans="1:10">
      <c r="A258" s="1750" t="s">
        <v>18</v>
      </c>
      <c r="B258" s="2613" t="s">
        <v>19</v>
      </c>
      <c r="C258" s="2613"/>
      <c r="D258" s="2614" t="s">
        <v>120</v>
      </c>
      <c r="E258" s="2614"/>
      <c r="F258" s="2615" t="s">
        <v>337</v>
      </c>
      <c r="G258" s="2615"/>
      <c r="H258" s="2615"/>
      <c r="I258" s="2615"/>
      <c r="J258" s="2615"/>
    </row>
    <row r="259" spans="1:10" ht="15.75" thickBot="1">
      <c r="A259" s="1751" t="s">
        <v>121</v>
      </c>
      <c r="B259" s="2607" t="s">
        <v>200</v>
      </c>
      <c r="C259" s="2607"/>
      <c r="D259" s="2608" t="s">
        <v>28</v>
      </c>
      <c r="E259" s="2608"/>
      <c r="F259" s="2609" t="s">
        <v>357</v>
      </c>
      <c r="G259" s="2609"/>
      <c r="H259" s="2609"/>
      <c r="I259" s="2609"/>
      <c r="J259" s="2609"/>
    </row>
    <row r="260" spans="1:10" ht="51.75">
      <c r="A260" s="1490" t="s">
        <v>122</v>
      </c>
      <c r="B260" s="2604" t="s">
        <v>666</v>
      </c>
      <c r="C260" s="2604"/>
      <c r="D260" s="2604"/>
      <c r="E260" s="2604"/>
      <c r="F260" s="2604"/>
      <c r="G260" s="2604"/>
      <c r="H260" s="2604"/>
      <c r="I260" s="2604"/>
      <c r="J260" s="2604"/>
    </row>
    <row r="261" spans="1:10" ht="17.25">
      <c r="A261" s="2509" t="s">
        <v>123</v>
      </c>
      <c r="B261" s="2509"/>
      <c r="C261" s="2510" t="s">
        <v>124</v>
      </c>
      <c r="D261" s="2510"/>
      <c r="E261" s="2510"/>
      <c r="F261" s="2510"/>
      <c r="G261" s="2510"/>
      <c r="H261" s="2510"/>
      <c r="I261" s="2510"/>
      <c r="J261" s="2610"/>
    </row>
    <row r="262" spans="1:10" ht="30">
      <c r="A262" s="1491" t="s">
        <v>125</v>
      </c>
      <c r="B262" s="111" t="s">
        <v>126</v>
      </c>
      <c r="C262" s="1752" t="s">
        <v>395</v>
      </c>
      <c r="D262" s="1752" t="s">
        <v>127</v>
      </c>
      <c r="E262" s="1752" t="s">
        <v>396</v>
      </c>
      <c r="F262" s="1753" t="s">
        <v>545</v>
      </c>
      <c r="G262" s="1753" t="s">
        <v>546</v>
      </c>
      <c r="H262" s="1753" t="s">
        <v>397</v>
      </c>
      <c r="I262" s="1754" t="s">
        <v>398</v>
      </c>
      <c r="J262" s="1755" t="s">
        <v>128</v>
      </c>
    </row>
    <row r="263" spans="1:10" ht="18">
      <c r="A263" s="1756"/>
      <c r="B263" s="1757" t="s">
        <v>667</v>
      </c>
      <c r="C263" s="1758"/>
      <c r="D263" s="1759"/>
      <c r="E263" s="1760">
        <v>8760</v>
      </c>
      <c r="F263" s="1761">
        <v>9100</v>
      </c>
      <c r="G263" s="1761">
        <v>9100</v>
      </c>
      <c r="H263" s="1761">
        <v>9100</v>
      </c>
      <c r="I263" s="1761" t="s">
        <v>367</v>
      </c>
      <c r="J263" s="1762"/>
    </row>
    <row r="264" spans="1:10" ht="18">
      <c r="A264" s="1756" t="s">
        <v>337</v>
      </c>
      <c r="B264" s="1757" t="s">
        <v>668</v>
      </c>
      <c r="C264" s="1758"/>
      <c r="D264" s="1759"/>
      <c r="E264" s="1760">
        <v>0</v>
      </c>
      <c r="F264" s="1761">
        <v>0</v>
      </c>
      <c r="G264" s="1761">
        <v>0</v>
      </c>
      <c r="H264" s="1761">
        <v>0</v>
      </c>
      <c r="I264" s="1761" t="s">
        <v>367</v>
      </c>
      <c r="J264" s="1763"/>
    </row>
    <row r="265" spans="1:10" ht="18">
      <c r="A265" s="1756" t="s">
        <v>337</v>
      </c>
      <c r="B265" s="1757" t="s">
        <v>669</v>
      </c>
      <c r="C265" s="1758" t="s">
        <v>129</v>
      </c>
      <c r="D265" s="1759"/>
      <c r="E265" s="1760" t="s">
        <v>670</v>
      </c>
      <c r="F265" s="1761">
        <v>850</v>
      </c>
      <c r="G265" s="1761">
        <v>850</v>
      </c>
      <c r="H265" s="1761">
        <v>850</v>
      </c>
      <c r="I265" s="1761" t="s">
        <v>367</v>
      </c>
      <c r="J265" s="1763"/>
    </row>
    <row r="266" spans="1:10" ht="18">
      <c r="A266" s="1756" t="s">
        <v>337</v>
      </c>
      <c r="B266" s="1757" t="s">
        <v>671</v>
      </c>
      <c r="C266" s="1758"/>
      <c r="D266" s="1759"/>
      <c r="E266" s="1760">
        <v>268</v>
      </c>
      <c r="F266" s="1761">
        <v>300</v>
      </c>
      <c r="G266" s="1761">
        <v>300</v>
      </c>
      <c r="H266" s="1761">
        <v>312</v>
      </c>
      <c r="I266" s="1761" t="s">
        <v>367</v>
      </c>
      <c r="J266" s="1763"/>
    </row>
    <row r="267" spans="1:10" ht="17.25">
      <c r="A267" s="2509" t="s">
        <v>130</v>
      </c>
      <c r="B267" s="2509"/>
      <c r="C267" s="2511"/>
      <c r="D267" s="2511"/>
      <c r="E267" s="2511"/>
      <c r="F267" s="2511"/>
      <c r="G267" s="2511"/>
      <c r="H267" s="2511"/>
      <c r="I267" s="2511"/>
      <c r="J267" s="2511"/>
    </row>
    <row r="268" spans="1:10" ht="17.25">
      <c r="A268" s="1764" t="s">
        <v>131</v>
      </c>
      <c r="B268" s="2604" t="s">
        <v>672</v>
      </c>
      <c r="C268" s="2604"/>
      <c r="D268" s="2604"/>
      <c r="E268" s="2604"/>
      <c r="F268" s="2604"/>
      <c r="G268" s="2604"/>
      <c r="H268" s="2604"/>
      <c r="I268" s="2604"/>
      <c r="J268" s="2604"/>
    </row>
    <row r="269" spans="1:10" ht="18">
      <c r="A269" s="1765"/>
      <c r="B269" s="1766" t="s">
        <v>673</v>
      </c>
      <c r="C269" s="1761"/>
      <c r="D269" s="1761"/>
      <c r="E269" s="1760"/>
      <c r="F269" s="1761" t="s">
        <v>674</v>
      </c>
      <c r="G269" s="1761" t="s">
        <v>674</v>
      </c>
      <c r="H269" s="1761" t="s">
        <v>674</v>
      </c>
      <c r="I269" s="1761" t="s">
        <v>367</v>
      </c>
      <c r="J269" s="1763"/>
    </row>
    <row r="270" spans="1:10" ht="17.25">
      <c r="A270" s="2605" t="s">
        <v>132</v>
      </c>
      <c r="B270" s="2605"/>
      <c r="C270" s="2606"/>
      <c r="D270" s="2606"/>
      <c r="E270" s="2606"/>
      <c r="F270" s="2606"/>
      <c r="G270" s="2606"/>
      <c r="H270" s="2606"/>
      <c r="I270" s="2606"/>
      <c r="J270" s="2606"/>
    </row>
    <row r="271" spans="1:10" ht="30">
      <c r="A271" s="1491" t="s">
        <v>133</v>
      </c>
      <c r="B271" s="111" t="s">
        <v>134</v>
      </c>
      <c r="C271" s="2511"/>
      <c r="D271" s="2511"/>
      <c r="E271" s="2511"/>
      <c r="F271" s="2511"/>
      <c r="G271" s="2511"/>
      <c r="H271" s="2511"/>
      <c r="I271" s="2511"/>
      <c r="J271" s="2511"/>
    </row>
    <row r="272" spans="1:10" ht="18">
      <c r="A272" s="1767" t="s">
        <v>644</v>
      </c>
      <c r="B272" s="1768" t="s">
        <v>645</v>
      </c>
      <c r="C272" s="1769"/>
      <c r="D272" s="1770" t="s">
        <v>655</v>
      </c>
      <c r="E272" s="1771">
        <v>7347</v>
      </c>
      <c r="F272" s="1772">
        <v>9100</v>
      </c>
      <c r="G272" s="1772">
        <v>9100</v>
      </c>
      <c r="H272" s="1772">
        <v>9100</v>
      </c>
      <c r="I272" s="1772"/>
      <c r="J272" s="1773">
        <v>0</v>
      </c>
    </row>
    <row r="273" spans="1:10">
      <c r="A273" s="1767"/>
      <c r="B273" s="1768"/>
      <c r="C273" s="1769"/>
      <c r="D273" s="1770" t="s">
        <v>135</v>
      </c>
      <c r="E273" s="1771">
        <v>169489641</v>
      </c>
      <c r="F273" s="1774">
        <v>237868000</v>
      </c>
      <c r="G273" s="1774">
        <v>238068000</v>
      </c>
      <c r="H273" s="1774">
        <v>64651635</v>
      </c>
      <c r="I273" s="1774">
        <f>G273-H273</f>
        <v>173416365</v>
      </c>
      <c r="J273" s="1773">
        <f>H273/G273*100</f>
        <v>27.156793437169213</v>
      </c>
    </row>
    <row r="274" spans="1:10" ht="18">
      <c r="A274" s="1767" t="s">
        <v>646</v>
      </c>
      <c r="B274" s="1768" t="s">
        <v>647</v>
      </c>
      <c r="C274" s="1769"/>
      <c r="D274" s="1770" t="s">
        <v>656</v>
      </c>
      <c r="E274" s="1771">
        <v>0</v>
      </c>
      <c r="F274" s="1774">
        <v>0</v>
      </c>
      <c r="G274" s="1774">
        <v>0</v>
      </c>
      <c r="H274" s="1774">
        <v>0</v>
      </c>
      <c r="I274" s="1774">
        <v>0</v>
      </c>
      <c r="J274" s="1773">
        <v>0</v>
      </c>
    </row>
    <row r="275" spans="1:10">
      <c r="A275" s="1767"/>
      <c r="B275" s="1768"/>
      <c r="C275" s="1769"/>
      <c r="D275" s="1770" t="s">
        <v>135</v>
      </c>
      <c r="E275" s="1771">
        <v>99000</v>
      </c>
      <c r="F275" s="1774">
        <v>120000</v>
      </c>
      <c r="G275" s="1774">
        <v>120000</v>
      </c>
      <c r="H275" s="1774">
        <v>5000</v>
      </c>
      <c r="I275" s="1774">
        <f t="shared" ref="I275:I284" si="5">G275-H275</f>
        <v>115000</v>
      </c>
      <c r="J275" s="1773">
        <f>H275/G275*100</f>
        <v>4.1666666666666661</v>
      </c>
    </row>
    <row r="276" spans="1:10" ht="18">
      <c r="A276" s="1767" t="s">
        <v>648</v>
      </c>
      <c r="B276" s="1768" t="s">
        <v>649</v>
      </c>
      <c r="C276" s="1769"/>
      <c r="D276" s="1770" t="s">
        <v>656</v>
      </c>
      <c r="E276" s="1771">
        <v>621</v>
      </c>
      <c r="F276" s="1774">
        <v>850</v>
      </c>
      <c r="G276" s="1774">
        <v>850</v>
      </c>
      <c r="H276" s="1774">
        <v>850</v>
      </c>
      <c r="I276" s="1774">
        <f t="shared" si="5"/>
        <v>0</v>
      </c>
      <c r="J276" s="1773">
        <v>0</v>
      </c>
    </row>
    <row r="277" spans="1:10">
      <c r="A277" s="1767"/>
      <c r="B277" s="1768"/>
      <c r="C277" s="1769"/>
      <c r="D277" s="1770" t="s">
        <v>135</v>
      </c>
      <c r="E277" s="1771">
        <v>6340269</v>
      </c>
      <c r="F277" s="1774">
        <v>7100000</v>
      </c>
      <c r="G277" s="1774">
        <v>7100000</v>
      </c>
      <c r="H277" s="1774">
        <v>1780825</v>
      </c>
      <c r="I277" s="1774">
        <f t="shared" si="5"/>
        <v>5319175</v>
      </c>
      <c r="J277" s="1773">
        <f>H277/G277*100</f>
        <v>25.082042253521124</v>
      </c>
    </row>
    <row r="278" spans="1:10" ht="18">
      <c r="A278" s="1767" t="s">
        <v>650</v>
      </c>
      <c r="B278" s="1768" t="s">
        <v>651</v>
      </c>
      <c r="C278" s="1769"/>
      <c r="D278" s="1770" t="s">
        <v>656</v>
      </c>
      <c r="E278" s="1771">
        <v>268</v>
      </c>
      <c r="F278" s="1774">
        <v>186</v>
      </c>
      <c r="G278" s="1774">
        <v>300</v>
      </c>
      <c r="H278" s="1774">
        <v>312</v>
      </c>
      <c r="I278" s="1774">
        <f t="shared" si="5"/>
        <v>-12</v>
      </c>
      <c r="J278" s="1773">
        <v>0</v>
      </c>
    </row>
    <row r="279" spans="1:10">
      <c r="A279" s="1767"/>
      <c r="B279" s="1768"/>
      <c r="C279" s="1769"/>
      <c r="D279" s="1770" t="s">
        <v>135</v>
      </c>
      <c r="E279" s="1771">
        <v>2696070</v>
      </c>
      <c r="F279" s="1774">
        <v>3000000</v>
      </c>
      <c r="G279" s="1774">
        <v>3000000</v>
      </c>
      <c r="H279" s="1774">
        <v>946287</v>
      </c>
      <c r="I279" s="1774">
        <f t="shared" si="5"/>
        <v>2053713</v>
      </c>
      <c r="J279" s="1773">
        <f>H279/G279*100</f>
        <v>31.542900000000003</v>
      </c>
    </row>
    <row r="280" spans="1:10">
      <c r="A280" s="1767" t="s">
        <v>652</v>
      </c>
      <c r="B280" s="1768" t="s">
        <v>653</v>
      </c>
      <c r="C280" s="1769"/>
      <c r="D280" s="1770" t="s">
        <v>95</v>
      </c>
      <c r="E280" s="1771">
        <v>20</v>
      </c>
      <c r="F280" s="1774">
        <v>16</v>
      </c>
      <c r="G280" s="1774">
        <v>16</v>
      </c>
      <c r="H280" s="1774">
        <v>0</v>
      </c>
      <c r="I280" s="1774">
        <f t="shared" si="5"/>
        <v>16</v>
      </c>
      <c r="J280" s="1773">
        <v>0</v>
      </c>
    </row>
    <row r="281" spans="1:10">
      <c r="A281" s="1767"/>
      <c r="B281" s="1768"/>
      <c r="C281" s="1769"/>
      <c r="D281" s="1770" t="s">
        <v>135</v>
      </c>
      <c r="E281" s="1771"/>
      <c r="F281" s="1774">
        <v>2000000</v>
      </c>
      <c r="G281" s="1774">
        <v>2000000</v>
      </c>
      <c r="H281" s="1774"/>
      <c r="I281" s="1774">
        <v>2000000</v>
      </c>
      <c r="J281" s="1773"/>
    </row>
    <row r="282" spans="1:10">
      <c r="A282" s="1767" t="s">
        <v>654</v>
      </c>
      <c r="B282" s="1768" t="s">
        <v>201</v>
      </c>
      <c r="C282" s="1769"/>
      <c r="D282" s="1770" t="s">
        <v>95</v>
      </c>
      <c r="E282" s="1771"/>
      <c r="F282" s="1774">
        <v>120</v>
      </c>
      <c r="G282" s="1774">
        <v>120</v>
      </c>
      <c r="H282" s="1774"/>
      <c r="I282" s="1774"/>
      <c r="J282" s="1773"/>
    </row>
    <row r="283" spans="1:10">
      <c r="A283" s="1767"/>
      <c r="B283" s="1768"/>
      <c r="C283" s="1769"/>
      <c r="D283" s="1770" t="s">
        <v>135</v>
      </c>
      <c r="E283" s="1771"/>
      <c r="F283" s="1774">
        <v>4500000</v>
      </c>
      <c r="G283" s="1774">
        <v>4500000</v>
      </c>
      <c r="H283" s="1774"/>
      <c r="I283" s="1774">
        <v>4500000</v>
      </c>
      <c r="J283" s="1773"/>
    </row>
    <row r="284" spans="1:10">
      <c r="A284" s="1767"/>
      <c r="B284" s="1768"/>
      <c r="C284" s="1769"/>
      <c r="D284" s="1770" t="s">
        <v>135</v>
      </c>
      <c r="E284" s="1771">
        <v>1684440</v>
      </c>
      <c r="F284" s="1774">
        <v>254288000</v>
      </c>
      <c r="G284" s="1774">
        <v>254788000</v>
      </c>
      <c r="H284" s="1774">
        <v>67383747</v>
      </c>
      <c r="I284" s="1774">
        <f t="shared" si="5"/>
        <v>187404253</v>
      </c>
      <c r="J284" s="1773">
        <v>0</v>
      </c>
    </row>
  </sheetData>
  <mergeCells count="138">
    <mergeCell ref="A1:O1"/>
    <mergeCell ref="A2:O2"/>
    <mergeCell ref="A21:M21"/>
    <mergeCell ref="A22:M22"/>
    <mergeCell ref="A23:M23"/>
    <mergeCell ref="B80:C80"/>
    <mergeCell ref="B83:C83"/>
    <mergeCell ref="B86:C86"/>
    <mergeCell ref="B89:C89"/>
    <mergeCell ref="A28:B31"/>
    <mergeCell ref="C28:M28"/>
    <mergeCell ref="E29:F29"/>
    <mergeCell ref="G29:H29"/>
    <mergeCell ref="J29:K29"/>
    <mergeCell ref="L29:L30"/>
    <mergeCell ref="M29:M30"/>
    <mergeCell ref="A25:A26"/>
    <mergeCell ref="B25:D26"/>
    <mergeCell ref="E25:F26"/>
    <mergeCell ref="G25:M26"/>
    <mergeCell ref="B27:D27"/>
    <mergeCell ref="E27:F27"/>
    <mergeCell ref="G27:M27"/>
    <mergeCell ref="A32:B32"/>
    <mergeCell ref="A53:B53"/>
    <mergeCell ref="A75:Q75"/>
    <mergeCell ref="A76:S76"/>
    <mergeCell ref="A77:A79"/>
    <mergeCell ref="B77:C79"/>
    <mergeCell ref="D77:D79"/>
    <mergeCell ref="E77:E79"/>
    <mergeCell ref="F77:F79"/>
    <mergeCell ref="G77:G78"/>
    <mergeCell ref="H77:H79"/>
    <mergeCell ref="I77:S77"/>
    <mergeCell ref="Q78:R78"/>
    <mergeCell ref="Q79:R79"/>
    <mergeCell ref="Q83:R83"/>
    <mergeCell ref="B84:C84"/>
    <mergeCell ref="Q84:R84"/>
    <mergeCell ref="B85:C85"/>
    <mergeCell ref="Q85:R85"/>
    <mergeCell ref="Q80:R80"/>
    <mergeCell ref="B81:C81"/>
    <mergeCell ref="Q81:R81"/>
    <mergeCell ref="B82:C82"/>
    <mergeCell ref="Q82:R82"/>
    <mergeCell ref="Q89:R89"/>
    <mergeCell ref="A92:R92"/>
    <mergeCell ref="A93:R93"/>
    <mergeCell ref="A94:R94"/>
    <mergeCell ref="B95:D95"/>
    <mergeCell ref="F95:R95"/>
    <mergeCell ref="Q86:R86"/>
    <mergeCell ref="B87:C87"/>
    <mergeCell ref="Q87:R87"/>
    <mergeCell ref="B88:C88"/>
    <mergeCell ref="Q88:R88"/>
    <mergeCell ref="A114:A116"/>
    <mergeCell ref="B114:B116"/>
    <mergeCell ref="C114:C116"/>
    <mergeCell ref="D114:D116"/>
    <mergeCell ref="E114:F116"/>
    <mergeCell ref="F96:R96"/>
    <mergeCell ref="A97:A98"/>
    <mergeCell ref="B97:B98"/>
    <mergeCell ref="C97:C98"/>
    <mergeCell ref="D97:F97"/>
    <mergeCell ref="G97:I97"/>
    <mergeCell ref="J97:L97"/>
    <mergeCell ref="M97:O97"/>
    <mergeCell ref="P97:R97"/>
    <mergeCell ref="B96:D96"/>
    <mergeCell ref="A100:B100"/>
    <mergeCell ref="A108:B108"/>
    <mergeCell ref="C112:U112"/>
    <mergeCell ref="A113:S113"/>
    <mergeCell ref="E117:F117"/>
    <mergeCell ref="O117:P117"/>
    <mergeCell ref="E118:F118"/>
    <mergeCell ref="O118:P118"/>
    <mergeCell ref="E119:F119"/>
    <mergeCell ref="O119:P119"/>
    <mergeCell ref="G114:G116"/>
    <mergeCell ref="H114:H116"/>
    <mergeCell ref="I114:S114"/>
    <mergeCell ref="I115:I116"/>
    <mergeCell ref="O115:P115"/>
    <mergeCell ref="O116:P116"/>
    <mergeCell ref="E123:F123"/>
    <mergeCell ref="O123:P123"/>
    <mergeCell ref="E124:F124"/>
    <mergeCell ref="O124:P124"/>
    <mergeCell ref="E125:F125"/>
    <mergeCell ref="O125:P125"/>
    <mergeCell ref="E120:F120"/>
    <mergeCell ref="O120:P120"/>
    <mergeCell ref="E121:F121"/>
    <mergeCell ref="O121:P121"/>
    <mergeCell ref="E122:F122"/>
    <mergeCell ref="O122:P122"/>
    <mergeCell ref="E132:F132"/>
    <mergeCell ref="O132:P132"/>
    <mergeCell ref="E133:F133"/>
    <mergeCell ref="O133:P133"/>
    <mergeCell ref="E134:F134"/>
    <mergeCell ref="O134:P134"/>
    <mergeCell ref="E126:F126"/>
    <mergeCell ref="O126:P126"/>
    <mergeCell ref="E127:F127"/>
    <mergeCell ref="O127:P127"/>
    <mergeCell ref="E128:F128"/>
    <mergeCell ref="O128:P128"/>
    <mergeCell ref="A141:K141"/>
    <mergeCell ref="A142:S142"/>
    <mergeCell ref="A256:J256"/>
    <mergeCell ref="A257:E257"/>
    <mergeCell ref="B258:C258"/>
    <mergeCell ref="D258:E258"/>
    <mergeCell ref="F258:J258"/>
    <mergeCell ref="E135:F135"/>
    <mergeCell ref="O135:P135"/>
    <mergeCell ref="E136:F136"/>
    <mergeCell ref="O136:P136"/>
    <mergeCell ref="E137:F137"/>
    <mergeCell ref="O137:P137"/>
    <mergeCell ref="C271:J271"/>
    <mergeCell ref="A267:B267"/>
    <mergeCell ref="C267:J267"/>
    <mergeCell ref="B268:J268"/>
    <mergeCell ref="A270:B270"/>
    <mergeCell ref="C270:J270"/>
    <mergeCell ref="B259:C259"/>
    <mergeCell ref="D259:E259"/>
    <mergeCell ref="F259:J259"/>
    <mergeCell ref="B260:J260"/>
    <mergeCell ref="A261:B261"/>
    <mergeCell ref="C261:J2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PMA</vt:lpstr>
      <vt:lpstr>Ndihma Juridike</vt:lpstr>
      <vt:lpstr>Publikimet Zyrtare</vt:lpstr>
      <vt:lpstr>Mjekesia Ligjore</vt:lpstr>
      <vt:lpstr>Sistemi i Burgjeve</vt:lpstr>
      <vt:lpstr>Permbarimi gjyqesor</vt:lpstr>
      <vt:lpstr>Komiteti i Biresimeve</vt:lpstr>
      <vt:lpstr>Agjencia e Pronave</vt:lpstr>
      <vt:lpstr>Sherbimi i Proves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2024-05-30T09:38:25Z</dcterms:created>
  <dcterms:modified xsi:type="dcterms:W3CDTF">2026-06-17T12:19:34Z</dcterms:modified>
</cp:coreProperties>
</file>